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7E860378-9656-446B-B76E-FBB2CA71DE93}" xr6:coauthVersionLast="47" xr6:coauthVersionMax="47" xr10:uidLastSave="{00000000-0000-0000-0000-000000000000}"/>
  <bookViews>
    <workbookView xWindow="28680" yWindow="-120" windowWidth="29040" windowHeight="15720" activeTab="2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P56" i="3" l="1"/>
  <c r="EO56" i="3"/>
  <c r="EM56" i="3"/>
  <c r="DH56" i="3"/>
  <c r="CB3" i="3" l="1"/>
  <c r="BY3" i="3"/>
  <c r="BN3" i="2"/>
  <c r="DN5" i="3" l="1"/>
  <c r="DN6" i="3"/>
  <c r="DN7" i="3"/>
  <c r="DN8" i="3"/>
  <c r="DN9" i="3"/>
  <c r="DN10" i="3"/>
  <c r="DN11" i="3"/>
  <c r="DN12" i="3"/>
  <c r="DN13" i="3"/>
  <c r="DN14" i="3"/>
  <c r="DN15" i="3"/>
  <c r="DN16" i="3"/>
  <c r="DN17" i="3"/>
  <c r="DN18" i="3"/>
  <c r="DN19" i="3"/>
  <c r="DN20" i="3"/>
  <c r="DN21" i="3"/>
  <c r="DN22" i="3"/>
  <c r="DN23" i="3"/>
  <c r="DN24" i="3"/>
  <c r="DN25" i="3"/>
  <c r="DN26" i="3"/>
  <c r="DN27" i="3"/>
  <c r="DN28" i="3"/>
  <c r="DN29" i="3"/>
  <c r="DN30" i="3"/>
  <c r="DN31" i="3"/>
  <c r="DN32" i="3"/>
  <c r="DN33" i="3"/>
  <c r="DN34" i="3"/>
  <c r="DN35" i="3"/>
  <c r="DN36" i="3"/>
  <c r="DN37" i="3"/>
  <c r="DN38" i="3"/>
  <c r="DN39" i="3"/>
  <c r="DN40" i="3"/>
  <c r="DN41" i="3"/>
  <c r="DN42" i="3"/>
  <c r="DN43" i="3"/>
  <c r="DN44" i="3"/>
  <c r="DN45" i="3"/>
  <c r="DN46" i="3"/>
  <c r="DN47" i="3"/>
  <c r="DN48" i="3"/>
  <c r="DN49" i="3"/>
  <c r="DN50" i="3"/>
  <c r="DN51" i="3"/>
  <c r="DN52" i="3"/>
  <c r="DN53" i="3"/>
  <c r="DN54" i="3"/>
  <c r="DN4" i="3"/>
  <c r="BH3" i="2"/>
  <c r="BB3" i="2"/>
  <c r="CD4" i="2" l="1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3" i="2"/>
  <c r="CM7" i="2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M54" i="2" s="1"/>
  <c r="CM6" i="2"/>
  <c r="CM5" i="2"/>
  <c r="CM4" i="2"/>
  <c r="CM3" i="2"/>
  <c r="EE5" i="3" l="1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N7" i="2" l="1"/>
  <c r="CN8" i="2" s="1"/>
  <c r="CN6" i="2"/>
  <c r="CN5" i="2"/>
  <c r="CN4" i="2"/>
  <c r="CN3" i="2"/>
  <c r="CL7" i="2"/>
  <c r="CL8" i="2" s="1"/>
  <c r="CL3" i="2"/>
  <c r="CL6" i="2" l="1"/>
  <c r="CL9" i="2"/>
  <c r="AW3" i="2" l="1"/>
  <c r="AW4" i="2"/>
  <c r="BB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CL10" i="2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" i="2"/>
  <c r="CL4" i="2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X4" i="2" l="1"/>
  <c r="AY4" i="2"/>
  <c r="BD4" i="2" s="1"/>
  <c r="AZ4" i="2"/>
  <c r="BE4" i="2" s="1"/>
  <c r="AW5" i="2"/>
  <c r="AX5" i="2"/>
  <c r="BC5" i="2" s="1"/>
  <c r="AY5" i="2"/>
  <c r="BD5" i="2" s="1"/>
  <c r="AZ5" i="2"/>
  <c r="BE5" i="2" s="1"/>
  <c r="AW6" i="2"/>
  <c r="AX6" i="2"/>
  <c r="BC6" i="2" s="1"/>
  <c r="AY6" i="2"/>
  <c r="BD6" i="2" s="1"/>
  <c r="AZ6" i="2"/>
  <c r="BE6" i="2" s="1"/>
  <c r="AW7" i="2"/>
  <c r="AX7" i="2"/>
  <c r="BC7" i="2" s="1"/>
  <c r="AY7" i="2"/>
  <c r="BD7" i="2" s="1"/>
  <c r="AZ7" i="2"/>
  <c r="BE7" i="2" s="1"/>
  <c r="AW8" i="2"/>
  <c r="AX8" i="2"/>
  <c r="BC8" i="2" s="1"/>
  <c r="AY8" i="2"/>
  <c r="BD8" i="2" s="1"/>
  <c r="AZ8" i="2"/>
  <c r="BE8" i="2" s="1"/>
  <c r="AW9" i="2"/>
  <c r="AX9" i="2"/>
  <c r="BC9" i="2" s="1"/>
  <c r="AY9" i="2"/>
  <c r="BD9" i="2" s="1"/>
  <c r="AZ9" i="2"/>
  <c r="BE9" i="2" s="1"/>
  <c r="AW10" i="2"/>
  <c r="AX10" i="2"/>
  <c r="BC10" i="2" s="1"/>
  <c r="AY10" i="2"/>
  <c r="BD10" i="2" s="1"/>
  <c r="AZ10" i="2"/>
  <c r="BE10" i="2" s="1"/>
  <c r="AW11" i="2"/>
  <c r="AX11" i="2"/>
  <c r="BC11" i="2" s="1"/>
  <c r="AY11" i="2"/>
  <c r="BD11" i="2" s="1"/>
  <c r="AZ11" i="2"/>
  <c r="BE11" i="2" s="1"/>
  <c r="AW12" i="2"/>
  <c r="AX12" i="2"/>
  <c r="BC12" i="2" s="1"/>
  <c r="AY12" i="2"/>
  <c r="BD12" i="2" s="1"/>
  <c r="AZ12" i="2"/>
  <c r="BE12" i="2" s="1"/>
  <c r="AW13" i="2"/>
  <c r="AX13" i="2"/>
  <c r="BC13" i="2" s="1"/>
  <c r="AY13" i="2"/>
  <c r="BD13" i="2" s="1"/>
  <c r="AZ13" i="2"/>
  <c r="BE13" i="2" s="1"/>
  <c r="AW14" i="2"/>
  <c r="AX14" i="2"/>
  <c r="BC14" i="2" s="1"/>
  <c r="AY14" i="2"/>
  <c r="BD14" i="2" s="1"/>
  <c r="AZ14" i="2"/>
  <c r="BE14" i="2" s="1"/>
  <c r="AW15" i="2"/>
  <c r="AX15" i="2"/>
  <c r="BC15" i="2" s="1"/>
  <c r="AY15" i="2"/>
  <c r="BD15" i="2" s="1"/>
  <c r="AZ15" i="2"/>
  <c r="BE15" i="2" s="1"/>
  <c r="AW16" i="2"/>
  <c r="AX16" i="2"/>
  <c r="BC16" i="2" s="1"/>
  <c r="AY16" i="2"/>
  <c r="BD16" i="2" s="1"/>
  <c r="AZ16" i="2"/>
  <c r="BE16" i="2" s="1"/>
  <c r="AW17" i="2"/>
  <c r="AX17" i="2"/>
  <c r="BC17" i="2" s="1"/>
  <c r="AY17" i="2"/>
  <c r="BD17" i="2" s="1"/>
  <c r="AZ17" i="2"/>
  <c r="BE17" i="2" s="1"/>
  <c r="AW18" i="2"/>
  <c r="AX18" i="2"/>
  <c r="BC18" i="2" s="1"/>
  <c r="AY18" i="2"/>
  <c r="BD18" i="2" s="1"/>
  <c r="AZ18" i="2"/>
  <c r="BE18" i="2" s="1"/>
  <c r="AW19" i="2"/>
  <c r="AX19" i="2"/>
  <c r="BC19" i="2" s="1"/>
  <c r="AY19" i="2"/>
  <c r="BD19" i="2" s="1"/>
  <c r="AZ19" i="2"/>
  <c r="BE19" i="2" s="1"/>
  <c r="AW20" i="2"/>
  <c r="AX20" i="2"/>
  <c r="BC20" i="2" s="1"/>
  <c r="AY20" i="2"/>
  <c r="BD20" i="2" s="1"/>
  <c r="AZ20" i="2"/>
  <c r="BE20" i="2" s="1"/>
  <c r="AW21" i="2"/>
  <c r="AX21" i="2"/>
  <c r="BC21" i="2" s="1"/>
  <c r="AY21" i="2"/>
  <c r="BD21" i="2" s="1"/>
  <c r="AZ21" i="2"/>
  <c r="BE21" i="2" s="1"/>
  <c r="AW22" i="2"/>
  <c r="AX22" i="2"/>
  <c r="BC22" i="2" s="1"/>
  <c r="AY22" i="2"/>
  <c r="BD22" i="2" s="1"/>
  <c r="AZ22" i="2"/>
  <c r="BE22" i="2" s="1"/>
  <c r="AW23" i="2"/>
  <c r="AX23" i="2"/>
  <c r="BC23" i="2" s="1"/>
  <c r="AY23" i="2"/>
  <c r="BD23" i="2" s="1"/>
  <c r="AZ23" i="2"/>
  <c r="BE23" i="2" s="1"/>
  <c r="AW24" i="2"/>
  <c r="AX24" i="2"/>
  <c r="BC24" i="2" s="1"/>
  <c r="AY24" i="2"/>
  <c r="BD24" i="2" s="1"/>
  <c r="AZ24" i="2"/>
  <c r="BE24" i="2" s="1"/>
  <c r="AW25" i="2"/>
  <c r="AX25" i="2"/>
  <c r="BC25" i="2" s="1"/>
  <c r="AY25" i="2"/>
  <c r="BD25" i="2" s="1"/>
  <c r="AZ25" i="2"/>
  <c r="BE25" i="2" s="1"/>
  <c r="AW26" i="2"/>
  <c r="AX26" i="2"/>
  <c r="BC26" i="2" s="1"/>
  <c r="AY26" i="2"/>
  <c r="BD26" i="2" s="1"/>
  <c r="AZ26" i="2"/>
  <c r="BE26" i="2" s="1"/>
  <c r="AW27" i="2"/>
  <c r="AX27" i="2"/>
  <c r="BC27" i="2" s="1"/>
  <c r="AY27" i="2"/>
  <c r="BD27" i="2" s="1"/>
  <c r="AZ27" i="2"/>
  <c r="BE27" i="2" s="1"/>
  <c r="AW28" i="2"/>
  <c r="AX28" i="2"/>
  <c r="BC28" i="2" s="1"/>
  <c r="AY28" i="2"/>
  <c r="BD28" i="2" s="1"/>
  <c r="AZ28" i="2"/>
  <c r="BE28" i="2" s="1"/>
  <c r="AW29" i="2"/>
  <c r="AX29" i="2"/>
  <c r="BC29" i="2" s="1"/>
  <c r="AY29" i="2"/>
  <c r="BD29" i="2" s="1"/>
  <c r="AZ29" i="2"/>
  <c r="BE29" i="2" s="1"/>
  <c r="AW30" i="2"/>
  <c r="AX30" i="2"/>
  <c r="BC30" i="2" s="1"/>
  <c r="AY30" i="2"/>
  <c r="BD30" i="2" s="1"/>
  <c r="AZ30" i="2"/>
  <c r="BE30" i="2" s="1"/>
  <c r="AW31" i="2"/>
  <c r="AX31" i="2"/>
  <c r="BC31" i="2" s="1"/>
  <c r="AY31" i="2"/>
  <c r="BD31" i="2" s="1"/>
  <c r="AZ31" i="2"/>
  <c r="BE31" i="2" s="1"/>
  <c r="AW32" i="2"/>
  <c r="AX32" i="2"/>
  <c r="BC32" i="2" s="1"/>
  <c r="AY32" i="2"/>
  <c r="BD32" i="2" s="1"/>
  <c r="AZ32" i="2"/>
  <c r="BE32" i="2" s="1"/>
  <c r="AW33" i="2"/>
  <c r="AX33" i="2"/>
  <c r="BC33" i="2" s="1"/>
  <c r="AY33" i="2"/>
  <c r="BD33" i="2" s="1"/>
  <c r="AZ33" i="2"/>
  <c r="BE33" i="2" s="1"/>
  <c r="AW34" i="2"/>
  <c r="AX34" i="2"/>
  <c r="BC34" i="2" s="1"/>
  <c r="AY34" i="2"/>
  <c r="BD34" i="2" s="1"/>
  <c r="AZ34" i="2"/>
  <c r="BE34" i="2" s="1"/>
  <c r="AW35" i="2"/>
  <c r="AX35" i="2"/>
  <c r="BC35" i="2" s="1"/>
  <c r="AY35" i="2"/>
  <c r="BD35" i="2" s="1"/>
  <c r="AZ35" i="2"/>
  <c r="BE35" i="2" s="1"/>
  <c r="AW36" i="2"/>
  <c r="AX36" i="2"/>
  <c r="BC36" i="2" s="1"/>
  <c r="AY36" i="2"/>
  <c r="BD36" i="2" s="1"/>
  <c r="AZ36" i="2"/>
  <c r="BE36" i="2" s="1"/>
  <c r="AW37" i="2"/>
  <c r="AX37" i="2"/>
  <c r="BC37" i="2" s="1"/>
  <c r="AY37" i="2"/>
  <c r="BD37" i="2" s="1"/>
  <c r="AZ37" i="2"/>
  <c r="BE37" i="2" s="1"/>
  <c r="AW38" i="2"/>
  <c r="AX38" i="2"/>
  <c r="BC38" i="2" s="1"/>
  <c r="AY38" i="2"/>
  <c r="BD38" i="2" s="1"/>
  <c r="AZ38" i="2"/>
  <c r="BE38" i="2" s="1"/>
  <c r="AW39" i="2"/>
  <c r="AX39" i="2"/>
  <c r="BC39" i="2" s="1"/>
  <c r="AY39" i="2"/>
  <c r="BD39" i="2" s="1"/>
  <c r="AZ39" i="2"/>
  <c r="BE39" i="2" s="1"/>
  <c r="AW40" i="2"/>
  <c r="AX40" i="2"/>
  <c r="BC40" i="2" s="1"/>
  <c r="AY40" i="2"/>
  <c r="BD40" i="2" s="1"/>
  <c r="AZ40" i="2"/>
  <c r="BE40" i="2" s="1"/>
  <c r="AW41" i="2"/>
  <c r="AX41" i="2"/>
  <c r="BC41" i="2" s="1"/>
  <c r="AY41" i="2"/>
  <c r="BD41" i="2" s="1"/>
  <c r="AZ41" i="2"/>
  <c r="BE41" i="2" s="1"/>
  <c r="AW42" i="2"/>
  <c r="AX42" i="2"/>
  <c r="BC42" i="2" s="1"/>
  <c r="AY42" i="2"/>
  <c r="BD42" i="2" s="1"/>
  <c r="AZ42" i="2"/>
  <c r="BE42" i="2" s="1"/>
  <c r="AW43" i="2"/>
  <c r="AX43" i="2"/>
  <c r="BC43" i="2" s="1"/>
  <c r="AY43" i="2"/>
  <c r="BD43" i="2" s="1"/>
  <c r="AZ43" i="2"/>
  <c r="BE43" i="2" s="1"/>
  <c r="AW44" i="2"/>
  <c r="AX44" i="2"/>
  <c r="BC44" i="2" s="1"/>
  <c r="AY44" i="2"/>
  <c r="BD44" i="2" s="1"/>
  <c r="AZ44" i="2"/>
  <c r="BE44" i="2" s="1"/>
  <c r="AW45" i="2"/>
  <c r="AX45" i="2"/>
  <c r="BC45" i="2" s="1"/>
  <c r="AY45" i="2"/>
  <c r="BD45" i="2" s="1"/>
  <c r="AZ45" i="2"/>
  <c r="BE45" i="2" s="1"/>
  <c r="AW46" i="2"/>
  <c r="AX46" i="2"/>
  <c r="BC46" i="2" s="1"/>
  <c r="AY46" i="2"/>
  <c r="BD46" i="2" s="1"/>
  <c r="AZ46" i="2"/>
  <c r="BE46" i="2" s="1"/>
  <c r="AW47" i="2"/>
  <c r="AX47" i="2"/>
  <c r="BC47" i="2" s="1"/>
  <c r="AY47" i="2"/>
  <c r="BD47" i="2" s="1"/>
  <c r="AZ47" i="2"/>
  <c r="BE47" i="2" s="1"/>
  <c r="AW48" i="2"/>
  <c r="AX48" i="2"/>
  <c r="BC48" i="2" s="1"/>
  <c r="AY48" i="2"/>
  <c r="BD48" i="2" s="1"/>
  <c r="AZ48" i="2"/>
  <c r="BE48" i="2" s="1"/>
  <c r="AW49" i="2"/>
  <c r="AX49" i="2"/>
  <c r="BC49" i="2" s="1"/>
  <c r="AY49" i="2"/>
  <c r="BD49" i="2" s="1"/>
  <c r="AZ49" i="2"/>
  <c r="BE49" i="2" s="1"/>
  <c r="AW50" i="2"/>
  <c r="AX50" i="2"/>
  <c r="BC50" i="2" s="1"/>
  <c r="AY50" i="2"/>
  <c r="BD50" i="2" s="1"/>
  <c r="AZ50" i="2"/>
  <c r="BE50" i="2" s="1"/>
  <c r="AW51" i="2"/>
  <c r="AX51" i="2"/>
  <c r="BC51" i="2" s="1"/>
  <c r="AY51" i="2"/>
  <c r="BD51" i="2" s="1"/>
  <c r="AZ51" i="2"/>
  <c r="BE51" i="2" s="1"/>
  <c r="AW52" i="2"/>
  <c r="AX52" i="2"/>
  <c r="BC52" i="2" s="1"/>
  <c r="AY52" i="2"/>
  <c r="BD52" i="2" s="1"/>
  <c r="AZ52" i="2"/>
  <c r="BE52" i="2" s="1"/>
  <c r="AW53" i="2"/>
  <c r="AX53" i="2"/>
  <c r="BC53" i="2" s="1"/>
  <c r="AY53" i="2"/>
  <c r="BD53" i="2" s="1"/>
  <c r="AZ53" i="2"/>
  <c r="BE53" i="2" s="1"/>
  <c r="AW54" i="2"/>
  <c r="AX54" i="2"/>
  <c r="BC54" i="2" s="1"/>
  <c r="AY54" i="2"/>
  <c r="BD54" i="2" s="1"/>
  <c r="AZ54" i="2"/>
  <c r="BE54" i="2" s="1"/>
  <c r="AX3" i="2"/>
  <c r="BC3" i="2" s="1"/>
  <c r="AY3" i="2"/>
  <c r="BD3" i="2" s="1"/>
  <c r="AZ3" i="2"/>
  <c r="BE3" i="2" s="1"/>
  <c r="BB43" i="2" l="1"/>
  <c r="BF43" i="2"/>
  <c r="BB23" i="2"/>
  <c r="BF23" i="2"/>
  <c r="BB39" i="2"/>
  <c r="BF39" i="2"/>
  <c r="BB15" i="2"/>
  <c r="BF15" i="2"/>
  <c r="BB42" i="2"/>
  <c r="BF42" i="2"/>
  <c r="BB38" i="2"/>
  <c r="BF38" i="2"/>
  <c r="BB34" i="2"/>
  <c r="BF34" i="2"/>
  <c r="BB30" i="2"/>
  <c r="BF30" i="2"/>
  <c r="BB26" i="2"/>
  <c r="BF26" i="2"/>
  <c r="BB22" i="2"/>
  <c r="BF22" i="2"/>
  <c r="BB18" i="2"/>
  <c r="BF18" i="2"/>
  <c r="BB14" i="2"/>
  <c r="BF14" i="2"/>
  <c r="BB10" i="2"/>
  <c r="BF10" i="2"/>
  <c r="BB6" i="2"/>
  <c r="BF6" i="2"/>
  <c r="BB51" i="2"/>
  <c r="BF51" i="2"/>
  <c r="BB11" i="2"/>
  <c r="BF11" i="2"/>
  <c r="BB47" i="2"/>
  <c r="BF47" i="2"/>
  <c r="BB27" i="2"/>
  <c r="BF27" i="2"/>
  <c r="BB54" i="2"/>
  <c r="BF54" i="2"/>
  <c r="BB35" i="2"/>
  <c r="BF35" i="2"/>
  <c r="BB19" i="2"/>
  <c r="BF19" i="2"/>
  <c r="BB46" i="2"/>
  <c r="BF46" i="2"/>
  <c r="BB49" i="2"/>
  <c r="BF49" i="2"/>
  <c r="BB45" i="2"/>
  <c r="BF45" i="2"/>
  <c r="BB41" i="2"/>
  <c r="BF41" i="2"/>
  <c r="BB37" i="2"/>
  <c r="BF37" i="2"/>
  <c r="BB29" i="2"/>
  <c r="BF29" i="2"/>
  <c r="BB25" i="2"/>
  <c r="BF25" i="2"/>
  <c r="BB21" i="2"/>
  <c r="BF21" i="2"/>
  <c r="BB17" i="2"/>
  <c r="BF17" i="2"/>
  <c r="BB13" i="2"/>
  <c r="BF13" i="2"/>
  <c r="BB5" i="2"/>
  <c r="BF5" i="2"/>
  <c r="BD57" i="2"/>
  <c r="BB52" i="2"/>
  <c r="BF52" i="2"/>
  <c r="BB36" i="2"/>
  <c r="BF36" i="2"/>
  <c r="BB28" i="2"/>
  <c r="BF28" i="2"/>
  <c r="BB24" i="2"/>
  <c r="BF24" i="2"/>
  <c r="BB20" i="2"/>
  <c r="BF20" i="2"/>
  <c r="BB16" i="2"/>
  <c r="BF16" i="2"/>
  <c r="BB12" i="2"/>
  <c r="BF12" i="2"/>
  <c r="BB8" i="2"/>
  <c r="BF8" i="2"/>
  <c r="BB31" i="2"/>
  <c r="BF31" i="2"/>
  <c r="BB7" i="2"/>
  <c r="BF7" i="2"/>
  <c r="BB50" i="2"/>
  <c r="BF50" i="2"/>
  <c r="BB53" i="2"/>
  <c r="BF53" i="2"/>
  <c r="BB33" i="2"/>
  <c r="BF33" i="2"/>
  <c r="BB9" i="2"/>
  <c r="BF9" i="2"/>
  <c r="BE57" i="2"/>
  <c r="BC4" i="2"/>
  <c r="BF4" i="2"/>
  <c r="BB48" i="2"/>
  <c r="BF48" i="2"/>
  <c r="BB44" i="2"/>
  <c r="BF44" i="2"/>
  <c r="BB40" i="2"/>
  <c r="BF40" i="2"/>
  <c r="BB32" i="2"/>
  <c r="BF32" i="2"/>
  <c r="BF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FI4" i="2"/>
  <c r="FJ4" i="2"/>
  <c r="FI5" i="2"/>
  <c r="FJ5" i="2"/>
  <c r="FI6" i="2"/>
  <c r="FJ6" i="2"/>
  <c r="FI7" i="2"/>
  <c r="FJ7" i="2"/>
  <c r="FI8" i="2"/>
  <c r="FJ8" i="2"/>
  <c r="FI9" i="2"/>
  <c r="FJ9" i="2"/>
  <c r="FI10" i="2"/>
  <c r="FJ10" i="2"/>
  <c r="FI11" i="2"/>
  <c r="FJ11" i="2"/>
  <c r="FI12" i="2"/>
  <c r="FJ12" i="2"/>
  <c r="FI13" i="2"/>
  <c r="FJ13" i="2"/>
  <c r="FI14" i="2"/>
  <c r="FJ14" i="2"/>
  <c r="FI15" i="2"/>
  <c r="FJ15" i="2"/>
  <c r="FI16" i="2"/>
  <c r="FJ16" i="2"/>
  <c r="FI17" i="2"/>
  <c r="FJ17" i="2"/>
  <c r="FI18" i="2"/>
  <c r="FJ18" i="2"/>
  <c r="FI19" i="2"/>
  <c r="FJ19" i="2"/>
  <c r="FI20" i="2"/>
  <c r="FJ20" i="2"/>
  <c r="FI21" i="2"/>
  <c r="FJ21" i="2"/>
  <c r="FI22" i="2"/>
  <c r="FJ22" i="2"/>
  <c r="FI23" i="2"/>
  <c r="FJ23" i="2"/>
  <c r="FI24" i="2"/>
  <c r="FJ24" i="2"/>
  <c r="FI25" i="2"/>
  <c r="FJ25" i="2"/>
  <c r="FI26" i="2"/>
  <c r="FJ26" i="2"/>
  <c r="FI27" i="2"/>
  <c r="FJ27" i="2"/>
  <c r="FI28" i="2"/>
  <c r="FJ28" i="2"/>
  <c r="FI29" i="2"/>
  <c r="FJ29" i="2"/>
  <c r="FI30" i="2"/>
  <c r="FJ30" i="2"/>
  <c r="FI31" i="2"/>
  <c r="FJ31" i="2"/>
  <c r="FI32" i="2"/>
  <c r="FJ32" i="2"/>
  <c r="FI33" i="2"/>
  <c r="FJ33" i="2"/>
  <c r="FI34" i="2"/>
  <c r="FJ34" i="2"/>
  <c r="FI35" i="2"/>
  <c r="FJ35" i="2"/>
  <c r="FI36" i="2"/>
  <c r="FJ36" i="2"/>
  <c r="FI37" i="2"/>
  <c r="FJ37" i="2"/>
  <c r="FI38" i="2"/>
  <c r="FJ38" i="2"/>
  <c r="FI39" i="2"/>
  <c r="FJ39" i="2"/>
  <c r="FI40" i="2"/>
  <c r="FJ40" i="2"/>
  <c r="FI41" i="2"/>
  <c r="FJ41" i="2"/>
  <c r="FI42" i="2"/>
  <c r="FJ42" i="2"/>
  <c r="FI43" i="2"/>
  <c r="FJ43" i="2"/>
  <c r="FI44" i="2"/>
  <c r="FJ44" i="2"/>
  <c r="FI45" i="2"/>
  <c r="FJ45" i="2"/>
  <c r="FI46" i="2"/>
  <c r="FJ46" i="2"/>
  <c r="FI47" i="2"/>
  <c r="FJ47" i="2"/>
  <c r="FI48" i="2"/>
  <c r="FJ48" i="2"/>
  <c r="FI49" i="2"/>
  <c r="FJ49" i="2"/>
  <c r="FI50" i="2"/>
  <c r="FJ50" i="2"/>
  <c r="FI51" i="2"/>
  <c r="FJ51" i="2"/>
  <c r="FI52" i="2"/>
  <c r="FJ52" i="2"/>
  <c r="FI53" i="2"/>
  <c r="FJ53" i="2"/>
  <c r="FI54" i="2"/>
  <c r="FJ54" i="2"/>
  <c r="FJ3" i="2"/>
  <c r="FI3" i="2"/>
  <c r="BP3" i="3"/>
  <c r="BB3" i="3"/>
  <c r="AN3" i="3"/>
  <c r="Z3" i="3"/>
  <c r="N5" i="2"/>
  <c r="BK7" i="2" l="1"/>
  <c r="BJ7" i="2"/>
  <c r="BH7" i="2"/>
  <c r="BI7" i="2"/>
  <c r="BH4" i="2"/>
  <c r="BH11" i="2"/>
  <c r="BJ14" i="2"/>
  <c r="BI21" i="2"/>
  <c r="BI28" i="2"/>
  <c r="BK31" i="2"/>
  <c r="BI35" i="2"/>
  <c r="BK38" i="2"/>
  <c r="BI42" i="2"/>
  <c r="BK45" i="2"/>
  <c r="BH49" i="2"/>
  <c r="BJ52" i="2"/>
  <c r="BI4" i="2"/>
  <c r="BI11" i="2"/>
  <c r="BK14" i="2"/>
  <c r="BH18" i="2"/>
  <c r="BJ21" i="2"/>
  <c r="BH25" i="2"/>
  <c r="BH32" i="2"/>
  <c r="BJ35" i="2"/>
  <c r="BH39" i="2"/>
  <c r="BJ42" i="2"/>
  <c r="BI49" i="2"/>
  <c r="BK52" i="2"/>
  <c r="BJ4" i="2"/>
  <c r="BK28" i="2"/>
  <c r="BH46" i="2"/>
  <c r="BI8" i="2"/>
  <c r="BH22" i="2"/>
  <c r="BI46" i="2"/>
  <c r="BK39" i="2"/>
  <c r="BK8" i="2"/>
  <c r="BI36" i="2"/>
  <c r="BK15" i="2"/>
  <c r="BK29" i="2"/>
  <c r="BK53" i="2"/>
  <c r="BH9" i="2"/>
  <c r="BI16" i="2"/>
  <c r="BK50" i="2"/>
  <c r="BJ23" i="2"/>
  <c r="BH44" i="2"/>
  <c r="BJ28" i="2"/>
  <c r="BK25" i="2"/>
  <c r="BH5" i="2"/>
  <c r="BK22" i="2"/>
  <c r="BJ43" i="2"/>
  <c r="BJ19" i="2"/>
  <c r="BK36" i="2"/>
  <c r="BK19" i="2"/>
  <c r="BJ33" i="2"/>
  <c r="BH13" i="2"/>
  <c r="BI30" i="2"/>
  <c r="BJ54" i="2"/>
  <c r="BI6" i="2"/>
  <c r="BK9" i="2"/>
  <c r="BI13" i="2"/>
  <c r="BK16" i="2"/>
  <c r="BH20" i="2"/>
  <c r="BK23" i="2"/>
  <c r="BH27" i="2"/>
  <c r="BJ30" i="2"/>
  <c r="BI37" i="2"/>
  <c r="BI44" i="2"/>
  <c r="BK47" i="2"/>
  <c r="BI51" i="2"/>
  <c r="BK54" i="2"/>
  <c r="BK20" i="2"/>
  <c r="BH31" i="2"/>
  <c r="BJ41" i="2"/>
  <c r="BJ45" i="2"/>
  <c r="BH8" i="2"/>
  <c r="BK35" i="2"/>
  <c r="BK11" i="2"/>
  <c r="BJ25" i="2"/>
  <c r="BH53" i="2"/>
  <c r="BH36" i="2"/>
  <c r="BJ22" i="2"/>
  <c r="BI43" i="2"/>
  <c r="BJ53" i="2"/>
  <c r="BJ36" i="2"/>
  <c r="BH16" i="2"/>
  <c r="BI33" i="2"/>
  <c r="BH54" i="2"/>
  <c r="BI9" i="2"/>
  <c r="BJ40" i="2"/>
  <c r="BH6" i="2"/>
  <c r="BK40" i="2"/>
  <c r="BJ6" i="2"/>
  <c r="BH10" i="2"/>
  <c r="BJ13" i="2"/>
  <c r="BI20" i="2"/>
  <c r="BI27" i="2"/>
  <c r="BK30" i="2"/>
  <c r="BH34" i="2"/>
  <c r="BJ37" i="2"/>
  <c r="BH41" i="2"/>
  <c r="BJ44" i="2"/>
  <c r="BH48" i="2"/>
  <c r="BJ51" i="2"/>
  <c r="BJ10" i="2"/>
  <c r="BI24" i="2"/>
  <c r="BJ34" i="2"/>
  <c r="BJ48" i="2"/>
  <c r="BI18" i="2"/>
  <c r="BK42" i="2"/>
  <c r="BJ18" i="2"/>
  <c r="BI22" i="2"/>
  <c r="BI53" i="2"/>
  <c r="BH26" i="2"/>
  <c r="BI26" i="2"/>
  <c r="BI50" i="2"/>
  <c r="BJ26" i="2"/>
  <c r="BJ50" i="2"/>
  <c r="BK26" i="2"/>
  <c r="BJ47" i="2"/>
  <c r="BK6" i="2"/>
  <c r="BI10" i="2"/>
  <c r="BK13" i="2"/>
  <c r="BH17" i="2"/>
  <c r="BJ20" i="2"/>
  <c r="BH24" i="2"/>
  <c r="BJ27" i="2"/>
  <c r="BI34" i="2"/>
  <c r="BK37" i="2"/>
  <c r="BI41" i="2"/>
  <c r="BK44" i="2"/>
  <c r="BI48" i="2"/>
  <c r="BK51" i="2"/>
  <c r="BI17" i="2"/>
  <c r="BK27" i="2"/>
  <c r="BH38" i="2"/>
  <c r="BH45" i="2"/>
  <c r="BH42" i="2"/>
  <c r="BI25" i="2"/>
  <c r="BI39" i="2"/>
  <c r="BK4" i="2"/>
  <c r="BJ32" i="2"/>
  <c r="BI15" i="2"/>
  <c r="BK32" i="2"/>
  <c r="BH12" i="2"/>
  <c r="BI12" i="2"/>
  <c r="BH33" i="2"/>
  <c r="BJ5" i="2"/>
  <c r="BI40" i="2"/>
  <c r="BK5" i="2"/>
  <c r="BI47" i="2"/>
  <c r="BH51" i="2"/>
  <c r="BK21" i="2"/>
  <c r="BJ39" i="2"/>
  <c r="BK18" i="2"/>
  <c r="BJ46" i="2"/>
  <c r="BJ15" i="2"/>
  <c r="BJ29" i="2"/>
  <c r="BH50" i="2"/>
  <c r="BI19" i="2"/>
  <c r="BH23" i="2"/>
  <c r="BH47" i="2"/>
  <c r="BI23" i="2"/>
  <c r="BH30" i="2"/>
  <c r="BI54" i="2"/>
  <c r="BJ16" i="2"/>
  <c r="BH37" i="2"/>
  <c r="BK10" i="2"/>
  <c r="BH14" i="2"/>
  <c r="BJ17" i="2"/>
  <c r="BJ24" i="2"/>
  <c r="BI31" i="2"/>
  <c r="BK34" i="2"/>
  <c r="BI38" i="2"/>
  <c r="BK41" i="2"/>
  <c r="BI45" i="2"/>
  <c r="BK48" i="2"/>
  <c r="BH52" i="2"/>
  <c r="BI14" i="2"/>
  <c r="BK17" i="2"/>
  <c r="BH21" i="2"/>
  <c r="BK24" i="2"/>
  <c r="BH28" i="2"/>
  <c r="BJ31" i="2"/>
  <c r="BH35" i="2"/>
  <c r="BJ38" i="2"/>
  <c r="BI52" i="2"/>
  <c r="BJ11" i="2"/>
  <c r="BI32" i="2"/>
  <c r="BJ49" i="2"/>
  <c r="BH15" i="2"/>
  <c r="BH29" i="2"/>
  <c r="BK49" i="2"/>
  <c r="BJ8" i="2"/>
  <c r="BI29" i="2"/>
  <c r="BH43" i="2"/>
  <c r="BH19" i="2"/>
  <c r="BK46" i="2"/>
  <c r="BI5" i="2"/>
  <c r="BH40" i="2"/>
  <c r="BJ12" i="2"/>
  <c r="BK43" i="2"/>
  <c r="BK12" i="2"/>
  <c r="BJ9" i="2"/>
  <c r="BK33" i="2"/>
  <c r="BI3" i="2"/>
  <c r="BJ3" i="2"/>
  <c r="BK3" i="2"/>
  <c r="BC57" i="2"/>
  <c r="Q4" i="2"/>
  <c r="EO4" i="2"/>
  <c r="EN4" i="2"/>
  <c r="EM4" i="2"/>
  <c r="EL4" i="2"/>
  <c r="EO7" i="2"/>
  <c r="EO11" i="2"/>
  <c r="EO15" i="2"/>
  <c r="EO19" i="2"/>
  <c r="EO23" i="2"/>
  <c r="EO27" i="2"/>
  <c r="EO31" i="2"/>
  <c r="EO35" i="2"/>
  <c r="EO39" i="2"/>
  <c r="EO43" i="2"/>
  <c r="EO47" i="2"/>
  <c r="EO51" i="2"/>
  <c r="EL3" i="2"/>
  <c r="EL12" i="2"/>
  <c r="EL28" i="2"/>
  <c r="EL13" i="2"/>
  <c r="EO16" i="2"/>
  <c r="EM5" i="2"/>
  <c r="EM9" i="2"/>
  <c r="EM13" i="2"/>
  <c r="EM17" i="2"/>
  <c r="EM21" i="2"/>
  <c r="EM25" i="2"/>
  <c r="EM29" i="2"/>
  <c r="EM33" i="2"/>
  <c r="EM37" i="2"/>
  <c r="EM41" i="2"/>
  <c r="EM45" i="2"/>
  <c r="EM49" i="2"/>
  <c r="EM53" i="2"/>
  <c r="EO6" i="2"/>
  <c r="EO18" i="2"/>
  <c r="EO38" i="2"/>
  <c r="EL39" i="2"/>
  <c r="EM43" i="2"/>
  <c r="EN31" i="2"/>
  <c r="EO3" i="2"/>
  <c r="EL16" i="2"/>
  <c r="EL44" i="2"/>
  <c r="EM36" i="2"/>
  <c r="EN8" i="2"/>
  <c r="EN36" i="2"/>
  <c r="EO12" i="2"/>
  <c r="EO32" i="2"/>
  <c r="EO52" i="2"/>
  <c r="EL49" i="2"/>
  <c r="EN5" i="2"/>
  <c r="EN9" i="2"/>
  <c r="EN13" i="2"/>
  <c r="EN17" i="2"/>
  <c r="EN21" i="2"/>
  <c r="EN25" i="2"/>
  <c r="EN29" i="2"/>
  <c r="EN33" i="2"/>
  <c r="EN37" i="2"/>
  <c r="EN41" i="2"/>
  <c r="EN45" i="2"/>
  <c r="EN49" i="2"/>
  <c r="EN53" i="2"/>
  <c r="EO10" i="2"/>
  <c r="EO14" i="2"/>
  <c r="EO22" i="2"/>
  <c r="EO42" i="2"/>
  <c r="EL43" i="2"/>
  <c r="EM35" i="2"/>
  <c r="EN19" i="2"/>
  <c r="EN43" i="2"/>
  <c r="EL8" i="2"/>
  <c r="EL36" i="2"/>
  <c r="EN24" i="2"/>
  <c r="EO20" i="2"/>
  <c r="EO40" i="2"/>
  <c r="EL53" i="2"/>
  <c r="EO5" i="2"/>
  <c r="EO9" i="2"/>
  <c r="EO13" i="2"/>
  <c r="EO17" i="2"/>
  <c r="EO21" i="2"/>
  <c r="EO25" i="2"/>
  <c r="EO29" i="2"/>
  <c r="EO33" i="2"/>
  <c r="EO37" i="2"/>
  <c r="EO41" i="2"/>
  <c r="EO45" i="2"/>
  <c r="EO49" i="2"/>
  <c r="EO53" i="2"/>
  <c r="EO26" i="2"/>
  <c r="EO50" i="2"/>
  <c r="EL27" i="2"/>
  <c r="EM23" i="2"/>
  <c r="EM51" i="2"/>
  <c r="EN11" i="2"/>
  <c r="EN23" i="2"/>
  <c r="EN35" i="2"/>
  <c r="EN51" i="2"/>
  <c r="EL32" i="2"/>
  <c r="EL48" i="2"/>
  <c r="EM32" i="2"/>
  <c r="EN32" i="2"/>
  <c r="EN52" i="2"/>
  <c r="EO8" i="2"/>
  <c r="EO24" i="2"/>
  <c r="EO48" i="2"/>
  <c r="EL9" i="2"/>
  <c r="EL17" i="2"/>
  <c r="EL29" i="2"/>
  <c r="EL45" i="2"/>
  <c r="EL6" i="2"/>
  <c r="EL10" i="2"/>
  <c r="EL14" i="2"/>
  <c r="EL18" i="2"/>
  <c r="EL22" i="2"/>
  <c r="EL26" i="2"/>
  <c r="EL30" i="2"/>
  <c r="EL34" i="2"/>
  <c r="EL38" i="2"/>
  <c r="EL42" i="2"/>
  <c r="EL46" i="2"/>
  <c r="EL50" i="2"/>
  <c r="EL54" i="2"/>
  <c r="EO30" i="2"/>
  <c r="EO54" i="2"/>
  <c r="EM20" i="2"/>
  <c r="EM44" i="2"/>
  <c r="EN16" i="2"/>
  <c r="EN28" i="2"/>
  <c r="EN44" i="2"/>
  <c r="EO28" i="2"/>
  <c r="EL37" i="2"/>
  <c r="EM6" i="2"/>
  <c r="EM10" i="2"/>
  <c r="EM14" i="2"/>
  <c r="EM18" i="2"/>
  <c r="EM22" i="2"/>
  <c r="EM26" i="2"/>
  <c r="EM30" i="2"/>
  <c r="EM34" i="2"/>
  <c r="EM38" i="2"/>
  <c r="EM42" i="2"/>
  <c r="EM46" i="2"/>
  <c r="EM50" i="2"/>
  <c r="EM54" i="2"/>
  <c r="EO34" i="2"/>
  <c r="EL7" i="2"/>
  <c r="EL15" i="2"/>
  <c r="EL23" i="2"/>
  <c r="EL35" i="2"/>
  <c r="EL51" i="2"/>
  <c r="EM11" i="2"/>
  <c r="EM19" i="2"/>
  <c r="EM31" i="2"/>
  <c r="EM47" i="2"/>
  <c r="EL20" i="2"/>
  <c r="EL52" i="2"/>
  <c r="EM28" i="2"/>
  <c r="EM52" i="2"/>
  <c r="EN12" i="2"/>
  <c r="EN40" i="2"/>
  <c r="EO36" i="2"/>
  <c r="EL5" i="2"/>
  <c r="EL21" i="2"/>
  <c r="EL33" i="2"/>
  <c r="EN6" i="2"/>
  <c r="EN10" i="2"/>
  <c r="EN14" i="2"/>
  <c r="EN18" i="2"/>
  <c r="EN22" i="2"/>
  <c r="EN26" i="2"/>
  <c r="EN30" i="2"/>
  <c r="EN34" i="2"/>
  <c r="EN38" i="2"/>
  <c r="EN42" i="2"/>
  <c r="EN46" i="2"/>
  <c r="EN50" i="2"/>
  <c r="EN54" i="2"/>
  <c r="EO46" i="2"/>
  <c r="EL11" i="2"/>
  <c r="EL19" i="2"/>
  <c r="EL31" i="2"/>
  <c r="EL47" i="2"/>
  <c r="EM3" i="2"/>
  <c r="EM7" i="2"/>
  <c r="EM15" i="2"/>
  <c r="EM27" i="2"/>
  <c r="EM39" i="2"/>
  <c r="EN3" i="2"/>
  <c r="EN7" i="2"/>
  <c r="EN15" i="2"/>
  <c r="EN27" i="2"/>
  <c r="EN39" i="2"/>
  <c r="EN47" i="2"/>
  <c r="EL24" i="2"/>
  <c r="EL40" i="2"/>
  <c r="EM8" i="2"/>
  <c r="EM12" i="2"/>
  <c r="EM16" i="2"/>
  <c r="EM24" i="2"/>
  <c r="EM40" i="2"/>
  <c r="EM48" i="2"/>
  <c r="EN20" i="2"/>
  <c r="EN48" i="2"/>
  <c r="EO44" i="2"/>
  <c r="EL25" i="2"/>
  <c r="EL41" i="2"/>
  <c r="BB57" i="2"/>
  <c r="Z60" i="3"/>
  <c r="BP60" i="3"/>
  <c r="AN60" i="3"/>
  <c r="DK3" i="2"/>
  <c r="DN5" i="2"/>
  <c r="DN16" i="2"/>
  <c r="DP23" i="2"/>
  <c r="DN27" i="2"/>
  <c r="DN34" i="2"/>
  <c r="DN38" i="2"/>
  <c r="DN49" i="2"/>
  <c r="DP52" i="2"/>
  <c r="DP5" i="2"/>
  <c r="DN9" i="2"/>
  <c r="DP12" i="2"/>
  <c r="DP16" i="2"/>
  <c r="DP27" i="2"/>
  <c r="DN31" i="2"/>
  <c r="DN45" i="2"/>
  <c r="DN20" i="2"/>
  <c r="DP34" i="2"/>
  <c r="DP38" i="2"/>
  <c r="DP45" i="2"/>
  <c r="DP49" i="2"/>
  <c r="DN6" i="2"/>
  <c r="DP9" i="2"/>
  <c r="DN24" i="2"/>
  <c r="DP31" i="2"/>
  <c r="DN35" i="2"/>
  <c r="DN42" i="2"/>
  <c r="DN46" i="2"/>
  <c r="DN17" i="2"/>
  <c r="DP20" i="2"/>
  <c r="DP24" i="2"/>
  <c r="DP35" i="2"/>
  <c r="DP7" i="2"/>
  <c r="DP10" i="2"/>
  <c r="DP14" i="2"/>
  <c r="DP21" i="2"/>
  <c r="DP25" i="2"/>
  <c r="DN40" i="2"/>
  <c r="DP47" i="2"/>
  <c r="DN51" i="2"/>
  <c r="DN4" i="2"/>
  <c r="DN11" i="2"/>
  <c r="DN18" i="2"/>
  <c r="DN22" i="2"/>
  <c r="DN33" i="2"/>
  <c r="DP36" i="2"/>
  <c r="DP40" i="2"/>
  <c r="DP51" i="2"/>
  <c r="DP11" i="2"/>
  <c r="DN15" i="2"/>
  <c r="DN29" i="2"/>
  <c r="DN44" i="2"/>
  <c r="DP4" i="2"/>
  <c r="DN8" i="2"/>
  <c r="DP18" i="2"/>
  <c r="DP22" i="2"/>
  <c r="DP29" i="2"/>
  <c r="DP33" i="2"/>
  <c r="DN48" i="2"/>
  <c r="DP15" i="2"/>
  <c r="DP28" i="2"/>
  <c r="DP44" i="2"/>
  <c r="DP26" i="2"/>
  <c r="DP43" i="2"/>
  <c r="DN12" i="2"/>
  <c r="DN37" i="2"/>
  <c r="DN52" i="2"/>
  <c r="DP41" i="2"/>
  <c r="DP42" i="2"/>
  <c r="DP19" i="2"/>
  <c r="DN36" i="2"/>
  <c r="DN13" i="2"/>
  <c r="DN21" i="2"/>
  <c r="DN30" i="2"/>
  <c r="DP37" i="2"/>
  <c r="DN53" i="2"/>
  <c r="DP39" i="2"/>
  <c r="DP32" i="2"/>
  <c r="DP17" i="2"/>
  <c r="DP8" i="2"/>
  <c r="DN19" i="2"/>
  <c r="DN43" i="2"/>
  <c r="DP13" i="2"/>
  <c r="DN39" i="2"/>
  <c r="DN54" i="2"/>
  <c r="DN47" i="2"/>
  <c r="DP54" i="2"/>
  <c r="DN25" i="2"/>
  <c r="DN26" i="2"/>
  <c r="DN50" i="2"/>
  <c r="DN14" i="2"/>
  <c r="DN23" i="2"/>
  <c r="DP30" i="2"/>
  <c r="DP46" i="2"/>
  <c r="DP53" i="2"/>
  <c r="DP6" i="2"/>
  <c r="DP48" i="2"/>
  <c r="DN10" i="2"/>
  <c r="DP50" i="2"/>
  <c r="DN32" i="2"/>
  <c r="DN41" i="2"/>
  <c r="DN7" i="2"/>
  <c r="DN28" i="2"/>
  <c r="DN3" i="2"/>
  <c r="DH3" i="2"/>
  <c r="DP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Q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P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O3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BL33" i="2" l="1"/>
  <c r="BL52" i="2"/>
  <c r="BL29" i="2"/>
  <c r="BL47" i="2"/>
  <c r="BL34" i="2"/>
  <c r="BL40" i="2"/>
  <c r="BL42" i="2"/>
  <c r="BL28" i="2"/>
  <c r="BL45" i="2"/>
  <c r="BL51" i="2"/>
  <c r="BL25" i="2"/>
  <c r="BL4" i="2"/>
  <c r="BL15" i="2"/>
  <c r="BL23" i="2"/>
  <c r="BL12" i="2"/>
  <c r="BL26" i="2"/>
  <c r="BL22" i="2"/>
  <c r="BL36" i="2"/>
  <c r="BL27" i="2"/>
  <c r="BL5" i="2"/>
  <c r="BL50" i="2"/>
  <c r="BL53" i="2"/>
  <c r="BL46" i="2"/>
  <c r="BL49" i="2"/>
  <c r="BL20" i="2"/>
  <c r="BL24" i="2"/>
  <c r="BL10" i="2"/>
  <c r="BL44" i="2"/>
  <c r="BL35" i="2"/>
  <c r="BL17" i="2"/>
  <c r="BL8" i="2"/>
  <c r="BL14" i="2"/>
  <c r="BL6" i="2"/>
  <c r="BL9" i="2"/>
  <c r="BL39" i="2"/>
  <c r="BL38" i="2"/>
  <c r="BL31" i="2"/>
  <c r="BL19" i="2"/>
  <c r="BL21" i="2"/>
  <c r="BL37" i="2"/>
  <c r="BL54" i="2"/>
  <c r="BL13" i="2"/>
  <c r="BL32" i="2"/>
  <c r="BL43" i="2"/>
  <c r="BL48" i="2"/>
  <c r="BL11" i="2"/>
  <c r="BL7" i="2"/>
  <c r="BL16" i="2"/>
  <c r="BL30" i="2"/>
  <c r="BL41" i="2"/>
  <c r="BL18" i="2"/>
  <c r="BL3" i="2"/>
  <c r="Q58" i="2"/>
  <c r="EO56" i="2"/>
  <c r="T60" i="2" s="1"/>
  <c r="EM56" i="2"/>
  <c r="R60" i="2" s="1"/>
  <c r="T58" i="2"/>
  <c r="R58" i="2"/>
  <c r="EL56" i="2"/>
  <c r="Q60" i="2" s="1"/>
  <c r="S58" i="2"/>
  <c r="EN56" i="2"/>
  <c r="S60" i="2" s="1"/>
  <c r="J60" i="3"/>
  <c r="I56" i="3"/>
  <c r="BY54" i="3"/>
  <c r="G56" i="3"/>
  <c r="H60" i="3"/>
  <c r="CB54" i="3"/>
  <c r="J56" i="3"/>
  <c r="BZ54" i="3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R11" i="2"/>
  <c r="DR43" i="2"/>
  <c r="DR15" i="2"/>
  <c r="DR5" i="2"/>
  <c r="DR46" i="2"/>
  <c r="DR17" i="2"/>
  <c r="DR51" i="2"/>
  <c r="DR35" i="2"/>
  <c r="DR30" i="2"/>
  <c r="DR54" i="2"/>
  <c r="DR4" i="2"/>
  <c r="DR22" i="2"/>
  <c r="DR9" i="2"/>
  <c r="DR19" i="2"/>
  <c r="DR49" i="2"/>
  <c r="DR41" i="2"/>
  <c r="DR23" i="2"/>
  <c r="DR14" i="2"/>
  <c r="CA46" i="3"/>
  <c r="ED46" i="3"/>
  <c r="CA28" i="3"/>
  <c r="ED28" i="3"/>
  <c r="CA48" i="3"/>
  <c r="ED48" i="3"/>
  <c r="DR48" i="2"/>
  <c r="DR7" i="2"/>
  <c r="CA50" i="3"/>
  <c r="ED50" i="3"/>
  <c r="CA18" i="3"/>
  <c r="ED18" i="3"/>
  <c r="CA43" i="3"/>
  <c r="ED43" i="3"/>
  <c r="CA9" i="3"/>
  <c r="ED9" i="3"/>
  <c r="CA39" i="3"/>
  <c r="ED39" i="3"/>
  <c r="DR6" i="2"/>
  <c r="DR8" i="2"/>
  <c r="CA49" i="3"/>
  <c r="ED49" i="3"/>
  <c r="CA34" i="3"/>
  <c r="ED34" i="3"/>
  <c r="CA10" i="3"/>
  <c r="ED10" i="3"/>
  <c r="CA29" i="3"/>
  <c r="ED29" i="3"/>
  <c r="CA54" i="3"/>
  <c r="ED54" i="3"/>
  <c r="CA20" i="3"/>
  <c r="ED20" i="3"/>
  <c r="CA22" i="3"/>
  <c r="ED22" i="3"/>
  <c r="CA16" i="3"/>
  <c r="ED16" i="3"/>
  <c r="CA31" i="3"/>
  <c r="ED31" i="3"/>
  <c r="CA5" i="3"/>
  <c r="ED5" i="3"/>
  <c r="CA35" i="3"/>
  <c r="ED35" i="3"/>
  <c r="DR32" i="2"/>
  <c r="DR44" i="2"/>
  <c r="DR36" i="2"/>
  <c r="DR20" i="2"/>
  <c r="DR27" i="2"/>
  <c r="DR40" i="2"/>
  <c r="CA12" i="3"/>
  <c r="ED12" i="3"/>
  <c r="CA27" i="3"/>
  <c r="ED27" i="3"/>
  <c r="CA21" i="3"/>
  <c r="ED21" i="3"/>
  <c r="DR39" i="2"/>
  <c r="DR28" i="2"/>
  <c r="DR16" i="2"/>
  <c r="DR24" i="2"/>
  <c r="CA8" i="3"/>
  <c r="ED8" i="3"/>
  <c r="CA23" i="3"/>
  <c r="ED23" i="3"/>
  <c r="DR12" i="2"/>
  <c r="CA30" i="3"/>
  <c r="ED30" i="3"/>
  <c r="DR26" i="2"/>
  <c r="CA4" i="3"/>
  <c r="ED4" i="3"/>
  <c r="CA19" i="3"/>
  <c r="ED19" i="3"/>
  <c r="CA40" i="3"/>
  <c r="ED40" i="3"/>
  <c r="DR3" i="2"/>
  <c r="DR37" i="2"/>
  <c r="DR53" i="2"/>
  <c r="CA15" i="3"/>
  <c r="ED15" i="3"/>
  <c r="CA6" i="3"/>
  <c r="ED6" i="3"/>
  <c r="CA36" i="3"/>
  <c r="ED36" i="3"/>
  <c r="DR33" i="2"/>
  <c r="CA24" i="3"/>
  <c r="ED24" i="3"/>
  <c r="CA13" i="3"/>
  <c r="ED13" i="3"/>
  <c r="CA3" i="3"/>
  <c r="CA11" i="3"/>
  <c r="ED11" i="3"/>
  <c r="DR29" i="2"/>
  <c r="DR31" i="2"/>
  <c r="DR52" i="2"/>
  <c r="CA33" i="3"/>
  <c r="ED33" i="3"/>
  <c r="CA7" i="3"/>
  <c r="ED7" i="3"/>
  <c r="CA25" i="3"/>
  <c r="ED25" i="3"/>
  <c r="CA51" i="3"/>
  <c r="ED51" i="3"/>
  <c r="CA17" i="3"/>
  <c r="ED17" i="3"/>
  <c r="DR18" i="2"/>
  <c r="DR47" i="2"/>
  <c r="CA41" i="3"/>
  <c r="ED41" i="3"/>
  <c r="CA14" i="3"/>
  <c r="ED14" i="3"/>
  <c r="CA45" i="3"/>
  <c r="ED45" i="3"/>
  <c r="CA32" i="3"/>
  <c r="ED32" i="3"/>
  <c r="DR42" i="2"/>
  <c r="DR25" i="2"/>
  <c r="CA52" i="3"/>
  <c r="ED52" i="3"/>
  <c r="DR21" i="2"/>
  <c r="CA53" i="3"/>
  <c r="ED53" i="3"/>
  <c r="CA47" i="3"/>
  <c r="ED47" i="3"/>
  <c r="CA44" i="3"/>
  <c r="ED44" i="3"/>
  <c r="DR50" i="2"/>
  <c r="DR13" i="2"/>
  <c r="DR38" i="2"/>
  <c r="CA37" i="3"/>
  <c r="ED37" i="3"/>
  <c r="DR45" i="2"/>
  <c r="CA38" i="3"/>
  <c r="ED38" i="3"/>
  <c r="CA42" i="3"/>
  <c r="ED42" i="3"/>
  <c r="CA26" i="3"/>
  <c r="ED26" i="3"/>
  <c r="DR10" i="2"/>
  <c r="DR34" i="2"/>
  <c r="Z52" i="2"/>
  <c r="CF52" i="2" s="1"/>
  <c r="AA20" i="2"/>
  <c r="AC20" i="2" s="1"/>
  <c r="AA16" i="2"/>
  <c r="CG16" i="2" s="1"/>
  <c r="AA40" i="2"/>
  <c r="CG40" i="2" s="1"/>
  <c r="Z43" i="2"/>
  <c r="CF43" i="2" s="1"/>
  <c r="Z9" i="2"/>
  <c r="CF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CG30" i="2" s="1"/>
  <c r="K43" i="3"/>
  <c r="K9" i="3"/>
  <c r="K47" i="3"/>
  <c r="K8" i="3"/>
  <c r="K4" i="3"/>
  <c r="K38" i="3"/>
  <c r="Z24" i="2"/>
  <c r="CF24" i="2" s="1"/>
  <c r="Z17" i="2"/>
  <c r="CF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CG49" i="2" s="1"/>
  <c r="AA43" i="2"/>
  <c r="CG43" i="2" s="1"/>
  <c r="AA50" i="2"/>
  <c r="AC50" i="2" s="1"/>
  <c r="AA39" i="2"/>
  <c r="CG39" i="2" s="1"/>
  <c r="Z42" i="2"/>
  <c r="CF42" i="2" s="1"/>
  <c r="Z5" i="2"/>
  <c r="CF5" i="2" s="1"/>
  <c r="AA19" i="2"/>
  <c r="CG19" i="2" s="1"/>
  <c r="AA25" i="2"/>
  <c r="CG25" i="2" s="1"/>
  <c r="AA35" i="2"/>
  <c r="CG35" i="2" s="1"/>
  <c r="AA29" i="2"/>
  <c r="AC29" i="2" s="1"/>
  <c r="Z38" i="2"/>
  <c r="CF38" i="2" s="1"/>
  <c r="Z51" i="2"/>
  <c r="CF51" i="2" s="1"/>
  <c r="Z8" i="2"/>
  <c r="AB8" i="2" s="1"/>
  <c r="AA37" i="2"/>
  <c r="CG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Q7" i="2"/>
  <c r="CQ6" i="2"/>
  <c r="CQ5" i="2"/>
  <c r="CQ4" i="2"/>
  <c r="CQ3" i="2"/>
  <c r="CN9" i="2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BW60" i="2"/>
  <c r="BV60" i="2"/>
  <c r="BU60" i="2"/>
  <c r="BT60" i="2"/>
  <c r="BW59" i="2"/>
  <c r="BV59" i="2"/>
  <c r="BU59" i="2"/>
  <c r="BT59" i="2"/>
  <c r="BW58" i="2"/>
  <c r="BV58" i="2"/>
  <c r="BU58" i="2"/>
  <c r="BT58" i="2"/>
  <c r="BW57" i="2"/>
  <c r="BV57" i="2"/>
  <c r="BU57" i="2"/>
  <c r="BT57" i="2"/>
  <c r="BW56" i="2"/>
  <c r="BV56" i="2"/>
  <c r="BU56" i="2"/>
  <c r="BT56" i="2"/>
  <c r="DM3" i="3" l="1"/>
  <c r="CC17" i="3"/>
  <c r="CD17" i="3" s="1"/>
  <c r="CC19" i="3"/>
  <c r="CD19" i="3" s="1"/>
  <c r="CC49" i="3"/>
  <c r="CD49" i="3" s="1"/>
  <c r="CC4" i="3"/>
  <c r="CD4" i="3" s="1"/>
  <c r="CC16" i="3"/>
  <c r="CD16" i="3" s="1"/>
  <c r="CC25" i="3"/>
  <c r="CD25" i="3" s="1"/>
  <c r="CC12" i="3"/>
  <c r="CD12" i="3" s="1"/>
  <c r="CC22" i="3"/>
  <c r="CD22" i="3" s="1"/>
  <c r="CC39" i="3"/>
  <c r="CD39" i="3" s="1"/>
  <c r="CC46" i="3"/>
  <c r="CD46" i="3" s="1"/>
  <c r="CC52" i="3"/>
  <c r="CD52" i="3" s="1"/>
  <c r="CB56" i="3"/>
  <c r="CC36" i="3"/>
  <c r="CD36" i="3" s="1"/>
  <c r="CC30" i="3"/>
  <c r="CD30" i="3" s="1"/>
  <c r="BZ56" i="3"/>
  <c r="CC37" i="3"/>
  <c r="CD37" i="3" s="1"/>
  <c r="CC32" i="3"/>
  <c r="CD32" i="3" s="1"/>
  <c r="CC7" i="3"/>
  <c r="CD7" i="3" s="1"/>
  <c r="CC20" i="3"/>
  <c r="CD20" i="3" s="1"/>
  <c r="CC9" i="3"/>
  <c r="CD9" i="3" s="1"/>
  <c r="CC21" i="3"/>
  <c r="CD21" i="3" s="1"/>
  <c r="CC6" i="3"/>
  <c r="CD6" i="3" s="1"/>
  <c r="CC26" i="3"/>
  <c r="CD26" i="3" s="1"/>
  <c r="CC45" i="3"/>
  <c r="CD45" i="3" s="1"/>
  <c r="CC33" i="3"/>
  <c r="CD33" i="3" s="1"/>
  <c r="CC23" i="3"/>
  <c r="CD23" i="3" s="1"/>
  <c r="CC43" i="3"/>
  <c r="CD43" i="3" s="1"/>
  <c r="DM50" i="3"/>
  <c r="CC15" i="3"/>
  <c r="CD15" i="3" s="1"/>
  <c r="CC51" i="3"/>
  <c r="CD51" i="3" s="1"/>
  <c r="CC14" i="3"/>
  <c r="CD14" i="3" s="1"/>
  <c r="CC8" i="3"/>
  <c r="CD8" i="3" s="1"/>
  <c r="CC29" i="3"/>
  <c r="CD29" i="3" s="1"/>
  <c r="CC18" i="3"/>
  <c r="CD18" i="3" s="1"/>
  <c r="CC31" i="3"/>
  <c r="CD31" i="3" s="1"/>
  <c r="CC24" i="3"/>
  <c r="CD24" i="3" s="1"/>
  <c r="CC38" i="3"/>
  <c r="CD38" i="3" s="1"/>
  <c r="CC44" i="3"/>
  <c r="CD44" i="3" s="1"/>
  <c r="CC53" i="3"/>
  <c r="CD53" i="3" s="1"/>
  <c r="CC48" i="3"/>
  <c r="CD48" i="3" s="1"/>
  <c r="CC42" i="3"/>
  <c r="CD42" i="3" s="1"/>
  <c r="CC27" i="3"/>
  <c r="CD27" i="3" s="1"/>
  <c r="CC35" i="3"/>
  <c r="CD35" i="3" s="1"/>
  <c r="CC10" i="3"/>
  <c r="CD10" i="3" s="1"/>
  <c r="CC50" i="3"/>
  <c r="CD50" i="3" s="1"/>
  <c r="CC28" i="3"/>
  <c r="CD28" i="3" s="1"/>
  <c r="CC47" i="3"/>
  <c r="CD47" i="3" s="1"/>
  <c r="CC11" i="3"/>
  <c r="CD11" i="3" s="1"/>
  <c r="CC13" i="3"/>
  <c r="CD13" i="3" s="1"/>
  <c r="CC3" i="3"/>
  <c r="CD3" i="3" s="1"/>
  <c r="CC40" i="3"/>
  <c r="CD40" i="3" s="1"/>
  <c r="CC34" i="3"/>
  <c r="CD34" i="3" s="1"/>
  <c r="DM40" i="3"/>
  <c r="DM7" i="3"/>
  <c r="DM24" i="3"/>
  <c r="DM12" i="3"/>
  <c r="DM44" i="3"/>
  <c r="DM51" i="3"/>
  <c r="DM21" i="3"/>
  <c r="DM30" i="3"/>
  <c r="DM16" i="3"/>
  <c r="DM25" i="3"/>
  <c r="DM20" i="3"/>
  <c r="DM48" i="3"/>
  <c r="U58" i="2"/>
  <c r="DM49" i="3"/>
  <c r="DM4" i="3"/>
  <c r="DM8" i="3"/>
  <c r="DM27" i="3"/>
  <c r="DM39" i="3"/>
  <c r="DM43" i="3"/>
  <c r="DM52" i="3"/>
  <c r="DM6" i="3"/>
  <c r="DM32" i="3"/>
  <c r="DM10" i="3"/>
  <c r="DM35" i="3"/>
  <c r="DM15" i="3"/>
  <c r="DM31" i="3"/>
  <c r="DM18" i="3"/>
  <c r="DM46" i="3"/>
  <c r="DM54" i="3"/>
  <c r="DM22" i="3"/>
  <c r="DM38" i="3"/>
  <c r="DM47" i="3"/>
  <c r="DM36" i="3"/>
  <c r="DM41" i="3"/>
  <c r="DM9" i="3"/>
  <c r="DM34" i="3"/>
  <c r="DM17" i="3"/>
  <c r="DM45" i="3"/>
  <c r="DM37" i="3"/>
  <c r="DM13" i="3"/>
  <c r="DM26" i="3"/>
  <c r="DM5" i="3"/>
  <c r="DM23" i="3"/>
  <c r="DM11" i="3"/>
  <c r="DM42" i="3"/>
  <c r="DM29" i="3"/>
  <c r="DM19" i="3"/>
  <c r="DM28" i="3"/>
  <c r="DM14" i="3"/>
  <c r="DM33" i="3"/>
  <c r="DM53" i="3"/>
  <c r="BY56" i="3"/>
  <c r="K58" i="3"/>
  <c r="K56" i="3"/>
  <c r="CC54" i="3"/>
  <c r="CA56" i="3"/>
  <c r="U56" i="2"/>
  <c r="CC5" i="3"/>
  <c r="CD5" i="3" s="1"/>
  <c r="CG20" i="2"/>
  <c r="AB43" i="2"/>
  <c r="CC41" i="3"/>
  <c r="CD41" i="3" s="1"/>
  <c r="AB52" i="2"/>
  <c r="AC16" i="2"/>
  <c r="AC40" i="2"/>
  <c r="CF7" i="2"/>
  <c r="AB9" i="2"/>
  <c r="AB17" i="2"/>
  <c r="AC30" i="2"/>
  <c r="AB24" i="2"/>
  <c r="AC49" i="2"/>
  <c r="CG36" i="2"/>
  <c r="AC43" i="2"/>
  <c r="CG29" i="2"/>
  <c r="CG50" i="2"/>
  <c r="AC19" i="2"/>
  <c r="CF8" i="2"/>
  <c r="AC39" i="2"/>
  <c r="AB42" i="2"/>
  <c r="AC25" i="2"/>
  <c r="AB5" i="2"/>
  <c r="AB51" i="2"/>
  <c r="AC35" i="2"/>
  <c r="AB38" i="2"/>
  <c r="CG52" i="2"/>
  <c r="AC37" i="2"/>
  <c r="CF30" i="2"/>
  <c r="CG53" i="2"/>
  <c r="AC53" i="2"/>
  <c r="CF11" i="2"/>
  <c r="AB11" i="2"/>
  <c r="CG3" i="2"/>
  <c r="AC3" i="2"/>
  <c r="CF33" i="2"/>
  <c r="AB33" i="2"/>
  <c r="CF19" i="2"/>
  <c r="AB19" i="2"/>
  <c r="CF27" i="2"/>
  <c r="AB27" i="2"/>
  <c r="CG46" i="2"/>
  <c r="AC46" i="2"/>
  <c r="CG31" i="2"/>
  <c r="AC31" i="2"/>
  <c r="CF39" i="2"/>
  <c r="AB39" i="2"/>
  <c r="CG42" i="2"/>
  <c r="AC42" i="2"/>
  <c r="CF20" i="2"/>
  <c r="AB20" i="2"/>
  <c r="CG7" i="2"/>
  <c r="AC7" i="2"/>
  <c r="CF23" i="2"/>
  <c r="AB23" i="2"/>
  <c r="CF37" i="2"/>
  <c r="AB37" i="2"/>
  <c r="CG44" i="2"/>
  <c r="AC44" i="2"/>
  <c r="CG23" i="2"/>
  <c r="AC23" i="2"/>
  <c r="CG26" i="2"/>
  <c r="AC26" i="2"/>
  <c r="CF50" i="2"/>
  <c r="AB50" i="2"/>
  <c r="CG5" i="2"/>
  <c r="AC5" i="2"/>
  <c r="CF13" i="2"/>
  <c r="AB13" i="2"/>
  <c r="CG15" i="2"/>
  <c r="AC15" i="2"/>
  <c r="CF14" i="2"/>
  <c r="AB14" i="2"/>
  <c r="CG17" i="2"/>
  <c r="AC17" i="2"/>
  <c r="CF46" i="2"/>
  <c r="AB46" i="2"/>
  <c r="CG22" i="2"/>
  <c r="AC22" i="2"/>
  <c r="CG12" i="2"/>
  <c r="AC12" i="2"/>
  <c r="CG47" i="2"/>
  <c r="AC47" i="2"/>
  <c r="CF35" i="2"/>
  <c r="AB35" i="2"/>
  <c r="CG8" i="2"/>
  <c r="AC8" i="2"/>
  <c r="CF36" i="2"/>
  <c r="AB36" i="2"/>
  <c r="CG41" i="2"/>
  <c r="AC41" i="2"/>
  <c r="CF34" i="2"/>
  <c r="AB34" i="2"/>
  <c r="CG51" i="2"/>
  <c r="AC51" i="2"/>
  <c r="CG38" i="2"/>
  <c r="AC38" i="2"/>
  <c r="CF53" i="2"/>
  <c r="AB53" i="2"/>
  <c r="CF41" i="2"/>
  <c r="AB41" i="2"/>
  <c r="CF12" i="2"/>
  <c r="AB12" i="2"/>
  <c r="CF29" i="2"/>
  <c r="AB29" i="2"/>
  <c r="CF32" i="2"/>
  <c r="AB32" i="2"/>
  <c r="CF15" i="2"/>
  <c r="AB15" i="2"/>
  <c r="CG24" i="2"/>
  <c r="AC24" i="2"/>
  <c r="CG54" i="2"/>
  <c r="AC54" i="2"/>
  <c r="CG14" i="2"/>
  <c r="AC14" i="2"/>
  <c r="CG11" i="2"/>
  <c r="AC11" i="2"/>
  <c r="CF47" i="2"/>
  <c r="AB47" i="2"/>
  <c r="CF54" i="2"/>
  <c r="AB54" i="2"/>
  <c r="CF49" i="2"/>
  <c r="AB49" i="2"/>
  <c r="CG6" i="2"/>
  <c r="AC6" i="2"/>
  <c r="CF26" i="2"/>
  <c r="AB26" i="2"/>
  <c r="CF21" i="2"/>
  <c r="AB21" i="2"/>
  <c r="CF16" i="2"/>
  <c r="AB16" i="2"/>
  <c r="CF31" i="2"/>
  <c r="AB31" i="2"/>
  <c r="CF45" i="2"/>
  <c r="AB45" i="2"/>
  <c r="CG32" i="2"/>
  <c r="AC32" i="2"/>
  <c r="CF28" i="2"/>
  <c r="AB28" i="2"/>
  <c r="CG10" i="2"/>
  <c r="AC10" i="2"/>
  <c r="CF6" i="2"/>
  <c r="AB6" i="2"/>
  <c r="CF40" i="2"/>
  <c r="AB40" i="2"/>
  <c r="CG4" i="2"/>
  <c r="AC4" i="2"/>
  <c r="CG18" i="2"/>
  <c r="AC18" i="2"/>
  <c r="CG13" i="2"/>
  <c r="AC13" i="2"/>
  <c r="CF25" i="2"/>
  <c r="AB25" i="2"/>
  <c r="CG33" i="2"/>
  <c r="AC33" i="2"/>
  <c r="CG28" i="2"/>
  <c r="AC28" i="2"/>
  <c r="CF4" i="2"/>
  <c r="AB4" i="2"/>
  <c r="CG34" i="2"/>
  <c r="AC34" i="2"/>
  <c r="CF3" i="2"/>
  <c r="AB3" i="2"/>
  <c r="CF44" i="2"/>
  <c r="AB44" i="2"/>
  <c r="CG27" i="2"/>
  <c r="AC27" i="2"/>
  <c r="CG9" i="2"/>
  <c r="AC9" i="2"/>
  <c r="CG45" i="2"/>
  <c r="AC45" i="2"/>
  <c r="CF22" i="2"/>
  <c r="AB22" i="2"/>
  <c r="CF10" i="2"/>
  <c r="AB10" i="2"/>
  <c r="CG21" i="2"/>
  <c r="AC21" i="2"/>
  <c r="CF48" i="2"/>
  <c r="AB48" i="2"/>
  <c r="CG48" i="2"/>
  <c r="AC48" i="2"/>
  <c r="CF18" i="2"/>
  <c r="AB18" i="2"/>
  <c r="CK7" i="3"/>
  <c r="CK3" i="3"/>
  <c r="CK6" i="3"/>
  <c r="CK4" i="3"/>
  <c r="CK5" i="3"/>
  <c r="CG8" i="3"/>
  <c r="CH8" i="3"/>
  <c r="CI8" i="3"/>
  <c r="CJ8" i="3"/>
  <c r="BQ23" i="2"/>
  <c r="CB23" i="2" s="1"/>
  <c r="ED4" i="2"/>
  <c r="ED12" i="2"/>
  <c r="ED20" i="2"/>
  <c r="ED28" i="2"/>
  <c r="ED36" i="2"/>
  <c r="ED44" i="2"/>
  <c r="ED52" i="2"/>
  <c r="EE12" i="2"/>
  <c r="EE20" i="2"/>
  <c r="EE28" i="2"/>
  <c r="EE44" i="2"/>
  <c r="ED11" i="2"/>
  <c r="EE19" i="2"/>
  <c r="EE4" i="2"/>
  <c r="EE36" i="2"/>
  <c r="EE52" i="2"/>
  <c r="ED43" i="2"/>
  <c r="EE11" i="2"/>
  <c r="EE51" i="2"/>
  <c r="ED5" i="2"/>
  <c r="ED13" i="2"/>
  <c r="ED21" i="2"/>
  <c r="ED29" i="2"/>
  <c r="ED37" i="2"/>
  <c r="ED45" i="2"/>
  <c r="ED53" i="2"/>
  <c r="EE5" i="2"/>
  <c r="EE21" i="2"/>
  <c r="EE29" i="2"/>
  <c r="EE37" i="2"/>
  <c r="EE45" i="2"/>
  <c r="EE53" i="2"/>
  <c r="EE14" i="2"/>
  <c r="EE30" i="2"/>
  <c r="EE46" i="2"/>
  <c r="ED7" i="2"/>
  <c r="ED31" i="2"/>
  <c r="EE3" i="2"/>
  <c r="EE15" i="2"/>
  <c r="EE31" i="2"/>
  <c r="EE47" i="2"/>
  <c r="ED16" i="2"/>
  <c r="ED32" i="2"/>
  <c r="ED40" i="2"/>
  <c r="EE34" i="2"/>
  <c r="EE50" i="2"/>
  <c r="ED27" i="2"/>
  <c r="EE27" i="2"/>
  <c r="EE13" i="2"/>
  <c r="ED15" i="2"/>
  <c r="ED39" i="2"/>
  <c r="EE10" i="2"/>
  <c r="ED35" i="2"/>
  <c r="ED6" i="2"/>
  <c r="ED14" i="2"/>
  <c r="ED22" i="2"/>
  <c r="ED30" i="2"/>
  <c r="ED38" i="2"/>
  <c r="ED46" i="2"/>
  <c r="ED54" i="2"/>
  <c r="EE6" i="2"/>
  <c r="EE22" i="2"/>
  <c r="EE38" i="2"/>
  <c r="EE54" i="2"/>
  <c r="ED23" i="2"/>
  <c r="ED47" i="2"/>
  <c r="EE7" i="2"/>
  <c r="EE23" i="2"/>
  <c r="EE39" i="2"/>
  <c r="ED3" i="2"/>
  <c r="ED8" i="2"/>
  <c r="ED24" i="2"/>
  <c r="ED48" i="2"/>
  <c r="EE18" i="2"/>
  <c r="ED51" i="2"/>
  <c r="EE43" i="2"/>
  <c r="EE8" i="2"/>
  <c r="EE16" i="2"/>
  <c r="EE24" i="2"/>
  <c r="EE32" i="2"/>
  <c r="EE40" i="2"/>
  <c r="EE48" i="2"/>
  <c r="ED9" i="2"/>
  <c r="ED17" i="2"/>
  <c r="ED25" i="2"/>
  <c r="ED33" i="2"/>
  <c r="ED41" i="2"/>
  <c r="ED49" i="2"/>
  <c r="EE9" i="2"/>
  <c r="EE17" i="2"/>
  <c r="EE25" i="2"/>
  <c r="EE33" i="2"/>
  <c r="EE41" i="2"/>
  <c r="EE49" i="2"/>
  <c r="ED10" i="2"/>
  <c r="ED18" i="2"/>
  <c r="ED26" i="2"/>
  <c r="ED34" i="2"/>
  <c r="ED42" i="2"/>
  <c r="ED50" i="2"/>
  <c r="EE26" i="2"/>
  <c r="EE42" i="2"/>
  <c r="ED19" i="2"/>
  <c r="EE35" i="2"/>
  <c r="BQ11" i="2"/>
  <c r="CB11" i="2" s="1"/>
  <c r="BP37" i="2"/>
  <c r="CA37" i="2" s="1"/>
  <c r="BP42" i="2"/>
  <c r="CA42" i="2" s="1"/>
  <c r="BN19" i="2"/>
  <c r="BY19" i="2" s="1"/>
  <c r="BO44" i="2"/>
  <c r="BZ44" i="2" s="1"/>
  <c r="BO43" i="2"/>
  <c r="BZ43" i="2" s="1"/>
  <c r="BQ9" i="2"/>
  <c r="CB9" i="2" s="1"/>
  <c r="BN26" i="2"/>
  <c r="BY26" i="2" s="1"/>
  <c r="BO34" i="2"/>
  <c r="BZ34" i="2" s="1"/>
  <c r="BP30" i="2"/>
  <c r="CA30" i="2" s="1"/>
  <c r="BO18" i="2"/>
  <c r="BZ18" i="2" s="1"/>
  <c r="BP10" i="2"/>
  <c r="CA10" i="2" s="1"/>
  <c r="BO10" i="2"/>
  <c r="BZ10" i="2" s="1"/>
  <c r="BN34" i="2"/>
  <c r="BY34" i="2" s="1"/>
  <c r="BO6" i="2"/>
  <c r="BZ6" i="2" s="1"/>
  <c r="BQ48" i="2"/>
  <c r="CB48" i="2" s="1"/>
  <c r="DH4" i="2"/>
  <c r="DH12" i="2"/>
  <c r="DH20" i="2"/>
  <c r="DH28" i="2"/>
  <c r="DH36" i="2"/>
  <c r="DH44" i="2"/>
  <c r="DH52" i="2"/>
  <c r="DI4" i="2"/>
  <c r="DI12" i="2"/>
  <c r="DI20" i="2"/>
  <c r="DI28" i="2"/>
  <c r="DI36" i="2"/>
  <c r="DI44" i="2"/>
  <c r="DI52" i="2"/>
  <c r="DH5" i="2"/>
  <c r="DH13" i="2"/>
  <c r="DH21" i="2"/>
  <c r="DH29" i="2"/>
  <c r="DH37" i="2"/>
  <c r="DH45" i="2"/>
  <c r="DH53" i="2"/>
  <c r="DI9" i="2"/>
  <c r="DI41" i="2"/>
  <c r="DH26" i="2"/>
  <c r="DI18" i="2"/>
  <c r="DI26" i="2"/>
  <c r="DI42" i="2"/>
  <c r="DH19" i="2"/>
  <c r="DH35" i="2"/>
  <c r="DH51" i="2"/>
  <c r="DI19" i="2"/>
  <c r="DI43" i="2"/>
  <c r="DI5" i="2"/>
  <c r="DI13" i="2"/>
  <c r="DI21" i="2"/>
  <c r="DI29" i="2"/>
  <c r="DI37" i="2"/>
  <c r="DI45" i="2"/>
  <c r="DI53" i="2"/>
  <c r="DH6" i="2"/>
  <c r="DH14" i="2"/>
  <c r="DH22" i="2"/>
  <c r="DH30" i="2"/>
  <c r="DH38" i="2"/>
  <c r="DH46" i="2"/>
  <c r="DH54" i="2"/>
  <c r="DI6" i="2"/>
  <c r="DI14" i="2"/>
  <c r="DI22" i="2"/>
  <c r="DI30" i="2"/>
  <c r="DI38" i="2"/>
  <c r="DI46" i="2"/>
  <c r="DI54" i="2"/>
  <c r="DH7" i="2"/>
  <c r="DH15" i="2"/>
  <c r="DH23" i="2"/>
  <c r="DH31" i="2"/>
  <c r="DH39" i="2"/>
  <c r="DH47" i="2"/>
  <c r="DI3" i="2"/>
  <c r="DI7" i="2"/>
  <c r="DI15" i="2"/>
  <c r="DI23" i="2"/>
  <c r="DI31" i="2"/>
  <c r="DI39" i="2"/>
  <c r="DI47" i="2"/>
  <c r="DH8" i="2"/>
  <c r="DH16" i="2"/>
  <c r="DH24" i="2"/>
  <c r="DH32" i="2"/>
  <c r="DH40" i="2"/>
  <c r="DH48" i="2"/>
  <c r="DI8" i="2"/>
  <c r="DI16" i="2"/>
  <c r="DI24" i="2"/>
  <c r="DI32" i="2"/>
  <c r="DI40" i="2"/>
  <c r="DI48" i="2"/>
  <c r="DH9" i="2"/>
  <c r="DH17" i="2"/>
  <c r="DH25" i="2"/>
  <c r="DH33" i="2"/>
  <c r="DH41" i="2"/>
  <c r="DH49" i="2"/>
  <c r="DI17" i="2"/>
  <c r="DI25" i="2"/>
  <c r="DI33" i="2"/>
  <c r="DI49" i="2"/>
  <c r="DH18" i="2"/>
  <c r="DH34" i="2"/>
  <c r="DH42" i="2"/>
  <c r="DH50" i="2"/>
  <c r="DI10" i="2"/>
  <c r="DI34" i="2"/>
  <c r="DI50" i="2"/>
  <c r="DH11" i="2"/>
  <c r="DH27" i="2"/>
  <c r="DH43" i="2"/>
  <c r="DI11" i="2"/>
  <c r="DI27" i="2"/>
  <c r="DI35" i="2"/>
  <c r="DI51" i="2"/>
  <c r="DH10" i="2"/>
  <c r="BP6" i="2"/>
  <c r="CA6" i="2" s="1"/>
  <c r="BN33" i="2"/>
  <c r="BY33" i="2" s="1"/>
  <c r="BN28" i="2"/>
  <c r="BY28" i="2" s="1"/>
  <c r="BQ16" i="2"/>
  <c r="CB16" i="2" s="1"/>
  <c r="BN27" i="2"/>
  <c r="BY27" i="2" s="1"/>
  <c r="BQ12" i="2"/>
  <c r="CB12" i="2" s="1"/>
  <c r="BN10" i="2"/>
  <c r="BY10" i="2" s="1"/>
  <c r="BO29" i="2"/>
  <c r="BZ29" i="2" s="1"/>
  <c r="BZ3" i="2"/>
  <c r="BP4" i="2"/>
  <c r="CA4" i="2" s="1"/>
  <c r="BQ8" i="2"/>
  <c r="CB8" i="2" s="1"/>
  <c r="BN16" i="2"/>
  <c r="BY16" i="2" s="1"/>
  <c r="BO30" i="2"/>
  <c r="BZ30" i="2" s="1"/>
  <c r="BO4" i="2"/>
  <c r="BZ4" i="2" s="1"/>
  <c r="BP54" i="2"/>
  <c r="CA54" i="2" s="1"/>
  <c r="BP28" i="2"/>
  <c r="CA28" i="2" s="1"/>
  <c r="BQ10" i="2"/>
  <c r="CB10" i="2" s="1"/>
  <c r="DL10" i="2"/>
  <c r="DL18" i="2"/>
  <c r="DL26" i="2"/>
  <c r="DL34" i="2"/>
  <c r="DL42" i="2"/>
  <c r="DL50" i="2"/>
  <c r="DL19" i="2"/>
  <c r="DL43" i="2"/>
  <c r="DL4" i="2"/>
  <c r="DL20" i="2"/>
  <c r="DL44" i="2"/>
  <c r="DL30" i="2"/>
  <c r="DK39" i="2"/>
  <c r="DL7" i="2"/>
  <c r="DL47" i="2"/>
  <c r="DK8" i="2"/>
  <c r="DK40" i="2"/>
  <c r="DK11" i="2"/>
  <c r="DK19" i="2"/>
  <c r="DK27" i="2"/>
  <c r="DK35" i="2"/>
  <c r="DK43" i="2"/>
  <c r="DK51" i="2"/>
  <c r="DL11" i="2"/>
  <c r="DL27" i="2"/>
  <c r="DL35" i="2"/>
  <c r="DL51" i="2"/>
  <c r="DL12" i="2"/>
  <c r="DL36" i="2"/>
  <c r="DL14" i="2"/>
  <c r="DL54" i="2"/>
  <c r="DK15" i="2"/>
  <c r="DK47" i="2"/>
  <c r="DL23" i="2"/>
  <c r="DK16" i="2"/>
  <c r="DK48" i="2"/>
  <c r="DK4" i="2"/>
  <c r="DK12" i="2"/>
  <c r="DK20" i="2"/>
  <c r="DK28" i="2"/>
  <c r="DK36" i="2"/>
  <c r="DK44" i="2"/>
  <c r="DK52" i="2"/>
  <c r="DL28" i="2"/>
  <c r="DL52" i="2"/>
  <c r="DL38" i="2"/>
  <c r="DK31" i="2"/>
  <c r="DL31" i="2"/>
  <c r="DK24" i="2"/>
  <c r="DL8" i="2"/>
  <c r="DL24" i="2"/>
  <c r="DL40" i="2"/>
  <c r="DK17" i="2"/>
  <c r="DK33" i="2"/>
  <c r="DK49" i="2"/>
  <c r="DL9" i="2"/>
  <c r="DL17" i="2"/>
  <c r="DL33" i="2"/>
  <c r="DL49" i="2"/>
  <c r="DK18" i="2"/>
  <c r="DK34" i="2"/>
  <c r="DK50" i="2"/>
  <c r="DK5" i="2"/>
  <c r="DK13" i="2"/>
  <c r="DK21" i="2"/>
  <c r="DK29" i="2"/>
  <c r="DK37" i="2"/>
  <c r="DK45" i="2"/>
  <c r="DK53" i="2"/>
  <c r="DK6" i="2"/>
  <c r="DK22" i="2"/>
  <c r="DK38" i="2"/>
  <c r="DK54" i="2"/>
  <c r="DL6" i="2"/>
  <c r="DL46" i="2"/>
  <c r="DK23" i="2"/>
  <c r="DL15" i="2"/>
  <c r="DK32" i="2"/>
  <c r="DL16" i="2"/>
  <c r="DL32" i="2"/>
  <c r="DL48" i="2"/>
  <c r="DK9" i="2"/>
  <c r="DK25" i="2"/>
  <c r="DK41" i="2"/>
  <c r="DL25" i="2"/>
  <c r="DL41" i="2"/>
  <c r="DK10" i="2"/>
  <c r="DK26" i="2"/>
  <c r="DK42" i="2"/>
  <c r="DL5" i="2"/>
  <c r="DL13" i="2"/>
  <c r="DL21" i="2"/>
  <c r="DL29" i="2"/>
  <c r="DL37" i="2"/>
  <c r="DL45" i="2"/>
  <c r="DL53" i="2"/>
  <c r="DK14" i="2"/>
  <c r="DK30" i="2"/>
  <c r="DK46" i="2"/>
  <c r="DL22" i="2"/>
  <c r="DK7" i="2"/>
  <c r="DL3" i="2"/>
  <c r="DL39" i="2"/>
  <c r="BO28" i="2"/>
  <c r="BZ28" i="2" s="1"/>
  <c r="BQ47" i="2"/>
  <c r="CB47" i="2" s="1"/>
  <c r="BN49" i="2"/>
  <c r="BY49" i="2" s="1"/>
  <c r="BO52" i="2"/>
  <c r="BZ52" i="2" s="1"/>
  <c r="BP22" i="2"/>
  <c r="CA22" i="2" s="1"/>
  <c r="BQ46" i="2"/>
  <c r="CB46" i="2" s="1"/>
  <c r="BN48" i="2"/>
  <c r="BY48" i="2" s="1"/>
  <c r="BO51" i="2"/>
  <c r="BZ51" i="2" s="1"/>
  <c r="BO22" i="2"/>
  <c r="BZ22" i="2" s="1"/>
  <c r="BQ41" i="2"/>
  <c r="CB41" i="2" s="1"/>
  <c r="BQ39" i="2"/>
  <c r="CB39" i="2" s="1"/>
  <c r="BP52" i="2"/>
  <c r="CA52" i="2" s="1"/>
  <c r="BN44" i="2"/>
  <c r="BY44" i="2" s="1"/>
  <c r="BP21" i="2"/>
  <c r="CA21" i="2" s="1"/>
  <c r="BO46" i="2"/>
  <c r="BZ46" i="2" s="1"/>
  <c r="BN42" i="2"/>
  <c r="BY42" i="2" s="1"/>
  <c r="BP45" i="2"/>
  <c r="CA45" i="2" s="1"/>
  <c r="BO19" i="2"/>
  <c r="BZ19" i="2" s="1"/>
  <c r="BQ27" i="2"/>
  <c r="CB27" i="2" s="1"/>
  <c r="BP50" i="2"/>
  <c r="CA50" i="2" s="1"/>
  <c r="BQ40" i="2"/>
  <c r="CB40" i="2" s="1"/>
  <c r="BN43" i="2"/>
  <c r="BY43" i="2" s="1"/>
  <c r="BO21" i="2"/>
  <c r="BZ21" i="2" s="1"/>
  <c r="BN35" i="2"/>
  <c r="BY35" i="2" s="1"/>
  <c r="BO45" i="2"/>
  <c r="BZ45" i="2" s="1"/>
  <c r="BP18" i="2"/>
  <c r="CA18" i="2" s="1"/>
  <c r="BQ24" i="2"/>
  <c r="CB24" i="2" s="1"/>
  <c r="BN15" i="2"/>
  <c r="BY15" i="2" s="1"/>
  <c r="BO37" i="2"/>
  <c r="BZ37" i="2" s="1"/>
  <c r="BO14" i="2"/>
  <c r="BZ14" i="2" s="1"/>
  <c r="BQ32" i="2"/>
  <c r="CB32" i="2" s="1"/>
  <c r="BN51" i="2"/>
  <c r="BY51" i="2" s="1"/>
  <c r="BN14" i="2"/>
  <c r="BY14" i="2" s="1"/>
  <c r="BP36" i="2"/>
  <c r="CA36" i="2" s="1"/>
  <c r="BP13" i="2"/>
  <c r="CA13" i="2" s="1"/>
  <c r="BQ29" i="2"/>
  <c r="CB29" i="2" s="1"/>
  <c r="BN50" i="2"/>
  <c r="BY50" i="2" s="1"/>
  <c r="BN11" i="2"/>
  <c r="BY11" i="2" s="1"/>
  <c r="BO36" i="2"/>
  <c r="BZ36" i="2" s="1"/>
  <c r="BO13" i="2"/>
  <c r="BZ13" i="2" s="1"/>
  <c r="BQ28" i="2"/>
  <c r="CB28" i="2" s="1"/>
  <c r="BN32" i="2"/>
  <c r="BY32" i="2" s="1"/>
  <c r="BO54" i="2"/>
  <c r="BZ54" i="2" s="1"/>
  <c r="BO42" i="2"/>
  <c r="BZ42" i="2" s="1"/>
  <c r="BO27" i="2"/>
  <c r="BZ27" i="2" s="1"/>
  <c r="BP12" i="2"/>
  <c r="CA12" i="2" s="1"/>
  <c r="BQ45" i="2"/>
  <c r="CB45" i="2" s="1"/>
  <c r="BQ15" i="2"/>
  <c r="CB15" i="2" s="1"/>
  <c r="BN31" i="2"/>
  <c r="BP53" i="2"/>
  <c r="CA53" i="2" s="1"/>
  <c r="BP38" i="2"/>
  <c r="CA38" i="2" s="1"/>
  <c r="BP26" i="2"/>
  <c r="CA26" i="2" s="1"/>
  <c r="BO12" i="2"/>
  <c r="BZ12" i="2" s="1"/>
  <c r="BQ44" i="2"/>
  <c r="CB44" i="2" s="1"/>
  <c r="BQ14" i="2"/>
  <c r="CB14" i="2" s="1"/>
  <c r="BY3" i="2"/>
  <c r="BN30" i="2"/>
  <c r="BY30" i="2" s="1"/>
  <c r="BO53" i="2"/>
  <c r="BZ53" i="2" s="1"/>
  <c r="BO38" i="2"/>
  <c r="BZ38" i="2" s="1"/>
  <c r="BO26" i="2"/>
  <c r="BZ26" i="2" s="1"/>
  <c r="BO11" i="2"/>
  <c r="BZ11" i="2" s="1"/>
  <c r="BQ43" i="2"/>
  <c r="CB43" i="2" s="1"/>
  <c r="BQ13" i="2"/>
  <c r="CB13" i="2" s="1"/>
  <c r="BN47" i="2"/>
  <c r="BY47" i="2" s="1"/>
  <c r="BN18" i="2"/>
  <c r="BY18" i="2" s="1"/>
  <c r="BO50" i="2"/>
  <c r="BZ50" i="2" s="1"/>
  <c r="BO35" i="2"/>
  <c r="BZ35" i="2" s="1"/>
  <c r="BP20" i="2"/>
  <c r="CA20" i="2" s="1"/>
  <c r="BP5" i="2"/>
  <c r="CA5" i="2" s="1"/>
  <c r="BQ31" i="2"/>
  <c r="CB31" i="2" s="1"/>
  <c r="BQ7" i="2"/>
  <c r="CB7" i="2" s="1"/>
  <c r="BN46" i="2"/>
  <c r="BY46" i="2" s="1"/>
  <c r="BN17" i="2"/>
  <c r="BY17" i="2" s="1"/>
  <c r="BP46" i="2"/>
  <c r="CA46" i="2" s="1"/>
  <c r="BP34" i="2"/>
  <c r="CA34" i="2" s="1"/>
  <c r="BO20" i="2"/>
  <c r="BZ20" i="2" s="1"/>
  <c r="BO5" i="2"/>
  <c r="BZ5" i="2" s="1"/>
  <c r="BQ30" i="2"/>
  <c r="CB30" i="2" s="1"/>
  <c r="BN39" i="2"/>
  <c r="BY39" i="2" s="1"/>
  <c r="BN12" i="2"/>
  <c r="BP44" i="2"/>
  <c r="CA44" i="2" s="1"/>
  <c r="BP29" i="2"/>
  <c r="CA29" i="2" s="1"/>
  <c r="BP14" i="2"/>
  <c r="CA14" i="2" s="1"/>
  <c r="CB3" i="2"/>
  <c r="BQ25" i="2"/>
  <c r="CB25" i="2" s="1"/>
  <c r="BN41" i="2"/>
  <c r="BN25" i="2"/>
  <c r="BN9" i="2"/>
  <c r="BP49" i="2"/>
  <c r="CA49" i="2" s="1"/>
  <c r="BP41" i="2"/>
  <c r="CA41" i="2" s="1"/>
  <c r="BP33" i="2"/>
  <c r="CA33" i="2" s="1"/>
  <c r="BP25" i="2"/>
  <c r="CA25" i="2" s="1"/>
  <c r="BP17" i="2"/>
  <c r="CA17" i="2" s="1"/>
  <c r="BP9" i="2"/>
  <c r="CA9" i="2" s="1"/>
  <c r="BQ54" i="2"/>
  <c r="CB54" i="2" s="1"/>
  <c r="BQ38" i="2"/>
  <c r="CB38" i="2" s="1"/>
  <c r="BQ22" i="2"/>
  <c r="CB22" i="2" s="1"/>
  <c r="BQ6" i="2"/>
  <c r="CB6" i="2" s="1"/>
  <c r="BN40" i="2"/>
  <c r="BN24" i="2"/>
  <c r="BN8" i="2"/>
  <c r="BO49" i="2"/>
  <c r="BZ49" i="2" s="1"/>
  <c r="BO41" i="2"/>
  <c r="BZ41" i="2" s="1"/>
  <c r="BO33" i="2"/>
  <c r="BZ33" i="2" s="1"/>
  <c r="BO25" i="2"/>
  <c r="BZ25" i="2" s="1"/>
  <c r="BO17" i="2"/>
  <c r="BZ17" i="2" s="1"/>
  <c r="BO9" i="2"/>
  <c r="BZ9" i="2" s="1"/>
  <c r="BQ53" i="2"/>
  <c r="CB53" i="2" s="1"/>
  <c r="BQ37" i="2"/>
  <c r="CB37" i="2" s="1"/>
  <c r="BQ21" i="2"/>
  <c r="CB21" i="2" s="1"/>
  <c r="BQ5" i="2"/>
  <c r="CB5" i="2" s="1"/>
  <c r="BN23" i="2"/>
  <c r="BN7" i="2"/>
  <c r="BP48" i="2"/>
  <c r="CA48" i="2" s="1"/>
  <c r="BP40" i="2"/>
  <c r="CA40" i="2" s="1"/>
  <c r="BP32" i="2"/>
  <c r="CA32" i="2" s="1"/>
  <c r="BP24" i="2"/>
  <c r="CA24" i="2" s="1"/>
  <c r="BP16" i="2"/>
  <c r="CA16" i="2" s="1"/>
  <c r="BP8" i="2"/>
  <c r="CA8" i="2" s="1"/>
  <c r="BQ52" i="2"/>
  <c r="CB52" i="2" s="1"/>
  <c r="BQ36" i="2"/>
  <c r="CB36" i="2" s="1"/>
  <c r="BQ20" i="2"/>
  <c r="CB20" i="2" s="1"/>
  <c r="BQ4" i="2"/>
  <c r="CB4" i="2" s="1"/>
  <c r="BN54" i="2"/>
  <c r="BN38" i="2"/>
  <c r="BN22" i="2"/>
  <c r="BN6" i="2"/>
  <c r="BO48" i="2"/>
  <c r="BZ48" i="2" s="1"/>
  <c r="BO40" i="2"/>
  <c r="BZ40" i="2" s="1"/>
  <c r="BO32" i="2"/>
  <c r="BZ32" i="2" s="1"/>
  <c r="BO24" i="2"/>
  <c r="BZ24" i="2" s="1"/>
  <c r="BO16" i="2"/>
  <c r="BZ16" i="2" s="1"/>
  <c r="BO8" i="2"/>
  <c r="BZ8" i="2" s="1"/>
  <c r="BQ51" i="2"/>
  <c r="CB51" i="2" s="1"/>
  <c r="BQ35" i="2"/>
  <c r="CB35" i="2" s="1"/>
  <c r="BQ19" i="2"/>
  <c r="CB19" i="2" s="1"/>
  <c r="BN53" i="2"/>
  <c r="BN37" i="2"/>
  <c r="BN21" i="2"/>
  <c r="BN5" i="2"/>
  <c r="BP47" i="2"/>
  <c r="CA47" i="2" s="1"/>
  <c r="BP39" i="2"/>
  <c r="CA39" i="2" s="1"/>
  <c r="BP31" i="2"/>
  <c r="CA31" i="2" s="1"/>
  <c r="BP23" i="2"/>
  <c r="CA23" i="2" s="1"/>
  <c r="BP15" i="2"/>
  <c r="CA15" i="2" s="1"/>
  <c r="BP7" i="2"/>
  <c r="CA7" i="2" s="1"/>
  <c r="BQ50" i="2"/>
  <c r="CB50" i="2" s="1"/>
  <c r="BQ34" i="2"/>
  <c r="CB34" i="2" s="1"/>
  <c r="BQ18" i="2"/>
  <c r="CB18" i="2" s="1"/>
  <c r="BN52" i="2"/>
  <c r="BN36" i="2"/>
  <c r="BN20" i="2"/>
  <c r="BN4" i="2"/>
  <c r="BO47" i="2"/>
  <c r="BZ47" i="2" s="1"/>
  <c r="BO39" i="2"/>
  <c r="BZ39" i="2" s="1"/>
  <c r="BO31" i="2"/>
  <c r="BZ31" i="2" s="1"/>
  <c r="BO23" i="2"/>
  <c r="BZ23" i="2" s="1"/>
  <c r="BO15" i="2"/>
  <c r="BZ15" i="2" s="1"/>
  <c r="BO7" i="2"/>
  <c r="BZ7" i="2" s="1"/>
  <c r="BQ49" i="2"/>
  <c r="CB49" i="2" s="1"/>
  <c r="BQ33" i="2"/>
  <c r="CB33" i="2" s="1"/>
  <c r="BQ17" i="2"/>
  <c r="CB17" i="2" s="1"/>
  <c r="BN45" i="2"/>
  <c r="BN29" i="2"/>
  <c r="BN13" i="2"/>
  <c r="BP51" i="2"/>
  <c r="CA51" i="2" s="1"/>
  <c r="BP43" i="2"/>
  <c r="CA43" i="2" s="1"/>
  <c r="BP35" i="2"/>
  <c r="CA35" i="2" s="1"/>
  <c r="BP27" i="2"/>
  <c r="CA27" i="2" s="1"/>
  <c r="BP19" i="2"/>
  <c r="CA19" i="2" s="1"/>
  <c r="BP11" i="2"/>
  <c r="CA11" i="2" s="1"/>
  <c r="CA3" i="2"/>
  <c r="BQ42" i="2"/>
  <c r="CB42" i="2" s="1"/>
  <c r="BQ26" i="2"/>
  <c r="CB26" i="2" s="1"/>
  <c r="CU3" i="2" l="1"/>
  <c r="DO3" i="2" s="1"/>
  <c r="CU6" i="2"/>
  <c r="DO6" i="2" s="1"/>
  <c r="CV4" i="2"/>
  <c r="DQ4" i="2" s="1"/>
  <c r="CB56" i="2"/>
  <c r="CT9" i="2"/>
  <c r="CT6" i="2"/>
  <c r="CT5" i="2"/>
  <c r="CT4" i="2"/>
  <c r="CC56" i="3"/>
  <c r="CT8" i="2"/>
  <c r="CU5" i="2"/>
  <c r="DO5" i="2" s="1"/>
  <c r="CT7" i="2"/>
  <c r="CU8" i="2"/>
  <c r="DO8" i="2" s="1"/>
  <c r="CV5" i="2"/>
  <c r="DQ5" i="2" s="1"/>
  <c r="CV7" i="2"/>
  <c r="DQ7" i="2" s="1"/>
  <c r="CV3" i="2"/>
  <c r="DQ3" i="2" s="1"/>
  <c r="CV8" i="2"/>
  <c r="DQ8" i="2" s="1"/>
  <c r="CT3" i="2"/>
  <c r="CU7" i="2"/>
  <c r="DO7" i="2" s="1"/>
  <c r="CV6" i="2"/>
  <c r="DQ6" i="2" s="1"/>
  <c r="CU4" i="2"/>
  <c r="DO4" i="2" s="1"/>
  <c r="CA56" i="2"/>
  <c r="BZ56" i="2"/>
  <c r="CD54" i="3"/>
  <c r="CC16" i="2"/>
  <c r="CC10" i="2"/>
  <c r="CC44" i="2"/>
  <c r="CC32" i="2"/>
  <c r="CC19" i="2"/>
  <c r="CC15" i="2"/>
  <c r="CC17" i="2"/>
  <c r="CC28" i="2"/>
  <c r="CC33" i="2"/>
  <c r="CC18" i="2"/>
  <c r="CC14" i="2"/>
  <c r="CC26" i="2"/>
  <c r="CC49" i="2"/>
  <c r="CC47" i="2"/>
  <c r="CC51" i="2"/>
  <c r="CC42" i="2"/>
  <c r="CC39" i="2"/>
  <c r="CC30" i="2"/>
  <c r="CC35" i="2"/>
  <c r="CC46" i="2"/>
  <c r="CC48" i="2"/>
  <c r="CS3" i="2"/>
  <c r="CC3" i="2"/>
  <c r="CC34" i="2"/>
  <c r="CC11" i="2"/>
  <c r="CC43" i="2"/>
  <c r="CC50" i="2"/>
  <c r="CC27" i="2"/>
  <c r="CU9" i="2"/>
  <c r="DO9" i="2" s="1"/>
  <c r="CV9" i="2"/>
  <c r="DQ9" i="2" s="1"/>
  <c r="CK8" i="3"/>
  <c r="CT10" i="2"/>
  <c r="CH9" i="3"/>
  <c r="CI9" i="3"/>
  <c r="CG9" i="3"/>
  <c r="CJ9" i="3"/>
  <c r="BR10" i="2"/>
  <c r="L10" i="3" s="1"/>
  <c r="BR26" i="2"/>
  <c r="L26" i="3" s="1"/>
  <c r="BR39" i="2"/>
  <c r="L39" i="3" s="1"/>
  <c r="BR32" i="2"/>
  <c r="L32" i="3" s="1"/>
  <c r="BR18" i="2"/>
  <c r="L18" i="3" s="1"/>
  <c r="BR14" i="2"/>
  <c r="L14" i="3" s="1"/>
  <c r="BR44" i="2"/>
  <c r="L44" i="3" s="1"/>
  <c r="BR28" i="2"/>
  <c r="L28" i="3" s="1"/>
  <c r="BR31" i="2"/>
  <c r="L31" i="3" s="1"/>
  <c r="BR12" i="2"/>
  <c r="L12" i="3" s="1"/>
  <c r="BY12" i="2"/>
  <c r="BY31" i="2"/>
  <c r="BR11" i="2"/>
  <c r="L11" i="3" s="1"/>
  <c r="BR46" i="2"/>
  <c r="L46" i="3" s="1"/>
  <c r="BR30" i="2"/>
  <c r="L30" i="3" s="1"/>
  <c r="BY40" i="2"/>
  <c r="BR40" i="2"/>
  <c r="L40" i="3" s="1"/>
  <c r="BR4" i="2"/>
  <c r="L4" i="3" s="1"/>
  <c r="BY4" i="2"/>
  <c r="BR48" i="2"/>
  <c r="L48" i="3" s="1"/>
  <c r="BR20" i="2"/>
  <c r="L20" i="3" s="1"/>
  <c r="BY20" i="2"/>
  <c r="BY37" i="2"/>
  <c r="BR37" i="2"/>
  <c r="L37" i="3" s="1"/>
  <c r="BR38" i="2"/>
  <c r="L38" i="3" s="1"/>
  <c r="BY38" i="2"/>
  <c r="BR7" i="2"/>
  <c r="L7" i="3" s="1"/>
  <c r="BY7" i="2"/>
  <c r="BR50" i="2"/>
  <c r="L50" i="3" s="1"/>
  <c r="BR15" i="2"/>
  <c r="L15" i="3" s="1"/>
  <c r="BR36" i="2"/>
  <c r="L36" i="3" s="1"/>
  <c r="BY36" i="2"/>
  <c r="BY53" i="2"/>
  <c r="BR53" i="2"/>
  <c r="L53" i="3" s="1"/>
  <c r="BR54" i="2"/>
  <c r="L54" i="3" s="1"/>
  <c r="BY54" i="2"/>
  <c r="BY23" i="2"/>
  <c r="BR23" i="2"/>
  <c r="L23" i="3" s="1"/>
  <c r="BR34" i="2"/>
  <c r="L34" i="3" s="1"/>
  <c r="BR6" i="2"/>
  <c r="L6" i="3" s="1"/>
  <c r="BY6" i="2"/>
  <c r="BR52" i="2"/>
  <c r="L52" i="3" s="1"/>
  <c r="BY52" i="2"/>
  <c r="BR3" i="2"/>
  <c r="L3" i="3" s="1"/>
  <c r="BR43" i="2"/>
  <c r="L43" i="3" s="1"/>
  <c r="BR35" i="2"/>
  <c r="L35" i="3" s="1"/>
  <c r="BR47" i="2"/>
  <c r="L47" i="3" s="1"/>
  <c r="BR13" i="2"/>
  <c r="L13" i="3" s="1"/>
  <c r="BY13" i="2"/>
  <c r="BY9" i="2"/>
  <c r="BR9" i="2"/>
  <c r="L9" i="3" s="1"/>
  <c r="BR51" i="2"/>
  <c r="L51" i="3" s="1"/>
  <c r="BR17" i="2"/>
  <c r="L17" i="3" s="1"/>
  <c r="BR42" i="2"/>
  <c r="L42" i="3" s="1"/>
  <c r="BY5" i="2"/>
  <c r="BR5" i="2"/>
  <c r="L5" i="3" s="1"/>
  <c r="BR22" i="2"/>
  <c r="L22" i="3" s="1"/>
  <c r="BY22" i="2"/>
  <c r="BR29" i="2"/>
  <c r="L29" i="3" s="1"/>
  <c r="BY29" i="2"/>
  <c r="BR33" i="2"/>
  <c r="L33" i="3" s="1"/>
  <c r="BY25" i="2"/>
  <c r="BR25" i="2"/>
  <c r="L25" i="3" s="1"/>
  <c r="BR19" i="2"/>
  <c r="L19" i="3" s="1"/>
  <c r="BY21" i="2"/>
  <c r="BR21" i="2"/>
  <c r="L21" i="3" s="1"/>
  <c r="BR45" i="2"/>
  <c r="L45" i="3" s="1"/>
  <c r="BY45" i="2"/>
  <c r="BR49" i="2"/>
  <c r="L49" i="3" s="1"/>
  <c r="BY8" i="2"/>
  <c r="BR8" i="2"/>
  <c r="L8" i="3" s="1"/>
  <c r="BY41" i="2"/>
  <c r="BR41" i="2"/>
  <c r="L41" i="3" s="1"/>
  <c r="BR27" i="2"/>
  <c r="L27" i="3" s="1"/>
  <c r="BY24" i="2"/>
  <c r="BR24" i="2"/>
  <c r="L24" i="3" s="1"/>
  <c r="BR16" i="2"/>
  <c r="L16" i="3" s="1"/>
  <c r="CC31" i="2" l="1"/>
  <c r="CC12" i="2"/>
  <c r="CC41" i="2"/>
  <c r="CC20" i="2"/>
  <c r="CC52" i="2"/>
  <c r="CC37" i="2"/>
  <c r="CC25" i="2"/>
  <c r="CC23" i="2"/>
  <c r="CW3" i="2"/>
  <c r="DS3" i="2" s="1"/>
  <c r="DL3" i="3" s="1"/>
  <c r="CC29" i="2"/>
  <c r="CC45" i="2"/>
  <c r="CC24" i="2"/>
  <c r="CC22" i="2"/>
  <c r="CC38" i="2"/>
  <c r="CC21" i="2"/>
  <c r="CC13" i="2"/>
  <c r="CC36" i="2"/>
  <c r="CC40" i="2"/>
  <c r="CC53" i="2"/>
  <c r="CE27" i="3"/>
  <c r="DM27" i="2"/>
  <c r="CE26" i="3"/>
  <c r="DM26" i="2"/>
  <c r="CE49" i="3"/>
  <c r="DM49" i="2"/>
  <c r="CE50" i="3"/>
  <c r="DM50" i="2"/>
  <c r="CE14" i="3"/>
  <c r="DM14" i="2"/>
  <c r="CE43" i="3"/>
  <c r="DM43" i="2"/>
  <c r="CE18" i="3"/>
  <c r="DM18" i="2"/>
  <c r="CE11" i="3"/>
  <c r="DM11" i="2"/>
  <c r="CE33" i="3"/>
  <c r="DM33" i="2"/>
  <c r="CE34" i="3"/>
  <c r="DM34" i="2"/>
  <c r="CE28" i="3"/>
  <c r="DM28" i="2"/>
  <c r="CC54" i="2"/>
  <c r="BY56" i="2"/>
  <c r="CC4" i="2"/>
  <c r="CS4" i="2"/>
  <c r="CW4" i="2" s="1"/>
  <c r="CE3" i="3"/>
  <c r="DM3" i="2"/>
  <c r="CE17" i="3"/>
  <c r="DM17" i="2"/>
  <c r="CE47" i="3"/>
  <c r="DM47" i="2"/>
  <c r="CE15" i="3"/>
  <c r="DM15" i="2"/>
  <c r="CE48" i="3"/>
  <c r="DM48" i="2"/>
  <c r="CE19" i="3"/>
  <c r="DM19" i="2"/>
  <c r="CE46" i="3"/>
  <c r="DM46" i="2"/>
  <c r="CE32" i="3"/>
  <c r="DM32" i="2"/>
  <c r="CE35" i="3"/>
  <c r="DM35" i="2"/>
  <c r="CE44" i="3"/>
  <c r="DM44" i="2"/>
  <c r="CE30" i="3"/>
  <c r="DM30" i="2"/>
  <c r="CE10" i="3"/>
  <c r="DM10" i="2"/>
  <c r="CE16" i="3"/>
  <c r="DM16" i="2"/>
  <c r="CE39" i="3"/>
  <c r="DM39" i="2"/>
  <c r="CE42" i="3"/>
  <c r="DM42" i="2"/>
  <c r="CE51" i="3"/>
  <c r="DM51" i="2"/>
  <c r="CS9" i="2"/>
  <c r="CW9" i="2" s="1"/>
  <c r="DT9" i="2" s="1"/>
  <c r="CC9" i="2"/>
  <c r="CS7" i="2"/>
  <c r="CW7" i="2" s="1"/>
  <c r="DT7" i="2" s="1"/>
  <c r="CC7" i="2"/>
  <c r="CS6" i="2"/>
  <c r="CW6" i="2" s="1"/>
  <c r="DT6" i="2" s="1"/>
  <c r="CC6" i="2"/>
  <c r="CS5" i="2"/>
  <c r="CW5" i="2" s="1"/>
  <c r="DT5" i="2" s="1"/>
  <c r="CC5" i="2"/>
  <c r="CS8" i="2"/>
  <c r="CW8" i="2" s="1"/>
  <c r="DT8" i="2" s="1"/>
  <c r="CC8" i="2"/>
  <c r="CK9" i="3"/>
  <c r="CV10" i="2"/>
  <c r="DQ10" i="2" s="1"/>
  <c r="CS10" i="2"/>
  <c r="CU10" i="2"/>
  <c r="DO10" i="2" s="1"/>
  <c r="CI10" i="3"/>
  <c r="CG10" i="3"/>
  <c r="CH10" i="3"/>
  <c r="CJ10" i="3"/>
  <c r="CE38" i="3" l="1"/>
  <c r="CE22" i="3"/>
  <c r="CE24" i="3"/>
  <c r="CE45" i="3"/>
  <c r="CE29" i="3"/>
  <c r="CE23" i="3"/>
  <c r="CE37" i="3"/>
  <c r="CE13" i="3"/>
  <c r="DM21" i="2"/>
  <c r="CE25" i="3"/>
  <c r="CE52" i="3"/>
  <c r="DM20" i="2"/>
  <c r="DM53" i="2"/>
  <c r="CE41" i="3"/>
  <c r="CE40" i="3"/>
  <c r="CE12" i="3"/>
  <c r="CE36" i="3"/>
  <c r="DM31" i="2"/>
  <c r="DM29" i="2"/>
  <c r="DM12" i="2"/>
  <c r="DM22" i="2"/>
  <c r="CE31" i="3"/>
  <c r="CE21" i="3"/>
  <c r="DM23" i="2"/>
  <c r="DM40" i="2"/>
  <c r="DM36" i="2"/>
  <c r="DM13" i="2"/>
  <c r="DM45" i="2"/>
  <c r="CE20" i="3"/>
  <c r="CE53" i="3"/>
  <c r="DM52" i="2"/>
  <c r="DM37" i="2"/>
  <c r="DM24" i="2"/>
  <c r="DM25" i="2"/>
  <c r="DM38" i="2"/>
  <c r="DM41" i="2"/>
  <c r="CX4" i="2"/>
  <c r="DT4" i="2"/>
  <c r="CE8" i="3"/>
  <c r="DM8" i="2"/>
  <c r="CE9" i="3"/>
  <c r="DM9" i="2"/>
  <c r="CE54" i="3"/>
  <c r="DM54" i="2"/>
  <c r="CE5" i="3"/>
  <c r="DM5" i="2"/>
  <c r="CE6" i="3"/>
  <c r="DM6" i="2"/>
  <c r="CE7" i="3"/>
  <c r="DM7" i="2"/>
  <c r="CE4" i="3"/>
  <c r="DM4" i="2"/>
  <c r="DS8" i="2"/>
  <c r="DL8" i="3" s="1"/>
  <c r="CX8" i="2"/>
  <c r="DS7" i="2"/>
  <c r="DL7" i="3" s="1"/>
  <c r="CX7" i="2"/>
  <c r="DS5" i="2"/>
  <c r="DL5" i="3" s="1"/>
  <c r="CX5" i="2"/>
  <c r="DS6" i="2"/>
  <c r="DL6" i="3" s="1"/>
  <c r="CX6" i="2"/>
  <c r="DS4" i="2"/>
  <c r="DL4" i="3" s="1"/>
  <c r="DS9" i="2"/>
  <c r="DL9" i="3" s="1"/>
  <c r="CX9" i="2"/>
  <c r="CW10" i="2"/>
  <c r="DT10" i="2" s="1"/>
  <c r="CI11" i="3"/>
  <c r="CH11" i="3"/>
  <c r="CJ11" i="3"/>
  <c r="CG11" i="3"/>
  <c r="CS11" i="2"/>
  <c r="CV11" i="2"/>
  <c r="DQ11" i="2" s="1"/>
  <c r="CU11" i="2"/>
  <c r="DO11" i="2" s="1"/>
  <c r="CT11" i="2"/>
  <c r="CK10" i="3"/>
  <c r="DS10" i="2" l="1"/>
  <c r="DL10" i="3" s="1"/>
  <c r="CX10" i="2"/>
  <c r="CK11" i="3"/>
  <c r="CH12" i="3"/>
  <c r="CG12" i="3"/>
  <c r="CJ12" i="3"/>
  <c r="CI12" i="3"/>
  <c r="CT12" i="2"/>
  <c r="CU12" i="2"/>
  <c r="DO12" i="2" s="1"/>
  <c r="CV12" i="2"/>
  <c r="DQ12" i="2" s="1"/>
  <c r="CS12" i="2"/>
  <c r="CW11" i="2"/>
  <c r="DT11" i="2" s="1"/>
  <c r="DS11" i="2" l="1"/>
  <c r="DL11" i="3" s="1"/>
  <c r="CX11" i="2"/>
  <c r="CW12" i="2"/>
  <c r="DT12" i="2" s="1"/>
  <c r="CK12" i="3"/>
  <c r="CJ13" i="3"/>
  <c r="CH13" i="3"/>
  <c r="CG13" i="3"/>
  <c r="CI13" i="3"/>
  <c r="CT13" i="2"/>
  <c r="CU13" i="2"/>
  <c r="DO13" i="2" s="1"/>
  <c r="CV13" i="2"/>
  <c r="DQ13" i="2" s="1"/>
  <c r="CS13" i="2"/>
  <c r="DS12" i="2" l="1"/>
  <c r="DL12" i="3" s="1"/>
  <c r="CX12" i="2"/>
  <c r="CW13" i="2"/>
  <c r="DT13" i="2" s="1"/>
  <c r="CK13" i="3"/>
  <c r="CH14" i="3"/>
  <c r="CI14" i="3"/>
  <c r="CJ14" i="3"/>
  <c r="CG14" i="3"/>
  <c r="CU14" i="2"/>
  <c r="DO14" i="2" s="1"/>
  <c r="CT14" i="2"/>
  <c r="CV14" i="2"/>
  <c r="DQ14" i="2" s="1"/>
  <c r="CS14" i="2"/>
  <c r="DS13" i="2" l="1"/>
  <c r="DL13" i="3" s="1"/>
  <c r="CX13" i="2"/>
  <c r="CW14" i="2"/>
  <c r="DT14" i="2" s="1"/>
  <c r="CK14" i="3"/>
  <c r="CI15" i="3"/>
  <c r="CG15" i="3"/>
  <c r="CH15" i="3"/>
  <c r="CJ15" i="3"/>
  <c r="CT15" i="2"/>
  <c r="CV15" i="2"/>
  <c r="DQ15" i="2" s="1"/>
  <c r="CS15" i="2"/>
  <c r="CU15" i="2"/>
  <c r="DO15" i="2" s="1"/>
  <c r="DS14" i="2" l="1"/>
  <c r="DL14" i="3" s="1"/>
  <c r="CX14" i="2"/>
  <c r="CK15" i="3"/>
  <c r="CW15" i="2"/>
  <c r="DT15" i="2" s="1"/>
  <c r="CH16" i="3"/>
  <c r="CG16" i="3"/>
  <c r="CI16" i="3"/>
  <c r="CJ16" i="3"/>
  <c r="CS16" i="2"/>
  <c r="CV16" i="2"/>
  <c r="DQ16" i="2" s="1"/>
  <c r="CT16" i="2"/>
  <c r="CU16" i="2"/>
  <c r="DO16" i="2" s="1"/>
  <c r="DS15" i="2" l="1"/>
  <c r="DL15" i="3" s="1"/>
  <c r="CX15" i="2"/>
  <c r="CK16" i="3"/>
  <c r="CW16" i="2"/>
  <c r="DT16" i="2" s="1"/>
  <c r="CH17" i="3"/>
  <c r="CJ17" i="3"/>
  <c r="CG17" i="3"/>
  <c r="CI17" i="3"/>
  <c r="CS17" i="2"/>
  <c r="CT17" i="2"/>
  <c r="CV17" i="2"/>
  <c r="DQ17" i="2" s="1"/>
  <c r="CU17" i="2"/>
  <c r="DO17" i="2" s="1"/>
  <c r="DS16" i="2" l="1"/>
  <c r="DL16" i="3" s="1"/>
  <c r="CX16" i="2"/>
  <c r="CW17" i="2"/>
  <c r="DT17" i="2" s="1"/>
  <c r="CK17" i="3"/>
  <c r="CH18" i="3"/>
  <c r="CI18" i="3"/>
  <c r="CG18" i="3"/>
  <c r="CJ18" i="3"/>
  <c r="CU18" i="2"/>
  <c r="DO18" i="2" s="1"/>
  <c r="CV18" i="2"/>
  <c r="DQ18" i="2" s="1"/>
  <c r="CS18" i="2"/>
  <c r="CT18" i="2"/>
  <c r="DS17" i="2" l="1"/>
  <c r="DL17" i="3" s="1"/>
  <c r="CX17" i="2"/>
  <c r="CW18" i="2"/>
  <c r="DT18" i="2" s="1"/>
  <c r="CK18" i="3"/>
  <c r="CG19" i="3"/>
  <c r="CI19" i="3"/>
  <c r="CH19" i="3"/>
  <c r="CJ19" i="3"/>
  <c r="CT19" i="2"/>
  <c r="CU19" i="2"/>
  <c r="DO19" i="2" s="1"/>
  <c r="CS19" i="2"/>
  <c r="CV19" i="2"/>
  <c r="DQ19" i="2" s="1"/>
  <c r="DS18" i="2" l="1"/>
  <c r="DL18" i="3" s="1"/>
  <c r="CX18" i="2"/>
  <c r="CW19" i="2"/>
  <c r="DT19" i="2" s="1"/>
  <c r="CK19" i="3"/>
  <c r="CH20" i="3"/>
  <c r="CJ20" i="3"/>
  <c r="CI20" i="3"/>
  <c r="CG20" i="3"/>
  <c r="CU20" i="2"/>
  <c r="DO20" i="2" s="1"/>
  <c r="CV20" i="2"/>
  <c r="DQ20" i="2" s="1"/>
  <c r="CT20" i="2"/>
  <c r="CS20" i="2"/>
  <c r="DS19" i="2" l="1"/>
  <c r="DL19" i="3" s="1"/>
  <c r="CX19" i="2"/>
  <c r="CW20" i="2"/>
  <c r="DT20" i="2" s="1"/>
  <c r="CK20" i="3"/>
  <c r="CH21" i="3"/>
  <c r="CJ21" i="3"/>
  <c r="CI21" i="3"/>
  <c r="CG21" i="3"/>
  <c r="CV21" i="2"/>
  <c r="DQ21" i="2" s="1"/>
  <c r="CT21" i="2"/>
  <c r="CU21" i="2"/>
  <c r="DO21" i="2" s="1"/>
  <c r="CS21" i="2"/>
  <c r="DS20" i="2" l="1"/>
  <c r="DL20" i="3" s="1"/>
  <c r="CX20" i="2"/>
  <c r="CK21" i="3"/>
  <c r="CH22" i="3"/>
  <c r="CG22" i="3"/>
  <c r="CJ22" i="3"/>
  <c r="CI22" i="3"/>
  <c r="CU22" i="2"/>
  <c r="DO22" i="2" s="1"/>
  <c r="CT22" i="2"/>
  <c r="CV22" i="2"/>
  <c r="DQ22" i="2" s="1"/>
  <c r="CS22" i="2"/>
  <c r="CW21" i="2"/>
  <c r="DT21" i="2" s="1"/>
  <c r="DS21" i="2" l="1"/>
  <c r="DL21" i="3" s="1"/>
  <c r="CX21" i="2"/>
  <c r="CW22" i="2"/>
  <c r="DT22" i="2" s="1"/>
  <c r="CK22" i="3"/>
  <c r="CG23" i="3"/>
  <c r="CH23" i="3"/>
  <c r="CJ23" i="3"/>
  <c r="CI23" i="3"/>
  <c r="CV23" i="2"/>
  <c r="DQ23" i="2" s="1"/>
  <c r="CT23" i="2"/>
  <c r="CU23" i="2"/>
  <c r="DO23" i="2" s="1"/>
  <c r="CS23" i="2"/>
  <c r="DS22" i="2" l="1"/>
  <c r="DL22" i="3" s="1"/>
  <c r="CX22" i="2"/>
  <c r="CW23" i="2"/>
  <c r="DT23" i="2" s="1"/>
  <c r="CK23" i="3"/>
  <c r="CH24" i="3"/>
  <c r="CG24" i="3"/>
  <c r="CJ24" i="3"/>
  <c r="CI24" i="3"/>
  <c r="CT24" i="2"/>
  <c r="CV24" i="2"/>
  <c r="DQ24" i="2" s="1"/>
  <c r="CU24" i="2"/>
  <c r="DO24" i="2" s="1"/>
  <c r="CS24" i="2"/>
  <c r="DS23" i="2" l="1"/>
  <c r="DL23" i="3" s="1"/>
  <c r="CX23" i="2"/>
  <c r="CW24" i="2"/>
  <c r="DT24" i="2" s="1"/>
  <c r="CK24" i="3"/>
  <c r="CI25" i="3"/>
  <c r="CJ25" i="3"/>
  <c r="CG25" i="3"/>
  <c r="CH25" i="3"/>
  <c r="CU25" i="2"/>
  <c r="DO25" i="2" s="1"/>
  <c r="CT25" i="2"/>
  <c r="CV25" i="2"/>
  <c r="DQ25" i="2" s="1"/>
  <c r="CS25" i="2"/>
  <c r="DS24" i="2" l="1"/>
  <c r="DL24" i="3" s="1"/>
  <c r="CX24" i="2"/>
  <c r="CW25" i="2"/>
  <c r="DT25" i="2" s="1"/>
  <c r="CK25" i="3"/>
  <c r="CG26" i="3"/>
  <c r="CJ26" i="3"/>
  <c r="CI26" i="3"/>
  <c r="CH26" i="3"/>
  <c r="CS26" i="2"/>
  <c r="CT26" i="2"/>
  <c r="CU26" i="2"/>
  <c r="DO26" i="2" s="1"/>
  <c r="CV26" i="2"/>
  <c r="DQ26" i="2" s="1"/>
  <c r="DS25" i="2" l="1"/>
  <c r="DL25" i="3" s="1"/>
  <c r="CX25" i="2"/>
  <c r="CW26" i="2"/>
  <c r="DT26" i="2" s="1"/>
  <c r="CK26" i="3"/>
  <c r="CG27" i="3"/>
  <c r="CH27" i="3"/>
  <c r="CI27" i="3"/>
  <c r="CJ27" i="3"/>
  <c r="CT27" i="2"/>
  <c r="CU27" i="2"/>
  <c r="DO27" i="2" s="1"/>
  <c r="CV27" i="2"/>
  <c r="DQ27" i="2" s="1"/>
  <c r="CS27" i="2"/>
  <c r="DS26" i="2" l="1"/>
  <c r="DL26" i="3" s="1"/>
  <c r="CX26" i="2"/>
  <c r="CW27" i="2"/>
  <c r="DT27" i="2" s="1"/>
  <c r="CK27" i="3"/>
  <c r="CJ28" i="3"/>
  <c r="CH28" i="3"/>
  <c r="CI28" i="3"/>
  <c r="CG28" i="3"/>
  <c r="CS28" i="2"/>
  <c r="CV28" i="2"/>
  <c r="DQ28" i="2" s="1"/>
  <c r="CU28" i="2"/>
  <c r="DO28" i="2" s="1"/>
  <c r="CT28" i="2"/>
  <c r="DS27" i="2" l="1"/>
  <c r="DL27" i="3" s="1"/>
  <c r="CX27" i="2"/>
  <c r="CK28" i="3"/>
  <c r="CJ29" i="3"/>
  <c r="CH29" i="3"/>
  <c r="CI29" i="3"/>
  <c r="CG29" i="3"/>
  <c r="CT29" i="2"/>
  <c r="CV29" i="2"/>
  <c r="DQ29" i="2" s="1"/>
  <c r="CU29" i="2"/>
  <c r="DO29" i="2" s="1"/>
  <c r="CS29" i="2"/>
  <c r="CW28" i="2"/>
  <c r="DT28" i="2" s="1"/>
  <c r="DS28" i="2" l="1"/>
  <c r="DL28" i="3" s="1"/>
  <c r="CX28" i="2"/>
  <c r="CW29" i="2"/>
  <c r="DT29" i="2" s="1"/>
  <c r="CK29" i="3"/>
  <c r="CJ30" i="3"/>
  <c r="CG30" i="3"/>
  <c r="CH30" i="3"/>
  <c r="CI30" i="3"/>
  <c r="CU30" i="2"/>
  <c r="DO30" i="2" s="1"/>
  <c r="CV30" i="2"/>
  <c r="DQ30" i="2" s="1"/>
  <c r="CT30" i="2"/>
  <c r="CS30" i="2"/>
  <c r="DS29" i="2" l="1"/>
  <c r="DL29" i="3" s="1"/>
  <c r="CX29" i="2"/>
  <c r="CW30" i="2"/>
  <c r="DT30" i="2" s="1"/>
  <c r="CH31" i="3"/>
  <c r="CG31" i="3"/>
  <c r="CI31" i="3"/>
  <c r="CJ31" i="3"/>
  <c r="CU31" i="2"/>
  <c r="DO31" i="2" s="1"/>
  <c r="CT31" i="2"/>
  <c r="CV31" i="2"/>
  <c r="DQ31" i="2" s="1"/>
  <c r="CS31" i="2"/>
  <c r="CK30" i="3"/>
  <c r="DS30" i="2" l="1"/>
  <c r="DL30" i="3" s="1"/>
  <c r="CX30" i="2"/>
  <c r="CW31" i="2"/>
  <c r="DT31" i="2" s="1"/>
  <c r="CK31" i="3"/>
  <c r="CG32" i="3"/>
  <c r="CI32" i="3"/>
  <c r="CH32" i="3"/>
  <c r="CJ32" i="3"/>
  <c r="CU32" i="2"/>
  <c r="DO32" i="2" s="1"/>
  <c r="CS32" i="2"/>
  <c r="CT32" i="2"/>
  <c r="CV32" i="2"/>
  <c r="DQ32" i="2" s="1"/>
  <c r="DS31" i="2" l="1"/>
  <c r="DL31" i="3" s="1"/>
  <c r="CX31" i="2"/>
  <c r="CW32" i="2"/>
  <c r="DT32" i="2" s="1"/>
  <c r="CK32" i="3"/>
  <c r="CH33" i="3"/>
  <c r="CG33" i="3"/>
  <c r="CJ33" i="3"/>
  <c r="CI33" i="3"/>
  <c r="CT33" i="2"/>
  <c r="CV33" i="2"/>
  <c r="DQ33" i="2" s="1"/>
  <c r="CS33" i="2"/>
  <c r="CU33" i="2"/>
  <c r="DO33" i="2" s="1"/>
  <c r="DS32" i="2" l="1"/>
  <c r="DL32" i="3" s="1"/>
  <c r="CX32" i="2"/>
  <c r="CK33" i="3"/>
  <c r="CW33" i="2"/>
  <c r="DT33" i="2" s="1"/>
  <c r="CH34" i="3"/>
  <c r="CJ34" i="3"/>
  <c r="CI34" i="3"/>
  <c r="CG34" i="3"/>
  <c r="CT34" i="2"/>
  <c r="CV34" i="2"/>
  <c r="DQ34" i="2" s="1"/>
  <c r="CS34" i="2"/>
  <c r="CU34" i="2"/>
  <c r="DO34" i="2" s="1"/>
  <c r="DS33" i="2" l="1"/>
  <c r="DL33" i="3" s="1"/>
  <c r="CX33" i="2"/>
  <c r="CK34" i="3"/>
  <c r="CG35" i="3"/>
  <c r="CJ35" i="3"/>
  <c r="CI35" i="3"/>
  <c r="CH35" i="3"/>
  <c r="CU35" i="2"/>
  <c r="DO35" i="2" s="1"/>
  <c r="CT35" i="2"/>
  <c r="CS35" i="2"/>
  <c r="CV35" i="2"/>
  <c r="DQ35" i="2" s="1"/>
  <c r="CW34" i="2"/>
  <c r="DT34" i="2" s="1"/>
  <c r="DS34" i="2" l="1"/>
  <c r="DL34" i="3" s="1"/>
  <c r="CX34" i="2"/>
  <c r="CK35" i="3"/>
  <c r="CW35" i="2"/>
  <c r="DT35" i="2" s="1"/>
  <c r="CH36" i="3"/>
  <c r="CI36" i="3"/>
  <c r="CG36" i="3"/>
  <c r="CJ36" i="3"/>
  <c r="CV36" i="2"/>
  <c r="DQ36" i="2" s="1"/>
  <c r="CU36" i="2"/>
  <c r="DO36" i="2" s="1"/>
  <c r="CT36" i="2"/>
  <c r="CS36" i="2"/>
  <c r="DS35" i="2" l="1"/>
  <c r="DL35" i="3" s="1"/>
  <c r="CX35" i="2"/>
  <c r="CW36" i="2"/>
  <c r="DT36" i="2" s="1"/>
  <c r="CK36" i="3"/>
  <c r="CG37" i="3"/>
  <c r="CH37" i="3"/>
  <c r="CJ37" i="3"/>
  <c r="CI37" i="3"/>
  <c r="CU37" i="2"/>
  <c r="DO37" i="2" s="1"/>
  <c r="CT37" i="2"/>
  <c r="CV37" i="2"/>
  <c r="DQ37" i="2" s="1"/>
  <c r="CS37" i="2"/>
  <c r="DS36" i="2" l="1"/>
  <c r="DL36" i="3" s="1"/>
  <c r="CX36" i="2"/>
  <c r="CW37" i="2"/>
  <c r="DT37" i="2" s="1"/>
  <c r="CK37" i="3"/>
  <c r="CG38" i="3"/>
  <c r="CH38" i="3"/>
  <c r="CJ38" i="3"/>
  <c r="CI38" i="3"/>
  <c r="CU38" i="2"/>
  <c r="DO38" i="2" s="1"/>
  <c r="CT38" i="2"/>
  <c r="CV38" i="2"/>
  <c r="DQ38" i="2" s="1"/>
  <c r="CS38" i="2"/>
  <c r="DS37" i="2" l="1"/>
  <c r="DL37" i="3" s="1"/>
  <c r="CX37" i="2"/>
  <c r="CW38" i="2"/>
  <c r="DT38" i="2" s="1"/>
  <c r="CJ39" i="3"/>
  <c r="CI39" i="3"/>
  <c r="CG39" i="3"/>
  <c r="CH39" i="3"/>
  <c r="CU39" i="2"/>
  <c r="DO39" i="2" s="1"/>
  <c r="CT39" i="2"/>
  <c r="CS39" i="2"/>
  <c r="CV39" i="2"/>
  <c r="DQ39" i="2" s="1"/>
  <c r="CK38" i="3"/>
  <c r="DS38" i="2" l="1"/>
  <c r="DL38" i="3" s="1"/>
  <c r="CX38" i="2"/>
  <c r="CW39" i="2"/>
  <c r="DT39" i="2" s="1"/>
  <c r="CK39" i="3"/>
  <c r="CG40" i="3"/>
  <c r="CI40" i="3"/>
  <c r="CH40" i="3"/>
  <c r="CJ40" i="3"/>
  <c r="CU40" i="2"/>
  <c r="DO40" i="2" s="1"/>
  <c r="CV40" i="2"/>
  <c r="DQ40" i="2" s="1"/>
  <c r="CT40" i="2"/>
  <c r="CS40" i="2"/>
  <c r="DS39" i="2" l="1"/>
  <c r="DL39" i="3" s="1"/>
  <c r="CX39" i="2"/>
  <c r="CW40" i="2"/>
  <c r="DT40" i="2" s="1"/>
  <c r="CK40" i="3"/>
  <c r="CH41" i="3"/>
  <c r="CJ41" i="3"/>
  <c r="CG41" i="3"/>
  <c r="CI41" i="3"/>
  <c r="CV41" i="2"/>
  <c r="DQ41" i="2" s="1"/>
  <c r="CU41" i="2"/>
  <c r="DO41" i="2" s="1"/>
  <c r="CT41" i="2"/>
  <c r="CS41" i="2"/>
  <c r="DS40" i="2" l="1"/>
  <c r="DL40" i="3" s="1"/>
  <c r="CX40" i="2"/>
  <c r="CW41" i="2"/>
  <c r="DT41" i="2" s="1"/>
  <c r="CG42" i="3"/>
  <c r="CI42" i="3"/>
  <c r="CJ42" i="3"/>
  <c r="CH42" i="3"/>
  <c r="CU42" i="2"/>
  <c r="DO42" i="2" s="1"/>
  <c r="CT42" i="2"/>
  <c r="CS42" i="2"/>
  <c r="CV42" i="2"/>
  <c r="DQ42" i="2" s="1"/>
  <c r="CK41" i="3"/>
  <c r="DS41" i="2" l="1"/>
  <c r="DL41" i="3" s="1"/>
  <c r="CX41" i="2"/>
  <c r="CW42" i="2"/>
  <c r="DT42" i="2" s="1"/>
  <c r="CK42" i="3"/>
  <c r="CG43" i="3"/>
  <c r="CH43" i="3"/>
  <c r="CI43" i="3"/>
  <c r="CJ43" i="3"/>
  <c r="CV43" i="2"/>
  <c r="DQ43" i="2" s="1"/>
  <c r="CT43" i="2"/>
  <c r="CU43" i="2"/>
  <c r="DO43" i="2" s="1"/>
  <c r="CS43" i="2"/>
  <c r="DS42" i="2" l="1"/>
  <c r="DL42" i="3" s="1"/>
  <c r="CX42" i="2"/>
  <c r="CW43" i="2"/>
  <c r="DT43" i="2" s="1"/>
  <c r="CK43" i="3"/>
  <c r="CG44" i="3"/>
  <c r="CH44" i="3"/>
  <c r="CJ44" i="3"/>
  <c r="CI44" i="3"/>
  <c r="CS44" i="2"/>
  <c r="CT44" i="2"/>
  <c r="CV44" i="2"/>
  <c r="DQ44" i="2" s="1"/>
  <c r="CU44" i="2"/>
  <c r="DO44" i="2" s="1"/>
  <c r="DS43" i="2" l="1"/>
  <c r="DL43" i="3" s="1"/>
  <c r="CX43" i="2"/>
  <c r="CW44" i="2"/>
  <c r="DT44" i="2" s="1"/>
  <c r="CK44" i="3"/>
  <c r="CJ45" i="3"/>
  <c r="CG45" i="3"/>
  <c r="CH45" i="3"/>
  <c r="CI45" i="3"/>
  <c r="CU45" i="2"/>
  <c r="DO45" i="2" s="1"/>
  <c r="CT45" i="2"/>
  <c r="CV45" i="2"/>
  <c r="DQ45" i="2" s="1"/>
  <c r="CS45" i="2"/>
  <c r="DS44" i="2" l="1"/>
  <c r="DL44" i="3" s="1"/>
  <c r="CX44" i="2"/>
  <c r="CW45" i="2"/>
  <c r="DT45" i="2" s="1"/>
  <c r="CK45" i="3"/>
  <c r="CI46" i="3"/>
  <c r="CG46" i="3"/>
  <c r="CJ46" i="3"/>
  <c r="CH46" i="3"/>
  <c r="CU46" i="2"/>
  <c r="DO46" i="2" s="1"/>
  <c r="CT46" i="2"/>
  <c r="CS46" i="2"/>
  <c r="CV46" i="2"/>
  <c r="DQ46" i="2" s="1"/>
  <c r="DS45" i="2" l="1"/>
  <c r="DL45" i="3" s="1"/>
  <c r="CX45" i="2"/>
  <c r="CW46" i="2"/>
  <c r="DT46" i="2" s="1"/>
  <c r="CK46" i="3"/>
  <c r="CI47" i="3"/>
  <c r="CG47" i="3"/>
  <c r="CJ47" i="3"/>
  <c r="CH47" i="3"/>
  <c r="CS47" i="2"/>
  <c r="CV47" i="2"/>
  <c r="DQ47" i="2" s="1"/>
  <c r="CT47" i="2"/>
  <c r="CU47" i="2"/>
  <c r="DO47" i="2" s="1"/>
  <c r="DS46" i="2" l="1"/>
  <c r="DL46" i="3" s="1"/>
  <c r="CX46" i="2"/>
  <c r="CW47" i="2"/>
  <c r="DT47" i="2" s="1"/>
  <c r="CK47" i="3"/>
  <c r="CJ48" i="3"/>
  <c r="CI48" i="3"/>
  <c r="CH48" i="3"/>
  <c r="CG48" i="3"/>
  <c r="CU48" i="2"/>
  <c r="DO48" i="2" s="1"/>
  <c r="CV48" i="2"/>
  <c r="DQ48" i="2" s="1"/>
  <c r="CT48" i="2"/>
  <c r="CS48" i="2"/>
  <c r="DS47" i="2" l="1"/>
  <c r="DL47" i="3" s="1"/>
  <c r="CX47" i="2"/>
  <c r="CK48" i="3"/>
  <c r="CW48" i="2"/>
  <c r="DT48" i="2" s="1"/>
  <c r="CH49" i="3"/>
  <c r="CG49" i="3"/>
  <c r="CJ49" i="3"/>
  <c r="CI49" i="3"/>
  <c r="CU49" i="2"/>
  <c r="DO49" i="2" s="1"/>
  <c r="CS49" i="2"/>
  <c r="CV49" i="2"/>
  <c r="DQ49" i="2" s="1"/>
  <c r="CT49" i="2"/>
  <c r="DS48" i="2" l="1"/>
  <c r="DL48" i="3" s="1"/>
  <c r="CX48" i="2"/>
  <c r="CW49" i="2"/>
  <c r="DT49" i="2" s="1"/>
  <c r="CK49" i="3"/>
  <c r="CI50" i="3"/>
  <c r="CJ50" i="3"/>
  <c r="CG50" i="3"/>
  <c r="CH50" i="3"/>
  <c r="CS50" i="2"/>
  <c r="CU50" i="2"/>
  <c r="DO50" i="2" s="1"/>
  <c r="CV50" i="2"/>
  <c r="DQ50" i="2" s="1"/>
  <c r="CT50" i="2"/>
  <c r="DS49" i="2" l="1"/>
  <c r="DL49" i="3" s="1"/>
  <c r="CX49" i="2"/>
  <c r="CI51" i="3"/>
  <c r="CG51" i="3"/>
  <c r="CJ51" i="3"/>
  <c r="CH51" i="3"/>
  <c r="CU51" i="2"/>
  <c r="DO51" i="2" s="1"/>
  <c r="CT51" i="2"/>
  <c r="CS51" i="2"/>
  <c r="CV51" i="2"/>
  <c r="DQ51" i="2" s="1"/>
  <c r="CW50" i="2"/>
  <c r="DT50" i="2" s="1"/>
  <c r="CK50" i="3"/>
  <c r="DS50" i="2" l="1"/>
  <c r="DL50" i="3" s="1"/>
  <c r="CX50" i="2"/>
  <c r="CK51" i="3"/>
  <c r="CW51" i="2"/>
  <c r="DT51" i="2" s="1"/>
  <c r="CG52" i="3"/>
  <c r="CH52" i="3"/>
  <c r="CI52" i="3"/>
  <c r="CJ52" i="3"/>
  <c r="CU52" i="2"/>
  <c r="DO52" i="2" s="1"/>
  <c r="CV52" i="2"/>
  <c r="DQ52" i="2" s="1"/>
  <c r="CT52" i="2"/>
  <c r="CS52" i="2"/>
  <c r="DS51" i="2" l="1"/>
  <c r="DL51" i="3" s="1"/>
  <c r="CX51" i="2"/>
  <c r="CK52" i="3"/>
  <c r="CW52" i="2"/>
  <c r="DT52" i="2" s="1"/>
  <c r="CG53" i="3"/>
  <c r="CJ53" i="3"/>
  <c r="CH53" i="3"/>
  <c r="CI53" i="3"/>
  <c r="CU53" i="2"/>
  <c r="DO53" i="2" s="1"/>
  <c r="CT53" i="2"/>
  <c r="CV53" i="2"/>
  <c r="DQ53" i="2" s="1"/>
  <c r="CS53" i="2"/>
  <c r="DS52" i="2" l="1"/>
  <c r="DL52" i="3" s="1"/>
  <c r="CX52" i="2"/>
  <c r="CW53" i="2"/>
  <c r="DT53" i="2" s="1"/>
  <c r="CK53" i="3"/>
  <c r="CG54" i="3"/>
  <c r="CJ54" i="3"/>
  <c r="CI54" i="3"/>
  <c r="CH54" i="3"/>
  <c r="CU54" i="2"/>
  <c r="DO54" i="2" s="1"/>
  <c r="CV54" i="2"/>
  <c r="DQ54" i="2" s="1"/>
  <c r="CT54" i="2"/>
  <c r="CS54" i="2"/>
  <c r="DS53" i="2" l="1"/>
  <c r="DL53" i="3" s="1"/>
  <c r="CX53" i="2"/>
  <c r="CW54" i="2"/>
  <c r="DT54" i="2" s="1"/>
  <c r="CK54" i="3"/>
  <c r="DS54" i="2" l="1"/>
  <c r="DL54" i="3" s="1"/>
  <c r="CX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L2" authorId="0" shapeId="0" xr:uid="{4B42DA54-DADD-459F-865B-B33913B855A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CM2" authorId="0" shapeId="0" xr:uid="{EF2A80E6-046F-4F92-9C14-FE4EC03534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store1b</t>
        </r>
      </text>
    </comment>
    <comment ref="AR3" authorId="0" shapeId="0" xr:uid="{86A80C89-4345-49DA-AC0E-708888984B9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store1c
</t>
        </r>
      </text>
    </comment>
    <comment ref="BT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Z3" authorId="0" shapeId="0" xr:uid="{E6BB3D1A-2A0A-477C-B60D-63FBCE3BD45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</t>
        </r>
      </text>
    </comment>
    <comment ref="DE3" authorId="0" shapeId="0" xr:uid="{ECEB66B8-D3C9-46BE-9149-0F7110706AB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</t>
        </r>
      </text>
    </comment>
    <comment ref="DV3" authorId="0" shapeId="0" xr:uid="{58076551-F30A-4466-8BA8-1A843A51709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</t>
        </r>
      </text>
    </comment>
    <comment ref="EA3" authorId="0" shapeId="0" xr:uid="{4CF7C77D-59DA-4F8C-9A49-378CCCC2652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</t>
        </r>
      </text>
    </comment>
    <comment ref="EG3" authorId="0" shapeId="0" xr:uid="{F01AD58B-5C50-4499-9770-4B7D28BA309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</t>
        </r>
      </text>
    </comment>
    <comment ref="EQ3" authorId="0" shapeId="0" xr:uid="{6A05E372-6A26-4C48-B2F3-20A53B23F43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
</t>
        </r>
      </text>
    </comment>
    <comment ref="EX3" authorId="0" shapeId="0" xr:uid="{852D1F8F-F293-43EB-BB66-FCEED5D82FD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</t>
        </r>
      </text>
    </comment>
    <comment ref="ER3" authorId="0" shapeId="0" xr:uid="{C0AC8F7A-6336-42D9-9166-77B2367B4FB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store10</t>
        </r>
      </text>
    </comment>
  </commentList>
</comments>
</file>

<file path=xl/sharedStrings.xml><?xml version="1.0" encoding="utf-8"?>
<sst xmlns="http://schemas.openxmlformats.org/spreadsheetml/2006/main" count="290" uniqueCount="123">
  <si>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</si>
  <si>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</si>
  <si>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</si>
  <si>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</si>
  <si>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</si>
  <si>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</si>
  <si>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</si>
  <si>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</si>
  <si>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</si>
  <si>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</si>
  <si>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</si>
  <si>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</si>
  <si>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</si>
  <si>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</si>
  <si>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</si>
  <si>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</si>
  <si>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</si>
  <si>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</si>
  <si>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</si>
  <si>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</si>
  <si>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</si>
  <si>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</si>
  <si>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</si>
  <si>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</si>
  <si>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</si>
  <si>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</si>
  <si>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</si>
  <si>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</si>
  <si>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</si>
  <si>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</si>
  <si>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</si>
  <si>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</si>
  <si>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</si>
  <si>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</si>
  <si>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</si>
  <si>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</si>
  <si>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</si>
  <si>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</si>
  <si>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</si>
  <si>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</si>
  <si>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</si>
  <si>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</si>
  <si>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</si>
  <si>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</si>
  <si>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</si>
  <si>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</si>
  <si>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</si>
  <si>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</si>
  <si>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</si>
  <si>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</si>
  <si>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</si>
  <si>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</si>
  <si>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</si>
  <si>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</si>
  <si>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</si>
  <si>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</si>
  <si>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</si>
  <si>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</si>
  <si>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</si>
  <si>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</si>
  <si>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</si>
  <si>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</si>
  <si>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</si>
  <si>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</si>
  <si>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</si>
  <si>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</si>
  <si>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</si>
  <si>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</si>
  <si>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</si>
  <si>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</si>
  <si>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</si>
  <si>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</si>
  <si>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</si>
  <si>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</si>
  <si>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</si>
  <si>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</si>
  <si>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</si>
  <si>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</si>
  <si>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</si>
  <si>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</si>
  <si>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</si>
  <si>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</si>
  <si>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</si>
  <si>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</si>
  <si>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</si>
  <si>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</si>
  <si>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</si>
  <si>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</si>
  <si>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</si>
  <si>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</si>
  <si>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</si>
  <si>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</si>
  <si>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</si>
  <si>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</si>
  <si>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</si>
  <si>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</si>
  <si>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</si>
  <si>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</si>
  <si>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</si>
  <si>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</si>
  <si>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</si>
  <si>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</si>
  <si>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</si>
  <si>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</si>
  <si>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</si>
  <si>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</si>
  <si>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</si>
  <si>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</si>
  <si>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</si>
  <si>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Reports summary statistics for simulation sc_analysis1</t>
  </si>
  <si>
    <t>test</t>
  </si>
  <si>
    <t>Mean wage of care workers</t>
  </si>
  <si>
    <t>care receipt:</t>
  </si>
  <si>
    <t>Statistics reported in stata log file: "sc_analysis1_receipt.smcl"</t>
  </si>
  <si>
    <t>care provision:</t>
  </si>
  <si>
    <t>Statistics reported in stata log file: "sc_analysis1_provision.smcl"</t>
  </si>
  <si>
    <t>average hours of care received by recipients per week</t>
  </si>
  <si>
    <t>total hours of care received annually (millions)</t>
  </si>
  <si>
    <t>all carers</t>
  </si>
  <si>
    <t>HOURS WORKED PER BENEFIT UNIT PER WEEK</t>
  </si>
  <si>
    <t>DISPOSABLE INCOME PER MONTH</t>
  </si>
  <si>
    <t>carers under 45</t>
  </si>
  <si>
    <t>carers 45 to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</si>
</sst>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113.41159488993581</c:v>
                </c:pt>
                <c:pt idx="1">
                  <c:v>138.9225946728701</c:v>
                </c:pt>
                <c:pt idx="2">
                  <c:v>173.68628867759401</c:v>
                </c:pt>
                <c:pt idx="3">
                  <c:v>198.40420038437492</c:v>
                </c:pt>
                <c:pt idx="4">
                  <c:v>223.84910949429639</c:v>
                </c:pt>
                <c:pt idx="5">
                  <c:v>226.95537112589722</c:v>
                </c:pt>
                <c:pt idx="6">
                  <c:v>244.00676476319524</c:v>
                </c:pt>
                <c:pt idx="7">
                  <c:v>264.36269205113246</c:v>
                </c:pt>
                <c:pt idx="8">
                  <c:v>282.27326443759665</c:v>
                </c:pt>
                <c:pt idx="9">
                  <c:v>290.46850789118179</c:v>
                </c:pt>
                <c:pt idx="10">
                  <c:v>294.03740423387205</c:v>
                </c:pt>
                <c:pt idx="11">
                  <c:v>296.74712182739614</c:v>
                </c:pt>
                <c:pt idx="12">
                  <c:v>307.65208287450537</c:v>
                </c:pt>
                <c:pt idx="13">
                  <c:v>307.12335749040312</c:v>
                </c:pt>
                <c:pt idx="14">
                  <c:v>303.55446114771286</c:v>
                </c:pt>
                <c:pt idx="15">
                  <c:v>312.80715536950248</c:v>
                </c:pt>
                <c:pt idx="16">
                  <c:v>309.70089373790171</c:v>
                </c:pt>
                <c:pt idx="17">
                  <c:v>300.51429018912484</c:v>
                </c:pt>
                <c:pt idx="18">
                  <c:v>302.10046634143163</c:v>
                </c:pt>
                <c:pt idx="19">
                  <c:v>301.43955961130376</c:v>
                </c:pt>
                <c:pt idx="20">
                  <c:v>302.76137307155949</c:v>
                </c:pt>
                <c:pt idx="21">
                  <c:v>306.13199739521139</c:v>
                </c:pt>
                <c:pt idx="22">
                  <c:v>313.46806209963029</c:v>
                </c:pt>
                <c:pt idx="23">
                  <c:v>313.0054273885408</c:v>
                </c:pt>
                <c:pt idx="24">
                  <c:v>321.9937589182793</c:v>
                </c:pt>
                <c:pt idx="25">
                  <c:v>321.79548689924098</c:v>
                </c:pt>
                <c:pt idx="26">
                  <c:v>321.92766824526655</c:v>
                </c:pt>
                <c:pt idx="27">
                  <c:v>320.01103872789582</c:v>
                </c:pt>
                <c:pt idx="28">
                  <c:v>320.53976411199807</c:v>
                </c:pt>
                <c:pt idx="29">
                  <c:v>320.14322007392144</c:v>
                </c:pt>
                <c:pt idx="30">
                  <c:v>324.10866045468845</c:v>
                </c:pt>
                <c:pt idx="31">
                  <c:v>316.44214238520556</c:v>
                </c:pt>
                <c:pt idx="32">
                  <c:v>314.92205690591152</c:v>
                </c:pt>
                <c:pt idx="33">
                  <c:v>319.21795065174246</c:v>
                </c:pt>
                <c:pt idx="34">
                  <c:v>317.03695844232055</c:v>
                </c:pt>
                <c:pt idx="35">
                  <c:v>319.21795065174246</c:v>
                </c:pt>
                <c:pt idx="36">
                  <c:v>323.44775372456053</c:v>
                </c:pt>
                <c:pt idx="37">
                  <c:v>317.30132113437173</c:v>
                </c:pt>
                <c:pt idx="38">
                  <c:v>314.26115017578371</c:v>
                </c:pt>
                <c:pt idx="39">
                  <c:v>307.18944816341588</c:v>
                </c:pt>
                <c:pt idx="40">
                  <c:v>317.23523046135898</c:v>
                </c:pt>
                <c:pt idx="41">
                  <c:v>320.93630815007481</c:v>
                </c:pt>
                <c:pt idx="42">
                  <c:v>322.72075632141997</c:v>
                </c:pt>
                <c:pt idx="43">
                  <c:v>323.64602574359895</c:v>
                </c:pt>
                <c:pt idx="44">
                  <c:v>315.05423825193708</c:v>
                </c:pt>
                <c:pt idx="45">
                  <c:v>318.0944092105251</c:v>
                </c:pt>
                <c:pt idx="46">
                  <c:v>318.55704392161459</c:v>
                </c:pt>
                <c:pt idx="47">
                  <c:v>320.80412680404925</c:v>
                </c:pt>
                <c:pt idx="48">
                  <c:v>331.31254381308173</c:v>
                </c:pt>
                <c:pt idx="49">
                  <c:v>326.09138064507192</c:v>
                </c:pt>
                <c:pt idx="50">
                  <c:v>324.10866045468845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221.60202661186176</c:v>
                </c:pt>
                <c:pt idx="1">
                  <c:v>221.1393919007723</c:v>
                </c:pt>
                <c:pt idx="2">
                  <c:v>235.2167052524951</c:v>
                </c:pt>
                <c:pt idx="3">
                  <c:v>260.13288897831433</c:v>
                </c:pt>
                <c:pt idx="4">
                  <c:v>274.67283704112663</c:v>
                </c:pt>
                <c:pt idx="5">
                  <c:v>281.54626703445609</c:v>
                </c:pt>
                <c:pt idx="6">
                  <c:v>293.11213481169312</c:v>
                </c:pt>
                <c:pt idx="7">
                  <c:v>308.31298960463323</c:v>
                </c:pt>
                <c:pt idx="8">
                  <c:v>307.51990152847981</c:v>
                </c:pt>
                <c:pt idx="9">
                  <c:v>303.29009845566173</c:v>
                </c:pt>
                <c:pt idx="10">
                  <c:v>300.24992749707366</c:v>
                </c:pt>
                <c:pt idx="11">
                  <c:v>298.86202336380524</c:v>
                </c:pt>
                <c:pt idx="12">
                  <c:v>299.06029538284361</c:v>
                </c:pt>
                <c:pt idx="13">
                  <c:v>293.77304154182093</c:v>
                </c:pt>
                <c:pt idx="14">
                  <c:v>292.58340942759082</c:v>
                </c:pt>
                <c:pt idx="15">
                  <c:v>288.08924366272157</c:v>
                </c:pt>
                <c:pt idx="16">
                  <c:v>289.67541981502836</c:v>
                </c:pt>
                <c:pt idx="17">
                  <c:v>292.38513740855251</c:v>
                </c:pt>
                <c:pt idx="18">
                  <c:v>298.9942047098308</c:v>
                </c:pt>
                <c:pt idx="19">
                  <c:v>301.17519691925264</c:v>
                </c:pt>
                <c:pt idx="20">
                  <c:v>298.46547932572855</c:v>
                </c:pt>
                <c:pt idx="21">
                  <c:v>292.847772119642</c:v>
                </c:pt>
                <c:pt idx="22">
                  <c:v>289.67541981502836</c:v>
                </c:pt>
                <c:pt idx="23">
                  <c:v>290.5345985641946</c:v>
                </c:pt>
                <c:pt idx="24">
                  <c:v>296.68103115438339</c:v>
                </c:pt>
                <c:pt idx="25">
                  <c:v>290.13805452611786</c:v>
                </c:pt>
                <c:pt idx="26">
                  <c:v>302.43091970649556</c:v>
                </c:pt>
                <c:pt idx="27">
                  <c:v>296.94539384643451</c:v>
                </c:pt>
                <c:pt idx="28">
                  <c:v>304.67800258893016</c:v>
                </c:pt>
                <c:pt idx="29">
                  <c:v>302.49701037950831</c:v>
                </c:pt>
                <c:pt idx="30">
                  <c:v>308.37908027764604</c:v>
                </c:pt>
                <c:pt idx="31">
                  <c:v>304.74409326194296</c:v>
                </c:pt>
                <c:pt idx="32">
                  <c:v>302.9596450905978</c:v>
                </c:pt>
                <c:pt idx="33">
                  <c:v>306.39636008726251</c:v>
                </c:pt>
                <c:pt idx="34">
                  <c:v>312.54279267745136</c:v>
                </c:pt>
                <c:pt idx="35">
                  <c:v>321.72939622622823</c:v>
                </c:pt>
                <c:pt idx="36">
                  <c:v>319.41622267078077</c:v>
                </c:pt>
                <c:pt idx="37">
                  <c:v>322.12594026430492</c:v>
                </c:pt>
                <c:pt idx="38">
                  <c:v>328.66891689257045</c:v>
                </c:pt>
                <c:pt idx="39">
                  <c:v>330.65163708295393</c:v>
                </c:pt>
                <c:pt idx="40">
                  <c:v>324.70347651180344</c:v>
                </c:pt>
                <c:pt idx="41">
                  <c:v>328.20628218148096</c:v>
                </c:pt>
                <c:pt idx="42">
                  <c:v>332.03954121622235</c:v>
                </c:pt>
                <c:pt idx="43">
                  <c:v>346.77776129807302</c:v>
                </c:pt>
                <c:pt idx="44">
                  <c:v>343.737590339485</c:v>
                </c:pt>
                <c:pt idx="45">
                  <c:v>335.87280025096379</c:v>
                </c:pt>
                <c:pt idx="46">
                  <c:v>340.63132870788417</c:v>
                </c:pt>
                <c:pt idx="47">
                  <c:v>348.95875350749486</c:v>
                </c:pt>
                <c:pt idx="48">
                  <c:v>346.11685456794515</c:v>
                </c:pt>
                <c:pt idx="49">
                  <c:v>346.0507638949324</c:v>
                </c:pt>
                <c:pt idx="50">
                  <c:v>345.65421985685572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1385.921413078062</c:v>
                </c:pt>
                <c:pt idx="1">
                  <c:v>1486.9740521146073</c:v>
                </c:pt>
                <c:pt idx="2">
                  <c:v>1598.1385641221086</c:v>
                </c:pt>
                <c:pt idx="3">
                  <c:v>1671.4331204932848</c:v>
                </c:pt>
                <c:pt idx="4">
                  <c:v>1778.0373760629041</c:v>
                </c:pt>
                <c:pt idx="5">
                  <c:v>1851.9928391642084</c:v>
                </c:pt>
                <c:pt idx="6">
                  <c:v>1899.2476703683483</c:v>
                </c:pt>
                <c:pt idx="7">
                  <c:v>1922.9742219799375</c:v>
                </c:pt>
                <c:pt idx="8">
                  <c:v>1962.0338097304923</c:v>
                </c:pt>
                <c:pt idx="9">
                  <c:v>1984.5046385548385</c:v>
                </c:pt>
                <c:pt idx="10">
                  <c:v>2032.0238324510296</c:v>
                </c:pt>
                <c:pt idx="11">
                  <c:v>2091.7698008545858</c:v>
                </c:pt>
                <c:pt idx="12">
                  <c:v>2142.6596190744285</c:v>
                </c:pt>
                <c:pt idx="13">
                  <c:v>2182.6444762471624</c:v>
                </c:pt>
                <c:pt idx="14">
                  <c:v>2241.7956285936029</c:v>
                </c:pt>
                <c:pt idx="15">
                  <c:v>2278.0794080776213</c:v>
                </c:pt>
                <c:pt idx="16">
                  <c:v>2307.688029587348</c:v>
                </c:pt>
                <c:pt idx="17">
                  <c:v>2333.4633920623332</c:v>
                </c:pt>
                <c:pt idx="18">
                  <c:v>2357.7186690580247</c:v>
                </c:pt>
                <c:pt idx="19">
                  <c:v>2362.1467441498812</c:v>
                </c:pt>
                <c:pt idx="20">
                  <c:v>2362.2128348228939</c:v>
                </c:pt>
                <c:pt idx="21">
                  <c:v>2349.7877882964908</c:v>
                </c:pt>
                <c:pt idx="22">
                  <c:v>2325.2020579357359</c:v>
                </c:pt>
                <c:pt idx="23">
                  <c:v>2293.875078927676</c:v>
                </c:pt>
                <c:pt idx="24">
                  <c:v>2259.9705636721183</c:v>
                </c:pt>
                <c:pt idx="25">
                  <c:v>2230.9567582195068</c:v>
                </c:pt>
                <c:pt idx="26">
                  <c:v>2220.9770665945766</c:v>
                </c:pt>
                <c:pt idx="27">
                  <c:v>2184.5611057645328</c:v>
                </c:pt>
                <c:pt idx="28">
                  <c:v>2150.5904998359624</c:v>
                </c:pt>
                <c:pt idx="29">
                  <c:v>2106.0453862253466</c:v>
                </c:pt>
                <c:pt idx="30">
                  <c:v>2072.7356870269041</c:v>
                </c:pt>
                <c:pt idx="31">
                  <c:v>2070.7529668365205</c:v>
                </c:pt>
                <c:pt idx="32">
                  <c:v>2076.6350367346581</c:v>
                </c:pt>
                <c:pt idx="33">
                  <c:v>2092.8272516227898</c:v>
                </c:pt>
                <c:pt idx="34">
                  <c:v>2123.7576865927726</c:v>
                </c:pt>
                <c:pt idx="35">
                  <c:v>2169.6246136636441</c:v>
                </c:pt>
                <c:pt idx="36">
                  <c:v>2209.3451081443268</c:v>
                </c:pt>
                <c:pt idx="37">
                  <c:v>2241.8617192666156</c:v>
                </c:pt>
                <c:pt idx="38">
                  <c:v>2257.5252087706458</c:v>
                </c:pt>
                <c:pt idx="39">
                  <c:v>2281.3839417282602</c:v>
                </c:pt>
                <c:pt idx="40">
                  <c:v>2301.3433249781206</c:v>
                </c:pt>
                <c:pt idx="41">
                  <c:v>2327.8456848562469</c:v>
                </c:pt>
                <c:pt idx="42">
                  <c:v>2340.7333660937393</c:v>
                </c:pt>
                <c:pt idx="43">
                  <c:v>2368.0288140480188</c:v>
                </c:pt>
                <c:pt idx="44">
                  <c:v>2397.6374355577459</c:v>
                </c:pt>
                <c:pt idx="45">
                  <c:v>2406.6257670874843</c:v>
                </c:pt>
                <c:pt idx="46">
                  <c:v>2401.9994199765893</c:v>
                </c:pt>
                <c:pt idx="47">
                  <c:v>2422.5536192835648</c:v>
                </c:pt>
                <c:pt idx="48">
                  <c:v>2420.0421737090792</c:v>
                </c:pt>
                <c:pt idx="49">
                  <c:v>2419.4473576519645</c:v>
                </c:pt>
                <c:pt idx="50">
                  <c:v>2424.0737047628591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1445.8656535006562</c:v>
                </c:pt>
                <c:pt idx="1">
                  <c:v>1488.0315028828118</c:v>
                </c:pt>
                <c:pt idx="2">
                  <c:v>1533.964520626696</c:v>
                </c:pt>
                <c:pt idx="3">
                  <c:v>1613.4716002610742</c:v>
                </c:pt>
                <c:pt idx="4">
                  <c:v>1709.1048041105712</c:v>
                </c:pt>
                <c:pt idx="5">
                  <c:v>1799.715116811097</c:v>
                </c:pt>
                <c:pt idx="6">
                  <c:v>1866.2023338619567</c:v>
                </c:pt>
                <c:pt idx="7">
                  <c:v>1969.10551174286</c:v>
                </c:pt>
                <c:pt idx="8">
                  <c:v>2067.1840704938299</c:v>
                </c:pt>
                <c:pt idx="9">
                  <c:v>2128.7805777417439</c:v>
                </c:pt>
                <c:pt idx="10">
                  <c:v>2196.4574269068339</c:v>
                </c:pt>
                <c:pt idx="11">
                  <c:v>2238.6232762889895</c:v>
                </c:pt>
                <c:pt idx="12">
                  <c:v>2278.475952115698</c:v>
                </c:pt>
                <c:pt idx="13">
                  <c:v>2304.9783119938238</c:v>
                </c:pt>
                <c:pt idx="14">
                  <c:v>2336.8340163859857</c:v>
                </c:pt>
                <c:pt idx="15">
                  <c:v>2386.9968372026879</c:v>
                </c:pt>
                <c:pt idx="16">
                  <c:v>2425.8581529342041</c:v>
                </c:pt>
                <c:pt idx="17">
                  <c:v>2462.7367484753372</c:v>
                </c:pt>
                <c:pt idx="18">
                  <c:v>2507.6784061240296</c:v>
                </c:pt>
                <c:pt idx="19">
                  <c:v>2567.6226465466243</c:v>
                </c:pt>
                <c:pt idx="20">
                  <c:v>2616.9923792871732</c:v>
                </c:pt>
                <c:pt idx="21">
                  <c:v>2667.0891094308627</c:v>
                </c:pt>
                <c:pt idx="22">
                  <c:v>2747.3892771413939</c:v>
                </c:pt>
                <c:pt idx="23">
                  <c:v>2795.8337404597637</c:v>
                </c:pt>
                <c:pt idx="24">
                  <c:v>2892.8548484425296</c:v>
                </c:pt>
                <c:pt idx="25">
                  <c:v>2967.9338529850515</c:v>
                </c:pt>
                <c:pt idx="26">
                  <c:v>3043.2772202196243</c:v>
                </c:pt>
                <c:pt idx="27">
                  <c:v>3122.7182091809891</c:v>
                </c:pt>
                <c:pt idx="28">
                  <c:v>3209.1648094817097</c:v>
                </c:pt>
                <c:pt idx="29">
                  <c:v>3286.5569875796787</c:v>
                </c:pt>
                <c:pt idx="30">
                  <c:v>3342.7340596405443</c:v>
                </c:pt>
                <c:pt idx="31">
                  <c:v>3402.2817560250619</c:v>
                </c:pt>
                <c:pt idx="32">
                  <c:v>3469.2976984600236</c:v>
                </c:pt>
                <c:pt idx="33">
                  <c:v>3494.7426075699454</c:v>
                </c:pt>
                <c:pt idx="34">
                  <c:v>3518.4030685085218</c:v>
                </c:pt>
                <c:pt idx="35">
                  <c:v>3527.7218534033241</c:v>
                </c:pt>
                <c:pt idx="36">
                  <c:v>3533.4056512824236</c:v>
                </c:pt>
                <c:pt idx="37">
                  <c:v>3516.7508016832026</c:v>
                </c:pt>
                <c:pt idx="38">
                  <c:v>3532.0177471491552</c:v>
                </c:pt>
                <c:pt idx="39">
                  <c:v>3525.4747705208897</c:v>
                </c:pt>
                <c:pt idx="40">
                  <c:v>3517.1473457212787</c:v>
                </c:pt>
                <c:pt idx="41">
                  <c:v>3506.0441126551318</c:v>
                </c:pt>
                <c:pt idx="42">
                  <c:v>3525.7391332129409</c:v>
                </c:pt>
                <c:pt idx="43">
                  <c:v>3547.2846926151083</c:v>
                </c:pt>
                <c:pt idx="44">
                  <c:v>3554.2903039544631</c:v>
                </c:pt>
                <c:pt idx="45">
                  <c:v>3592.68898497489</c:v>
                </c:pt>
                <c:pt idx="46">
                  <c:v>3646.9494275183852</c:v>
                </c:pt>
                <c:pt idx="47">
                  <c:v>3693.9398960304738</c:v>
                </c:pt>
                <c:pt idx="48">
                  <c:v>3734.5856599333356</c:v>
                </c:pt>
                <c:pt idx="49">
                  <c:v>3805.3026800570133</c:v>
                </c:pt>
                <c:pt idx="50">
                  <c:v>3886.7263892087622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receipt'!$DN$2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receipt'!$DN$4:$DN$54</c:f>
              <c:numCache>
                <c:formatCode>General</c:formatCode>
                <c:ptCount val="51"/>
                <c:pt idx="0">
                  <c:v>1.9785669697524528</c:v>
                </c:pt>
                <c:pt idx="1">
                  <c:v>2.0821118142745365</c:v>
                </c:pt>
                <c:pt idx="2">
                  <c:v>2.3172258220157063</c:v>
                </c:pt>
                <c:pt idx="3">
                  <c:v>2.3252974799943709</c:v>
                </c:pt>
                <c:pt idx="4">
                  <c:v>2.5875387990046876</c:v>
                </c:pt>
                <c:pt idx="5">
                  <c:v>2.5656186465369597</c:v>
                </c:pt>
                <c:pt idx="6">
                  <c:v>2.7042234316467155</c:v>
                </c:pt>
                <c:pt idx="7">
                  <c:v>2.7756443446048076</c:v>
                </c:pt>
                <c:pt idx="8">
                  <c:v>2.7608726093830436</c:v>
                </c:pt>
                <c:pt idx="9">
                  <c:v>2.7438158450887098</c:v>
                </c:pt>
                <c:pt idx="10">
                  <c:v>3.0262130309170696</c:v>
                </c:pt>
                <c:pt idx="11">
                  <c:v>3.2112729649984657</c:v>
                </c:pt>
                <c:pt idx="12">
                  <c:v>3.44629402940667</c:v>
                </c:pt>
                <c:pt idx="13">
                  <c:v>3.3685847617795686</c:v>
                </c:pt>
                <c:pt idx="14">
                  <c:v>3.6380502420721981</c:v>
                </c:pt>
                <c:pt idx="15">
                  <c:v>3.7113169983891807</c:v>
                </c:pt>
                <c:pt idx="16">
                  <c:v>3.9130320849867171</c:v>
                </c:pt>
                <c:pt idx="17">
                  <c:v>4.0688194743097306</c:v>
                </c:pt>
                <c:pt idx="18">
                  <c:v>4.3081823580852268</c:v>
                </c:pt>
                <c:pt idx="19">
                  <c:v>4.2106184231830781</c:v>
                </c:pt>
                <c:pt idx="20">
                  <c:v>4.4650134988145602</c:v>
                </c:pt>
                <c:pt idx="21">
                  <c:v>4.4233123611114005</c:v>
                </c:pt>
                <c:pt idx="22">
                  <c:v>4.710570572692192</c:v>
                </c:pt>
                <c:pt idx="23">
                  <c:v>4.6254021052972005</c:v>
                </c:pt>
                <c:pt idx="24">
                  <c:v>4.7994481369083379</c:v>
                </c:pt>
                <c:pt idx="25">
                  <c:v>4.6963383576386288</c:v>
                </c:pt>
                <c:pt idx="26">
                  <c:v>4.8033092725081836</c:v>
                </c:pt>
                <c:pt idx="27">
                  <c:v>4.7014481212508965</c:v>
                </c:pt>
                <c:pt idx="28">
                  <c:v>4.8544043131118766</c:v>
                </c:pt>
                <c:pt idx="29">
                  <c:v>4.7503517082666162</c:v>
                </c:pt>
                <c:pt idx="30">
                  <c:v>4.6228109252689435</c:v>
                </c:pt>
                <c:pt idx="31">
                  <c:v>4.9803959338427637</c:v>
                </c:pt>
                <c:pt idx="32">
                  <c:v>4.890466431743886</c:v>
                </c:pt>
                <c:pt idx="33">
                  <c:v>4.9589331737016842</c:v>
                </c:pt>
                <c:pt idx="34">
                  <c:v>5.1518715489302398</c:v>
                </c:pt>
                <c:pt idx="35">
                  <c:v>5.4434420144601461</c:v>
                </c:pt>
                <c:pt idx="36">
                  <c:v>5.7145510607328749</c:v>
                </c:pt>
                <c:pt idx="37">
                  <c:v>5.8704547241480283</c:v>
                </c:pt>
                <c:pt idx="38">
                  <c:v>6.014927665108412</c:v>
                </c:pt>
                <c:pt idx="39">
                  <c:v>6.1712524418722623</c:v>
                </c:pt>
                <c:pt idx="40">
                  <c:v>6.318563273735994</c:v>
                </c:pt>
                <c:pt idx="41">
                  <c:v>6.4752064844920119</c:v>
                </c:pt>
                <c:pt idx="42">
                  <c:v>6.7577404451634147</c:v>
                </c:pt>
                <c:pt idx="43">
                  <c:v>6.8065075651633995</c:v>
                </c:pt>
                <c:pt idx="44">
                  <c:v>7.3599116840578782</c:v>
                </c:pt>
                <c:pt idx="45">
                  <c:v>7.5831804013013429</c:v>
                </c:pt>
                <c:pt idx="46">
                  <c:v>7.4981158707911781</c:v>
                </c:pt>
                <c:pt idx="47">
                  <c:v>7.5944156283092852</c:v>
                </c:pt>
                <c:pt idx="48">
                  <c:v>7.7604360690832168</c:v>
                </c:pt>
                <c:pt idx="49">
                  <c:v>8.0432879881083164</c:v>
                </c:pt>
                <c:pt idx="50">
                  <c:v>8.1053937584977085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receipt'!$DO$2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receipt'!$DO$4:$DO$54</c:f>
              <c:numCache>
                <c:formatCode>General</c:formatCode>
                <c:ptCount val="51"/>
                <c:pt idx="0">
                  <c:v>12.425534941612788</c:v>
                </c:pt>
                <c:pt idx="1">
                  <c:v>14.021712845465078</c:v>
                </c:pt>
                <c:pt idx="2">
                  <c:v>15.680584989046894</c:v>
                </c:pt>
                <c:pt idx="3">
                  <c:v>16.28274239933797</c:v>
                </c:pt>
                <c:pt idx="4">
                  <c:v>17.408762322707997</c:v>
                </c:pt>
                <c:pt idx="5">
                  <c:v>18.02765457443568</c:v>
                </c:pt>
                <c:pt idx="6">
                  <c:v>18.675605208736428</c:v>
                </c:pt>
                <c:pt idx="7">
                  <c:v>19.170622907476723</c:v>
                </c:pt>
                <c:pt idx="8">
                  <c:v>19.741285536351235</c:v>
                </c:pt>
                <c:pt idx="9">
                  <c:v>19.771683918777661</c:v>
                </c:pt>
                <c:pt idx="10">
                  <c:v>20.40336591478405</c:v>
                </c:pt>
                <c:pt idx="11">
                  <c:v>20.761545656850721</c:v>
                </c:pt>
                <c:pt idx="12">
                  <c:v>22.135490288474713</c:v>
                </c:pt>
                <c:pt idx="13">
                  <c:v>22.902297016769168</c:v>
                </c:pt>
                <c:pt idx="14">
                  <c:v>23.512673880411079</c:v>
                </c:pt>
                <c:pt idx="15">
                  <c:v>23.956392407817351</c:v>
                </c:pt>
                <c:pt idx="16">
                  <c:v>25.209184738531331</c:v>
                </c:pt>
                <c:pt idx="17">
                  <c:v>25.525634030821244</c:v>
                </c:pt>
                <c:pt idx="18">
                  <c:v>26.080673713918852</c:v>
                </c:pt>
                <c:pt idx="19">
                  <c:v>26.226058205792164</c:v>
                </c:pt>
                <c:pt idx="20">
                  <c:v>26.636963780746534</c:v>
                </c:pt>
                <c:pt idx="21">
                  <c:v>27.239235603616024</c:v>
                </c:pt>
                <c:pt idx="22">
                  <c:v>26.892454492383653</c:v>
                </c:pt>
                <c:pt idx="23">
                  <c:v>27.341965040336</c:v>
                </c:pt>
                <c:pt idx="24">
                  <c:v>26.836384283285224</c:v>
                </c:pt>
                <c:pt idx="25">
                  <c:v>27.15612393485489</c:v>
                </c:pt>
                <c:pt idx="26">
                  <c:v>26.821664601439039</c:v>
                </c:pt>
                <c:pt idx="27">
                  <c:v>27.344925280186217</c:v>
                </c:pt>
                <c:pt idx="28">
                  <c:v>26.759008729010581</c:v>
                </c:pt>
                <c:pt idx="29">
                  <c:v>26.792024960276326</c:v>
                </c:pt>
                <c:pt idx="30">
                  <c:v>27.122988449117265</c:v>
                </c:pt>
                <c:pt idx="31">
                  <c:v>27.533434074142896</c:v>
                </c:pt>
                <c:pt idx="32">
                  <c:v>28.303058191977097</c:v>
                </c:pt>
                <c:pt idx="33">
                  <c:v>28.520608941826556</c:v>
                </c:pt>
                <c:pt idx="34">
                  <c:v>29.481684469066259</c:v>
                </c:pt>
                <c:pt idx="35">
                  <c:v>30.668209901996292</c:v>
                </c:pt>
                <c:pt idx="36">
                  <c:v>31.355695641180695</c:v>
                </c:pt>
                <c:pt idx="37">
                  <c:v>33.365446874801812</c:v>
                </c:pt>
                <c:pt idx="38">
                  <c:v>33.167501114496368</c:v>
                </c:pt>
                <c:pt idx="39">
                  <c:v>34.55962392358478</c:v>
                </c:pt>
                <c:pt idx="40">
                  <c:v>35.729256838285259</c:v>
                </c:pt>
                <c:pt idx="41">
                  <c:v>36.349197166678707</c:v>
                </c:pt>
                <c:pt idx="42">
                  <c:v>38.221572956359836</c:v>
                </c:pt>
                <c:pt idx="43">
                  <c:v>38.735467355302283</c:v>
                </c:pt>
                <c:pt idx="44">
                  <c:v>39.967221469714069</c:v>
                </c:pt>
                <c:pt idx="45">
                  <c:v>40.630065267819482</c:v>
                </c:pt>
                <c:pt idx="46">
                  <c:v>40.897426606326363</c:v>
                </c:pt>
                <c:pt idx="47">
                  <c:v>42.031181465866567</c:v>
                </c:pt>
                <c:pt idx="48">
                  <c:v>42.778809171860232</c:v>
                </c:pt>
                <c:pt idx="49">
                  <c:v>43.867444017170719</c:v>
                </c:pt>
                <c:pt idx="50">
                  <c:v>44.764307415473397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receipt'!$DP$2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receipt'!$DP$4:$DP$54</c:f>
              <c:numCache>
                <c:formatCode>General</c:formatCode>
                <c:ptCount val="51"/>
                <c:pt idx="0">
                  <c:v>3.2715243284039572</c:v>
                </c:pt>
                <c:pt idx="1">
                  <c:v>3.1133101067904199</c:v>
                </c:pt>
                <c:pt idx="2">
                  <c:v>3.3420423301145958</c:v>
                </c:pt>
                <c:pt idx="3">
                  <c:v>3.2636440078481326</c:v>
                </c:pt>
                <c:pt idx="4">
                  <c:v>3.417470865053263</c:v>
                </c:pt>
                <c:pt idx="5">
                  <c:v>3.5926102694067512</c:v>
                </c:pt>
                <c:pt idx="6">
                  <c:v>3.7085152159229042</c:v>
                </c:pt>
                <c:pt idx="7">
                  <c:v>3.755484163647782</c:v>
                </c:pt>
                <c:pt idx="8">
                  <c:v>3.9826052067358497</c:v>
                </c:pt>
                <c:pt idx="9">
                  <c:v>4.1443536005247426</c:v>
                </c:pt>
                <c:pt idx="10">
                  <c:v>4.3096231359452073</c:v>
                </c:pt>
                <c:pt idx="11">
                  <c:v>4.4535525829907936</c:v>
                </c:pt>
                <c:pt idx="12">
                  <c:v>4.5294487575300701</c:v>
                </c:pt>
                <c:pt idx="13">
                  <c:v>4.5751157973224545</c:v>
                </c:pt>
                <c:pt idx="14">
                  <c:v>4.7997723507251164</c:v>
                </c:pt>
                <c:pt idx="15">
                  <c:v>4.8602142684159801</c:v>
                </c:pt>
                <c:pt idx="16">
                  <c:v>5.1394600361912586</c:v>
                </c:pt>
                <c:pt idx="17">
                  <c:v>5.3869597840834365</c:v>
                </c:pt>
                <c:pt idx="18">
                  <c:v>5.6868119070050334</c:v>
                </c:pt>
                <c:pt idx="19">
                  <c:v>5.8380612693333189</c:v>
                </c:pt>
                <c:pt idx="20">
                  <c:v>6.0586923507716781</c:v>
                </c:pt>
                <c:pt idx="21">
                  <c:v>6.4626440405084988</c:v>
                </c:pt>
                <c:pt idx="22">
                  <c:v>6.7766642140515581</c:v>
                </c:pt>
                <c:pt idx="23">
                  <c:v>6.9869939646694545</c:v>
                </c:pt>
                <c:pt idx="24">
                  <c:v>7.5094951034504138</c:v>
                </c:pt>
                <c:pt idx="25">
                  <c:v>7.9099952790849608</c:v>
                </c:pt>
                <c:pt idx="26">
                  <c:v>8.0439719037226034</c:v>
                </c:pt>
                <c:pt idx="27">
                  <c:v>8.5818433038230904</c:v>
                </c:pt>
                <c:pt idx="28">
                  <c:v>9.1732983732933384</c:v>
                </c:pt>
                <c:pt idx="29">
                  <c:v>9.5333327468207258</c:v>
                </c:pt>
                <c:pt idx="30">
                  <c:v>9.8231955079464104</c:v>
                </c:pt>
                <c:pt idx="31">
                  <c:v>10.336834479996259</c:v>
                </c:pt>
                <c:pt idx="32">
                  <c:v>10.818112381826538</c:v>
                </c:pt>
                <c:pt idx="33">
                  <c:v>11.033229351377216</c:v>
                </c:pt>
                <c:pt idx="34">
                  <c:v>11.58612605871549</c:v>
                </c:pt>
                <c:pt idx="35">
                  <c:v>11.668321146701121</c:v>
                </c:pt>
                <c:pt idx="36">
                  <c:v>12.453341340711424</c:v>
                </c:pt>
                <c:pt idx="37">
                  <c:v>12.318857975645864</c:v>
                </c:pt>
                <c:pt idx="38">
                  <c:v>12.617884502850742</c:v>
                </c:pt>
                <c:pt idx="39">
                  <c:v>12.701280534169403</c:v>
                </c:pt>
                <c:pt idx="40">
                  <c:v>13.011846792120044</c:v>
                </c:pt>
                <c:pt idx="41">
                  <c:v>13.222208541979127</c:v>
                </c:pt>
                <c:pt idx="42">
                  <c:v>13.686351085048953</c:v>
                </c:pt>
                <c:pt idx="43">
                  <c:v>14.058287073448323</c:v>
                </c:pt>
                <c:pt idx="44">
                  <c:v>14.355889866221558</c:v>
                </c:pt>
                <c:pt idx="45">
                  <c:v>14.576562013886354</c:v>
                </c:pt>
                <c:pt idx="46">
                  <c:v>14.961033164392223</c:v>
                </c:pt>
                <c:pt idx="47">
                  <c:v>15.299997372253713</c:v>
                </c:pt>
                <c:pt idx="48">
                  <c:v>16.159135243172791</c:v>
                </c:pt>
                <c:pt idx="49">
                  <c:v>16.742820437974718</c:v>
                </c:pt>
                <c:pt idx="50">
                  <c:v>17.5890884533034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receipt'!$DQ$2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9.5755210017462176</c:v>
                </c:pt>
                <c:pt idx="1">
                  <c:v>10.726466057120749</c:v>
                </c:pt>
                <c:pt idx="2">
                  <c:v>11.992297532436988</c:v>
                </c:pt>
                <c:pt idx="3">
                  <c:v>12.7313758299042</c:v>
                </c:pt>
                <c:pt idx="4">
                  <c:v>13.816835400733156</c:v>
                </c:pt>
                <c:pt idx="5">
                  <c:v>14.932265481618519</c:v>
                </c:pt>
                <c:pt idx="6">
                  <c:v>15.944394276297068</c:v>
                </c:pt>
                <c:pt idx="7">
                  <c:v>16.8198378267499</c:v>
                </c:pt>
                <c:pt idx="8">
                  <c:v>18.069546155441305</c:v>
                </c:pt>
                <c:pt idx="9">
                  <c:v>18.654648119328932</c:v>
                </c:pt>
                <c:pt idx="10">
                  <c:v>19.838296281503183</c:v>
                </c:pt>
                <c:pt idx="11">
                  <c:v>20.246412625712672</c:v>
                </c:pt>
                <c:pt idx="12">
                  <c:v>20.843587492902749</c:v>
                </c:pt>
                <c:pt idx="13">
                  <c:v>21.257710231757294</c:v>
                </c:pt>
                <c:pt idx="14">
                  <c:v>22.115906931888915</c:v>
                </c:pt>
                <c:pt idx="15">
                  <c:v>22.987043077199534</c:v>
                </c:pt>
                <c:pt idx="16">
                  <c:v>23.53362305945366</c:v>
                </c:pt>
                <c:pt idx="17">
                  <c:v>24.464288848955011</c:v>
                </c:pt>
                <c:pt idx="18">
                  <c:v>25.220290495090918</c:v>
                </c:pt>
                <c:pt idx="19">
                  <c:v>25.911401615100853</c:v>
                </c:pt>
                <c:pt idx="20">
                  <c:v>26.203248845779008</c:v>
                </c:pt>
                <c:pt idx="21">
                  <c:v>27.520218556893965</c:v>
                </c:pt>
                <c:pt idx="22">
                  <c:v>28.820002098971713</c:v>
                </c:pt>
                <c:pt idx="23">
                  <c:v>29.753899426703011</c:v>
                </c:pt>
                <c:pt idx="24">
                  <c:v>30.906784414672138</c:v>
                </c:pt>
                <c:pt idx="25">
                  <c:v>31.948445050749321</c:v>
                </c:pt>
                <c:pt idx="26">
                  <c:v>33.221847663320389</c:v>
                </c:pt>
                <c:pt idx="27">
                  <c:v>34.947659829449279</c:v>
                </c:pt>
                <c:pt idx="28">
                  <c:v>35.821221574994254</c:v>
                </c:pt>
                <c:pt idx="29">
                  <c:v>36.647362685948131</c:v>
                </c:pt>
                <c:pt idx="30">
                  <c:v>38.170469529002496</c:v>
                </c:pt>
                <c:pt idx="31">
                  <c:v>38.836099100153945</c:v>
                </c:pt>
                <c:pt idx="32">
                  <c:v>40.0390249645436</c:v>
                </c:pt>
                <c:pt idx="33">
                  <c:v>41.242825616623861</c:v>
                </c:pt>
                <c:pt idx="34">
                  <c:v>41.513723375094699</c:v>
                </c:pt>
                <c:pt idx="35">
                  <c:v>42.77159422413007</c:v>
                </c:pt>
                <c:pt idx="36">
                  <c:v>43.04782333517408</c:v>
                </c:pt>
                <c:pt idx="37">
                  <c:v>43.542226078724596</c:v>
                </c:pt>
                <c:pt idx="38">
                  <c:v>44.454675645085288</c:v>
                </c:pt>
                <c:pt idx="39">
                  <c:v>45.404480609460776</c:v>
                </c:pt>
                <c:pt idx="40">
                  <c:v>45.558493838973767</c:v>
                </c:pt>
                <c:pt idx="41">
                  <c:v>46.270675272567509</c:v>
                </c:pt>
                <c:pt idx="42">
                  <c:v>47.170836816311748</c:v>
                </c:pt>
                <c:pt idx="43">
                  <c:v>48.145775028067675</c:v>
                </c:pt>
                <c:pt idx="44">
                  <c:v>48.687201271432905</c:v>
                </c:pt>
                <c:pt idx="45">
                  <c:v>50.035190455484475</c:v>
                </c:pt>
                <c:pt idx="46">
                  <c:v>52.17500179808836</c:v>
                </c:pt>
                <c:pt idx="47">
                  <c:v>53.713063029170897</c:v>
                </c:pt>
                <c:pt idx="48">
                  <c:v>55.548623842358118</c:v>
                </c:pt>
                <c:pt idx="49">
                  <c:v>58.189773997146915</c:v>
                </c:pt>
                <c:pt idx="50">
                  <c:v>60.096864424771837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5.2500912981564101</c:v>
                </c:pt>
                <c:pt idx="1">
                  <c:v>5.1954219210649564</c:v>
                </c:pt>
                <c:pt idx="2">
                  <c:v>5.6592681521303021</c:v>
                </c:pt>
                <c:pt idx="3">
                  <c:v>5.5889414878425034</c:v>
                </c:pt>
                <c:pt idx="4">
                  <c:v>6.0050096640579511</c:v>
                </c:pt>
                <c:pt idx="5">
                  <c:v>6.1582289159437114</c:v>
                </c:pt>
                <c:pt idx="6">
                  <c:v>6.4127386475696202</c:v>
                </c:pt>
                <c:pt idx="7">
                  <c:v>6.5311285082525892</c:v>
                </c:pt>
                <c:pt idx="8">
                  <c:v>6.7434778161188937</c:v>
                </c:pt>
                <c:pt idx="9">
                  <c:v>6.8881694456134523</c:v>
                </c:pt>
                <c:pt idx="10">
                  <c:v>7.3358361668622774</c:v>
                </c:pt>
                <c:pt idx="11">
                  <c:v>7.6648255479892597</c:v>
                </c:pt>
                <c:pt idx="12">
                  <c:v>7.9757427869367401</c:v>
                </c:pt>
                <c:pt idx="13">
                  <c:v>7.9437005591020231</c:v>
                </c:pt>
                <c:pt idx="14">
                  <c:v>8.4378225927973141</c:v>
                </c:pt>
                <c:pt idx="15">
                  <c:v>8.5715312668051613</c:v>
                </c:pt>
                <c:pt idx="16">
                  <c:v>9.0524921211779752</c:v>
                </c:pt>
                <c:pt idx="17">
                  <c:v>9.4557792583931679</c:v>
                </c:pt>
                <c:pt idx="18">
                  <c:v>9.9949942650902592</c:v>
                </c:pt>
                <c:pt idx="19">
                  <c:v>10.048679692516398</c:v>
                </c:pt>
                <c:pt idx="20">
                  <c:v>10.523705849586239</c:v>
                </c:pt>
                <c:pt idx="21">
                  <c:v>10.8859564016199</c:v>
                </c:pt>
                <c:pt idx="22">
                  <c:v>11.48723478674375</c:v>
                </c:pt>
                <c:pt idx="23">
                  <c:v>11.612396069966655</c:v>
                </c:pt>
                <c:pt idx="24">
                  <c:v>12.308943240358751</c:v>
                </c:pt>
                <c:pt idx="25">
                  <c:v>12.606333636723591</c:v>
                </c:pt>
                <c:pt idx="26">
                  <c:v>12.847281176230787</c:v>
                </c:pt>
                <c:pt idx="27">
                  <c:v>13.283291425073987</c:v>
                </c:pt>
                <c:pt idx="28">
                  <c:v>14.027702686405215</c:v>
                </c:pt>
                <c:pt idx="29">
                  <c:v>14.283684455087343</c:v>
                </c:pt>
                <c:pt idx="30">
                  <c:v>14.446006433215354</c:v>
                </c:pt>
                <c:pt idx="31">
                  <c:v>15.317230413839024</c:v>
                </c:pt>
                <c:pt idx="32">
                  <c:v>15.708578813570423</c:v>
                </c:pt>
                <c:pt idx="33">
                  <c:v>15.9921625250789</c:v>
                </c:pt>
                <c:pt idx="34">
                  <c:v>16.737997607645731</c:v>
                </c:pt>
                <c:pt idx="35">
                  <c:v>17.111763161161267</c:v>
                </c:pt>
                <c:pt idx="36">
                  <c:v>18.167892401444298</c:v>
                </c:pt>
                <c:pt idx="37">
                  <c:v>18.189312699793891</c:v>
                </c:pt>
                <c:pt idx="38">
                  <c:v>18.632812167959155</c:v>
                </c:pt>
                <c:pt idx="39">
                  <c:v>18.872532976041665</c:v>
                </c:pt>
                <c:pt idx="40">
                  <c:v>19.330410065856039</c:v>
                </c:pt>
                <c:pt idx="41">
                  <c:v>19.697415026471138</c:v>
                </c:pt>
                <c:pt idx="42">
                  <c:v>20.444091530212368</c:v>
                </c:pt>
                <c:pt idx="43">
                  <c:v>20.864794638611723</c:v>
                </c:pt>
                <c:pt idx="44">
                  <c:v>21.715801550279437</c:v>
                </c:pt>
                <c:pt idx="45">
                  <c:v>22.159742415187697</c:v>
                </c:pt>
                <c:pt idx="46">
                  <c:v>22.459149035183401</c:v>
                </c:pt>
                <c:pt idx="47">
                  <c:v>22.894413000562999</c:v>
                </c:pt>
                <c:pt idx="48">
                  <c:v>23.919571312256007</c:v>
                </c:pt>
                <c:pt idx="49">
                  <c:v>24.786108426083032</c:v>
                </c:pt>
                <c:pt idx="50">
                  <c:v>25.694482211801109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receipt'!$DS$2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receipt'!$DS$4:$DS$54</c:f>
              <c:numCache>
                <c:formatCode>General</c:formatCode>
                <c:ptCount val="51"/>
                <c:pt idx="0">
                  <c:v>33.119304861371774</c:v>
                </c:pt>
                <c:pt idx="1">
                  <c:v>36.908934070753254</c:v>
                </c:pt>
                <c:pt idx="2">
                  <c:v>42.085374418326388</c:v>
                </c:pt>
                <c:pt idx="3">
                  <c:v>44.923917566948354</c:v>
                </c:pt>
                <c:pt idx="4">
                  <c:v>48.723510063751093</c:v>
                </c:pt>
                <c:pt idx="5">
                  <c:v>51.453713469147303</c:v>
                </c:pt>
                <c:pt idx="6">
                  <c:v>53.824101184792333</c:v>
                </c:pt>
                <c:pt idx="7">
                  <c:v>56.930539995675602</c:v>
                </c:pt>
                <c:pt idx="8">
                  <c:v>59.46488331255317</c:v>
                </c:pt>
                <c:pt idx="9">
                  <c:v>60.456193077893481</c:v>
                </c:pt>
                <c:pt idx="10">
                  <c:v>62.46928190813901</c:v>
                </c:pt>
                <c:pt idx="11">
                  <c:v>63.233635392912028</c:v>
                </c:pt>
                <c:pt idx="12">
                  <c:v>66.428533223583997</c:v>
                </c:pt>
                <c:pt idx="13">
                  <c:v>67.137521539513372</c:v>
                </c:pt>
                <c:pt idx="14">
                  <c:v>69.558167618327118</c:v>
                </c:pt>
                <c:pt idx="15">
                  <c:v>71.396217606133462</c:v>
                </c:pt>
                <c:pt idx="16">
                  <c:v>73.327272524197781</c:v>
                </c:pt>
                <c:pt idx="17">
                  <c:v>74.792108699237261</c:v>
                </c:pt>
                <c:pt idx="18">
                  <c:v>77.271525860101249</c:v>
                </c:pt>
                <c:pt idx="19">
                  <c:v>78.241584773423739</c:v>
                </c:pt>
                <c:pt idx="20">
                  <c:v>79.500236243573198</c:v>
                </c:pt>
                <c:pt idx="21">
                  <c:v>81.469083706538925</c:v>
                </c:pt>
                <c:pt idx="22">
                  <c:v>83.481638975043239</c:v>
                </c:pt>
                <c:pt idx="23">
                  <c:v>84.974806755657568</c:v>
                </c:pt>
                <c:pt idx="24">
                  <c:v>87.046664099619534</c:v>
                </c:pt>
                <c:pt idx="25">
                  <c:v>88.132711550385409</c:v>
                </c:pt>
                <c:pt idx="26">
                  <c:v>90.757203609757937</c:v>
                </c:pt>
                <c:pt idx="27">
                  <c:v>92.988612746233159</c:v>
                </c:pt>
                <c:pt idx="28">
                  <c:v>93.924124512158158</c:v>
                </c:pt>
                <c:pt idx="29">
                  <c:v>95.425951324525812</c:v>
                </c:pt>
                <c:pt idx="30">
                  <c:v>98.511114439797524</c:v>
                </c:pt>
                <c:pt idx="31">
                  <c:v>99.801491883865779</c:v>
                </c:pt>
                <c:pt idx="32">
                  <c:v>102.77161728133171</c:v>
                </c:pt>
                <c:pt idx="33">
                  <c:v>103.8871027834485</c:v>
                </c:pt>
                <c:pt idx="34">
                  <c:v>105.75849339284912</c:v>
                </c:pt>
                <c:pt idx="35">
                  <c:v>110.29619876118358</c:v>
                </c:pt>
                <c:pt idx="36">
                  <c:v>112.21204486702499</c:v>
                </c:pt>
                <c:pt idx="37">
                  <c:v>115.31396357207667</c:v>
                </c:pt>
                <c:pt idx="38">
                  <c:v>116.56701647520835</c:v>
                </c:pt>
                <c:pt idx="39">
                  <c:v>118.97125946042877</c:v>
                </c:pt>
                <c:pt idx="40">
                  <c:v>122.15521119995223</c:v>
                </c:pt>
                <c:pt idx="41">
                  <c:v>124.03654805902181</c:v>
                </c:pt>
                <c:pt idx="42">
                  <c:v>125.40862515040141</c:v>
                </c:pt>
                <c:pt idx="43">
                  <c:v>129.98434435141948</c:v>
                </c:pt>
                <c:pt idx="44">
                  <c:v>132.51008884835954</c:v>
                </c:pt>
                <c:pt idx="45">
                  <c:v>136.05709140953243</c:v>
                </c:pt>
                <c:pt idx="46">
                  <c:v>138.50287333762847</c:v>
                </c:pt>
                <c:pt idx="47">
                  <c:v>143.07655517169167</c:v>
                </c:pt>
                <c:pt idx="48">
                  <c:v>146.65010268822073</c:v>
                </c:pt>
                <c:pt idx="49">
                  <c:v>151.62991259832233</c:v>
                </c:pt>
                <c:pt idx="50">
                  <c:v>154.48785633500441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receipt'!$EL$2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receipt'!$EL$4:$EL$54</c:f>
              <c:numCache>
                <c:formatCode>General</c:formatCode>
                <c:ptCount val="51"/>
                <c:pt idx="0">
                  <c:v>23.390480539319135</c:v>
                </c:pt>
                <c:pt idx="1">
                  <c:v>23.267684068861385</c:v>
                </c:pt>
                <c:pt idx="2">
                  <c:v>23.471904248470885</c:v>
                </c:pt>
                <c:pt idx="3">
                  <c:v>23.76746173818405</c:v>
                </c:pt>
                <c:pt idx="4">
                  <c:v>24.05766588338318</c:v>
                </c:pt>
                <c:pt idx="5">
                  <c:v>23.229483659859998</c:v>
                </c:pt>
                <c:pt idx="6">
                  <c:v>23.256779107814275</c:v>
                </c:pt>
                <c:pt idx="7">
                  <c:v>23.315930260160719</c:v>
                </c:pt>
                <c:pt idx="8">
                  <c:v>23.389621360569969</c:v>
                </c:pt>
                <c:pt idx="9">
                  <c:v>23.475142691448511</c:v>
                </c:pt>
                <c:pt idx="10">
                  <c:v>23.585315843360817</c:v>
                </c:pt>
                <c:pt idx="11">
                  <c:v>23.658940853097061</c:v>
                </c:pt>
                <c:pt idx="12">
                  <c:v>23.716704101310235</c:v>
                </c:pt>
                <c:pt idx="13">
                  <c:v>23.725626342166962</c:v>
                </c:pt>
                <c:pt idx="14">
                  <c:v>23.76627210606982</c:v>
                </c:pt>
                <c:pt idx="15">
                  <c:v>23.739901927537719</c:v>
                </c:pt>
                <c:pt idx="16">
                  <c:v>23.724304528706703</c:v>
                </c:pt>
                <c:pt idx="17">
                  <c:v>23.626688604666821</c:v>
                </c:pt>
                <c:pt idx="18">
                  <c:v>23.616444550349843</c:v>
                </c:pt>
                <c:pt idx="19">
                  <c:v>23.599260975366519</c:v>
                </c:pt>
                <c:pt idx="20">
                  <c:v>23.551345237432248</c:v>
                </c:pt>
                <c:pt idx="21">
                  <c:v>23.52067916515432</c:v>
                </c:pt>
                <c:pt idx="22">
                  <c:v>23.508188027954901</c:v>
                </c:pt>
                <c:pt idx="23">
                  <c:v>23.534095571775914</c:v>
                </c:pt>
                <c:pt idx="24">
                  <c:v>23.630257501009513</c:v>
                </c:pt>
                <c:pt idx="25">
                  <c:v>23.661518389344558</c:v>
                </c:pt>
                <c:pt idx="26">
                  <c:v>23.629993138317463</c:v>
                </c:pt>
                <c:pt idx="27">
                  <c:v>23.642286003497841</c:v>
                </c:pt>
                <c:pt idx="28">
                  <c:v>23.600384516807736</c:v>
                </c:pt>
                <c:pt idx="29">
                  <c:v>23.602499418344145</c:v>
                </c:pt>
                <c:pt idx="30">
                  <c:v>23.525569874957263</c:v>
                </c:pt>
                <c:pt idx="31">
                  <c:v>23.527750867166688</c:v>
                </c:pt>
                <c:pt idx="32">
                  <c:v>23.468797986839284</c:v>
                </c:pt>
                <c:pt idx="33">
                  <c:v>23.396560881236312</c:v>
                </c:pt>
                <c:pt idx="34">
                  <c:v>23.34263089205788</c:v>
                </c:pt>
                <c:pt idx="35">
                  <c:v>23.32452204765238</c:v>
                </c:pt>
                <c:pt idx="36">
                  <c:v>23.296169148929895</c:v>
                </c:pt>
                <c:pt idx="37">
                  <c:v>23.265767439344014</c:v>
                </c:pt>
                <c:pt idx="38">
                  <c:v>23.248055138976589</c:v>
                </c:pt>
                <c:pt idx="39">
                  <c:v>23.242701794462555</c:v>
                </c:pt>
                <c:pt idx="40">
                  <c:v>23.229219297167944</c:v>
                </c:pt>
                <c:pt idx="41">
                  <c:v>23.221618869771472</c:v>
                </c:pt>
                <c:pt idx="42">
                  <c:v>23.246799416189347</c:v>
                </c:pt>
                <c:pt idx="43">
                  <c:v>23.231069836012303</c:v>
                </c:pt>
                <c:pt idx="44">
                  <c:v>23.273301776067473</c:v>
                </c:pt>
                <c:pt idx="45">
                  <c:v>23.289692262974643</c:v>
                </c:pt>
                <c:pt idx="46">
                  <c:v>23.32908230409026</c:v>
                </c:pt>
                <c:pt idx="47">
                  <c:v>23.384003653363884</c:v>
                </c:pt>
                <c:pt idx="48">
                  <c:v>23.419362163425721</c:v>
                </c:pt>
                <c:pt idx="49">
                  <c:v>23.43548828764084</c:v>
                </c:pt>
                <c:pt idx="50">
                  <c:v>23.447913334167247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0F2-93B3-A7DBB93B2E98}"/>
            </c:ext>
          </c:extLst>
        </c:ser>
        <c:ser>
          <c:idx val="1"/>
          <c:order val="1"/>
          <c:tx>
            <c:strRef>
              <c:f>'care receipt'!$EM$2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receipt'!$EM$4:$EM$54</c:f>
              <c:numCache>
                <c:formatCode>General</c:formatCode>
                <c:ptCount val="51"/>
                <c:pt idx="0">
                  <c:v>17.330494549431027</c:v>
                </c:pt>
                <c:pt idx="1">
                  <c:v>17.33512089654192</c:v>
                </c:pt>
                <c:pt idx="2">
                  <c:v>17.364134701994534</c:v>
                </c:pt>
                <c:pt idx="3">
                  <c:v>17.326991743761351</c:v>
                </c:pt>
                <c:pt idx="4">
                  <c:v>17.504907835511762</c:v>
                </c:pt>
                <c:pt idx="5">
                  <c:v>17.334129536446728</c:v>
                </c:pt>
                <c:pt idx="6">
                  <c:v>17.341862145189225</c:v>
                </c:pt>
                <c:pt idx="7">
                  <c:v>17.326727381069301</c:v>
                </c:pt>
                <c:pt idx="8">
                  <c:v>17.294673404658099</c:v>
                </c:pt>
                <c:pt idx="9">
                  <c:v>17.238298060578195</c:v>
                </c:pt>
                <c:pt idx="10">
                  <c:v>17.202741278497317</c:v>
                </c:pt>
                <c:pt idx="11">
                  <c:v>17.169695941990927</c:v>
                </c:pt>
                <c:pt idx="12">
                  <c:v>17.142863128747734</c:v>
                </c:pt>
                <c:pt idx="13">
                  <c:v>17.14299531009376</c:v>
                </c:pt>
                <c:pt idx="14">
                  <c:v>17.138567235001904</c:v>
                </c:pt>
                <c:pt idx="15">
                  <c:v>17.166787952378364</c:v>
                </c:pt>
                <c:pt idx="16">
                  <c:v>17.194876488408795</c:v>
                </c:pt>
                <c:pt idx="17">
                  <c:v>17.23010281712461</c:v>
                </c:pt>
                <c:pt idx="18">
                  <c:v>17.277952464385862</c:v>
                </c:pt>
                <c:pt idx="19">
                  <c:v>17.362878979207288</c:v>
                </c:pt>
                <c:pt idx="20">
                  <c:v>17.434719540772186</c:v>
                </c:pt>
                <c:pt idx="21">
                  <c:v>17.530749288659759</c:v>
                </c:pt>
                <c:pt idx="22">
                  <c:v>17.631801927696305</c:v>
                </c:pt>
                <c:pt idx="23">
                  <c:v>17.714613540981322</c:v>
                </c:pt>
                <c:pt idx="24">
                  <c:v>17.886052746776482</c:v>
                </c:pt>
                <c:pt idx="25">
                  <c:v>17.971507986982012</c:v>
                </c:pt>
                <c:pt idx="26">
                  <c:v>18.045265178064277</c:v>
                </c:pt>
                <c:pt idx="27">
                  <c:v>18.144401187583451</c:v>
                </c:pt>
                <c:pt idx="28">
                  <c:v>18.224106539236868</c:v>
                </c:pt>
                <c:pt idx="29">
                  <c:v>18.323573002121105</c:v>
                </c:pt>
                <c:pt idx="30">
                  <c:v>18.382195429083446</c:v>
                </c:pt>
                <c:pt idx="31">
                  <c:v>18.444651115080525</c:v>
                </c:pt>
                <c:pt idx="32">
                  <c:v>18.490914586189472</c:v>
                </c:pt>
                <c:pt idx="33">
                  <c:v>18.543654943253674</c:v>
                </c:pt>
                <c:pt idx="34">
                  <c:v>18.595602212241719</c:v>
                </c:pt>
                <c:pt idx="35">
                  <c:v>18.634595709319264</c:v>
                </c:pt>
                <c:pt idx="36">
                  <c:v>18.688459607824679</c:v>
                </c:pt>
                <c:pt idx="37">
                  <c:v>18.726131291441966</c:v>
                </c:pt>
                <c:pt idx="38">
                  <c:v>18.771205130436684</c:v>
                </c:pt>
                <c:pt idx="39">
                  <c:v>18.789512246861229</c:v>
                </c:pt>
                <c:pt idx="40">
                  <c:v>18.826985658459474</c:v>
                </c:pt>
                <c:pt idx="41">
                  <c:v>18.864459070057723</c:v>
                </c:pt>
                <c:pt idx="42">
                  <c:v>18.881246101002969</c:v>
                </c:pt>
                <c:pt idx="43">
                  <c:v>18.887062080228095</c:v>
                </c:pt>
                <c:pt idx="44">
                  <c:v>18.881576554368035</c:v>
                </c:pt>
                <c:pt idx="45">
                  <c:v>18.886467264170978</c:v>
                </c:pt>
                <c:pt idx="46">
                  <c:v>18.86987850524477</c:v>
                </c:pt>
                <c:pt idx="47">
                  <c:v>18.861617171118173</c:v>
                </c:pt>
                <c:pt idx="48">
                  <c:v>18.815618062701276</c:v>
                </c:pt>
                <c:pt idx="49">
                  <c:v>18.800152845216285</c:v>
                </c:pt>
                <c:pt idx="50">
                  <c:v>18.791230604359558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0F2-93B3-A7DBB93B2E98}"/>
            </c:ext>
          </c:extLst>
        </c:ser>
        <c:ser>
          <c:idx val="2"/>
          <c:order val="2"/>
          <c:tx>
            <c:strRef>
              <c:f>'care receipt'!$EN$2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receipt'!$EN$4:$EN$54</c:f>
              <c:numCache>
                <c:formatCode>General</c:formatCode>
                <c:ptCount val="51"/>
                <c:pt idx="0">
                  <c:v>9.1702791525426957</c:v>
                </c:pt>
                <c:pt idx="1">
                  <c:v>9.3091356565425531</c:v>
                </c:pt>
                <c:pt idx="2">
                  <c:v>9.4481904325614483</c:v>
                </c:pt>
                <c:pt idx="3">
                  <c:v>9.5629238409116404</c:v>
                </c:pt>
                <c:pt idx="4">
                  <c:v>9.8192234708552135</c:v>
                </c:pt>
                <c:pt idx="5">
                  <c:v>9.9647551328293602</c:v>
                </c:pt>
                <c:pt idx="6">
                  <c:v>10.134608162472215</c:v>
                </c:pt>
                <c:pt idx="7">
                  <c:v>10.178955004063791</c:v>
                </c:pt>
                <c:pt idx="8">
                  <c:v>10.297257308756674</c:v>
                </c:pt>
                <c:pt idx="9">
                  <c:v>10.47100968810728</c:v>
                </c:pt>
                <c:pt idx="10">
                  <c:v>10.671727062047102</c:v>
                </c:pt>
                <c:pt idx="11">
                  <c:v>10.870924350507631</c:v>
                </c:pt>
                <c:pt idx="12">
                  <c:v>11.081951869437447</c:v>
                </c:pt>
                <c:pt idx="13">
                  <c:v>11.255505976769015</c:v>
                </c:pt>
                <c:pt idx="14">
                  <c:v>11.432364617751224</c:v>
                </c:pt>
                <c:pt idx="15">
                  <c:v>11.580143362607807</c:v>
                </c:pt>
                <c:pt idx="16">
                  <c:v>11.738893159184512</c:v>
                </c:pt>
                <c:pt idx="17">
                  <c:v>11.850189852538039</c:v>
                </c:pt>
                <c:pt idx="18">
                  <c:v>11.895197600859742</c:v>
                </c:pt>
                <c:pt idx="19">
                  <c:v>11.892289611247181</c:v>
                </c:pt>
                <c:pt idx="20">
                  <c:v>11.879401930009687</c:v>
                </c:pt>
                <c:pt idx="21">
                  <c:v>11.815624430552353</c:v>
                </c:pt>
                <c:pt idx="22">
                  <c:v>11.716752783725228</c:v>
                </c:pt>
                <c:pt idx="23">
                  <c:v>11.622177030643936</c:v>
                </c:pt>
                <c:pt idx="24">
                  <c:v>11.584637528372674</c:v>
                </c:pt>
                <c:pt idx="25">
                  <c:v>11.569172310887684</c:v>
                </c:pt>
                <c:pt idx="26">
                  <c:v>11.556879445707306</c:v>
                </c:pt>
                <c:pt idx="27">
                  <c:v>11.537580969187575</c:v>
                </c:pt>
                <c:pt idx="28">
                  <c:v>11.535399976978152</c:v>
                </c:pt>
                <c:pt idx="29">
                  <c:v>11.539365417358917</c:v>
                </c:pt>
                <c:pt idx="30">
                  <c:v>11.586355885871008</c:v>
                </c:pt>
                <c:pt idx="31">
                  <c:v>11.637642248128929</c:v>
                </c:pt>
                <c:pt idx="32">
                  <c:v>11.723097488334457</c:v>
                </c:pt>
                <c:pt idx="33">
                  <c:v>11.86089654156611</c:v>
                </c:pt>
                <c:pt idx="34">
                  <c:v>12.029295576402681</c:v>
                </c:pt>
                <c:pt idx="35">
                  <c:v>12.212102377956038</c:v>
                </c:pt>
                <c:pt idx="36">
                  <c:v>12.420287997946305</c:v>
                </c:pt>
                <c:pt idx="37">
                  <c:v>12.63746194946631</c:v>
                </c:pt>
                <c:pt idx="38">
                  <c:v>12.819673934962553</c:v>
                </c:pt>
                <c:pt idx="39">
                  <c:v>12.968179677222277</c:v>
                </c:pt>
                <c:pt idx="40">
                  <c:v>13.069694950969913</c:v>
                </c:pt>
                <c:pt idx="41">
                  <c:v>13.163213253282999</c:v>
                </c:pt>
                <c:pt idx="42">
                  <c:v>13.267372153951145</c:v>
                </c:pt>
                <c:pt idx="43">
                  <c:v>13.370143150486024</c:v>
                </c:pt>
                <c:pt idx="44">
                  <c:v>13.452227766367901</c:v>
                </c:pt>
                <c:pt idx="45">
                  <c:v>13.506488208911394</c:v>
                </c:pt>
                <c:pt idx="46">
                  <c:v>13.554734400210727</c:v>
                </c:pt>
                <c:pt idx="47">
                  <c:v>13.590291182291605</c:v>
                </c:pt>
                <c:pt idx="48">
                  <c:v>13.599345604494356</c:v>
                </c:pt>
                <c:pt idx="49">
                  <c:v>13.638867826956</c:v>
                </c:pt>
                <c:pt idx="50">
                  <c:v>13.654068681748941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0F2-93B3-A7DBB93B2E98}"/>
            </c:ext>
          </c:extLst>
        </c:ser>
        <c:ser>
          <c:idx val="3"/>
          <c:order val="3"/>
          <c:tx>
            <c:strRef>
              <c:f>'care receipt'!$EO$2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receipt'!$EO$4:$EO$54</c:f>
              <c:numCache>
                <c:formatCode>General</c:formatCode>
                <c:ptCount val="51"/>
                <c:pt idx="0">
                  <c:v>3.6997558752555988</c:v>
                </c:pt>
                <c:pt idx="1">
                  <c:v>3.7067614865949534</c:v>
                </c:pt>
                <c:pt idx="2">
                  <c:v>3.7573869421227459</c:v>
                </c:pt>
                <c:pt idx="3">
                  <c:v>3.8478650734772457</c:v>
                </c:pt>
                <c:pt idx="4">
                  <c:v>4.0429647402109818</c:v>
                </c:pt>
                <c:pt idx="5">
                  <c:v>4.1791115266173149</c:v>
                </c:pt>
                <c:pt idx="6">
                  <c:v>4.2902760386248158</c:v>
                </c:pt>
                <c:pt idx="7">
                  <c:v>4.5345471660800625</c:v>
                </c:pt>
                <c:pt idx="8">
                  <c:v>4.7159660635001517</c:v>
                </c:pt>
                <c:pt idx="9">
                  <c:v>4.8599776399950061</c:v>
                </c:pt>
                <c:pt idx="10">
                  <c:v>4.9899119031381378</c:v>
                </c:pt>
                <c:pt idx="11">
                  <c:v>5.0906340888096198</c:v>
                </c:pt>
                <c:pt idx="12">
                  <c:v>5.1657130933521405</c:v>
                </c:pt>
                <c:pt idx="13">
                  <c:v>5.2403955538565858</c:v>
                </c:pt>
                <c:pt idx="14">
                  <c:v>5.3048339600440499</c:v>
                </c:pt>
                <c:pt idx="15">
                  <c:v>5.3844732210244528</c:v>
                </c:pt>
                <c:pt idx="16">
                  <c:v>5.4760088031471579</c:v>
                </c:pt>
                <c:pt idx="17">
                  <c:v>5.5615301340256993</c:v>
                </c:pt>
                <c:pt idx="18">
                  <c:v>5.6594104207576308</c:v>
                </c:pt>
                <c:pt idx="19">
                  <c:v>5.7989278314876156</c:v>
                </c:pt>
                <c:pt idx="20">
                  <c:v>5.9562897239310528</c:v>
                </c:pt>
                <c:pt idx="21">
                  <c:v>6.1141142510855788</c:v>
                </c:pt>
                <c:pt idx="22">
                  <c:v>6.2919642521629777</c:v>
                </c:pt>
                <c:pt idx="23">
                  <c:v>6.4458894296097498</c:v>
                </c:pt>
                <c:pt idx="24">
                  <c:v>6.6298197726043249</c:v>
                </c:pt>
                <c:pt idx="25">
                  <c:v>6.8023164291676892</c:v>
                </c:pt>
                <c:pt idx="26">
                  <c:v>6.9666839329504811</c:v>
                </c:pt>
                <c:pt idx="27">
                  <c:v>7.1223274678955848</c:v>
                </c:pt>
                <c:pt idx="28">
                  <c:v>7.2666694977555029</c:v>
                </c:pt>
                <c:pt idx="29">
                  <c:v>7.4174223228976617</c:v>
                </c:pt>
                <c:pt idx="30">
                  <c:v>7.5323540032668914</c:v>
                </c:pt>
                <c:pt idx="31">
                  <c:v>7.6690295150573276</c:v>
                </c:pt>
                <c:pt idx="32">
                  <c:v>7.7638035401576584</c:v>
                </c:pt>
                <c:pt idx="33">
                  <c:v>7.8298281224974282</c:v>
                </c:pt>
                <c:pt idx="34">
                  <c:v>7.865847539289395</c:v>
                </c:pt>
                <c:pt idx="35">
                  <c:v>7.8802553060061822</c:v>
                </c:pt>
                <c:pt idx="36">
                  <c:v>7.8799248526411176</c:v>
                </c:pt>
                <c:pt idx="37">
                  <c:v>7.8665745366925357</c:v>
                </c:pt>
                <c:pt idx="38">
                  <c:v>7.8706721584193282</c:v>
                </c:pt>
                <c:pt idx="39">
                  <c:v>7.9166712668362251</c:v>
                </c:pt>
                <c:pt idx="40">
                  <c:v>7.9890405537852223</c:v>
                </c:pt>
                <c:pt idx="41">
                  <c:v>8.051297967763265</c:v>
                </c:pt>
                <c:pt idx="42">
                  <c:v>8.1131588377032298</c:v>
                </c:pt>
                <c:pt idx="43">
                  <c:v>8.1920050106074793</c:v>
                </c:pt>
                <c:pt idx="44">
                  <c:v>8.2612680359248767</c:v>
                </c:pt>
                <c:pt idx="45">
                  <c:v>8.3714411878371866</c:v>
                </c:pt>
                <c:pt idx="46">
                  <c:v>8.4849188734001348</c:v>
                </c:pt>
                <c:pt idx="47">
                  <c:v>8.6179593981748663</c:v>
                </c:pt>
                <c:pt idx="48">
                  <c:v>8.7632266974569628</c:v>
                </c:pt>
                <c:pt idx="49">
                  <c:v>8.9316918229665472</c:v>
                </c:pt>
                <c:pt idx="50">
                  <c:v>9.1077573758726018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7-40F2-93B3-A7DBB93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2239.6807270571944</c:v>
                </c:pt>
                <c:pt idx="1">
                  <c:v>2267.7031724146145</c:v>
                </c:pt>
                <c:pt idx="2">
                  <c:v>2336.1070189828447</c:v>
                </c:pt>
                <c:pt idx="3">
                  <c:v>2381.7756740346781</c:v>
                </c:pt>
                <c:pt idx="4">
                  <c:v>2448.857707142653</c:v>
                </c:pt>
                <c:pt idx="5">
                  <c:v>2382.5026714378187</c:v>
                </c:pt>
                <c:pt idx="6">
                  <c:v>2399.8845184401803</c:v>
                </c:pt>
                <c:pt idx="7">
                  <c:v>2418.5220882297854</c:v>
                </c:pt>
                <c:pt idx="8">
                  <c:v>2455.3345930979058</c:v>
                </c:pt>
                <c:pt idx="9">
                  <c:v>2457.3834039613016</c:v>
                </c:pt>
                <c:pt idx="10">
                  <c:v>2469.9406318337305</c:v>
                </c:pt>
                <c:pt idx="11">
                  <c:v>2473.5095281764206</c:v>
                </c:pt>
                <c:pt idx="12">
                  <c:v>2473.8399815414846</c:v>
                </c:pt>
                <c:pt idx="13">
                  <c:v>2465.1821033768101</c:v>
                </c:pt>
                <c:pt idx="14">
                  <c:v>2484.7449425885939</c:v>
                </c:pt>
                <c:pt idx="15">
                  <c:v>2455.4006837709185</c:v>
                </c:pt>
                <c:pt idx="16">
                  <c:v>2464.983831357772</c:v>
                </c:pt>
                <c:pt idx="17">
                  <c:v>2424.404158127923</c:v>
                </c:pt>
                <c:pt idx="18">
                  <c:v>2449.1220698347042</c:v>
                </c:pt>
                <c:pt idx="19">
                  <c:v>2447.9324377204739</c:v>
                </c:pt>
                <c:pt idx="20">
                  <c:v>2433.5907616766999</c:v>
                </c:pt>
                <c:pt idx="21">
                  <c:v>2452.030059447266</c:v>
                </c:pt>
                <c:pt idx="22">
                  <c:v>2457.3834039613016</c:v>
                </c:pt>
                <c:pt idx="23">
                  <c:v>2453.2196915614963</c:v>
                </c:pt>
                <c:pt idx="24">
                  <c:v>2476.81406182706</c:v>
                </c:pt>
                <c:pt idx="25">
                  <c:v>2461.7453883801459</c:v>
                </c:pt>
                <c:pt idx="26">
                  <c:v>2481.3743182649423</c:v>
                </c:pt>
                <c:pt idx="27">
                  <c:v>2472.7825307732801</c:v>
                </c:pt>
                <c:pt idx="28">
                  <c:v>2457.1851319422635</c:v>
                </c:pt>
                <c:pt idx="29">
                  <c:v>2446.0818988761157</c:v>
                </c:pt>
                <c:pt idx="30">
                  <c:v>2442.1164584953485</c:v>
                </c:pt>
                <c:pt idx="31">
                  <c:v>2458.1764920374549</c:v>
                </c:pt>
                <c:pt idx="32">
                  <c:v>2430.9471347561885</c:v>
                </c:pt>
                <c:pt idx="33">
                  <c:v>2420.3726270741436</c:v>
                </c:pt>
                <c:pt idx="34">
                  <c:v>2389.9048268152505</c:v>
                </c:pt>
                <c:pt idx="35">
                  <c:v>2397.6374355577459</c:v>
                </c:pt>
                <c:pt idx="36">
                  <c:v>2415.6801892902358</c:v>
                </c:pt>
                <c:pt idx="37">
                  <c:v>2390.7640055644165</c:v>
                </c:pt>
                <c:pt idx="38">
                  <c:v>2405.1717722812032</c:v>
                </c:pt>
                <c:pt idx="39">
                  <c:v>2391.5570936405697</c:v>
                </c:pt>
                <c:pt idx="40">
                  <c:v>2377.7441429808982</c:v>
                </c:pt>
                <c:pt idx="41">
                  <c:v>2354.8106794454625</c:v>
                </c:pt>
                <c:pt idx="42">
                  <c:v>2371.4655290446835</c:v>
                </c:pt>
                <c:pt idx="43">
                  <c:v>2374.3735186572462</c:v>
                </c:pt>
                <c:pt idx="44">
                  <c:v>2378.9337750951281</c:v>
                </c:pt>
                <c:pt idx="45">
                  <c:v>2380.9164952855117</c:v>
                </c:pt>
                <c:pt idx="46">
                  <c:v>2388.7812853740329</c:v>
                </c:pt>
                <c:pt idx="47">
                  <c:v>2404.6430468971007</c:v>
                </c:pt>
                <c:pt idx="48">
                  <c:v>2409.4676660270343</c:v>
                </c:pt>
                <c:pt idx="49">
                  <c:v>2394.332901907107</c:v>
                </c:pt>
                <c:pt idx="50">
                  <c:v>2400.0827904592188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3379.2822018166135</c:v>
                </c:pt>
                <c:pt idx="1">
                  <c:v>3352.2511165543851</c:v>
                </c:pt>
                <c:pt idx="2">
                  <c:v>3374.854126724757</c:v>
                </c:pt>
                <c:pt idx="3">
                  <c:v>3378.6212950864851</c:v>
                </c:pt>
                <c:pt idx="4">
                  <c:v>3431.2955614776738</c:v>
                </c:pt>
                <c:pt idx="5">
                  <c:v>3409.221276691404</c:v>
                </c:pt>
                <c:pt idx="6">
                  <c:v>3409.6839114024938</c:v>
                </c:pt>
                <c:pt idx="7">
                  <c:v>3426.8013957128046</c:v>
                </c:pt>
                <c:pt idx="8">
                  <c:v>3404.7271109265348</c:v>
                </c:pt>
                <c:pt idx="9">
                  <c:v>3378.5552044134729</c:v>
                </c:pt>
                <c:pt idx="10">
                  <c:v>3357.7366424144461</c:v>
                </c:pt>
                <c:pt idx="11">
                  <c:v>3387.1469919051347</c:v>
                </c:pt>
                <c:pt idx="12">
                  <c:v>3383.5780955624441</c:v>
                </c:pt>
                <c:pt idx="13">
                  <c:v>3390.0549815176973</c:v>
                </c:pt>
                <c:pt idx="14">
                  <c:v>3374.6558547057189</c:v>
                </c:pt>
                <c:pt idx="15">
                  <c:v>3381.6614660450737</c:v>
                </c:pt>
                <c:pt idx="16">
                  <c:v>3401.8852119869853</c:v>
                </c:pt>
                <c:pt idx="17">
                  <c:v>3387.6757172892367</c:v>
                </c:pt>
                <c:pt idx="18">
                  <c:v>3412.1292663039667</c:v>
                </c:pt>
                <c:pt idx="19">
                  <c:v>3429.6432946523541</c:v>
                </c:pt>
                <c:pt idx="20">
                  <c:v>3444.3815147342048</c:v>
                </c:pt>
                <c:pt idx="21">
                  <c:v>3442.4648852168339</c:v>
                </c:pt>
                <c:pt idx="22">
                  <c:v>3437.7063567599139</c:v>
                </c:pt>
                <c:pt idx="23">
                  <c:v>3464.2748073110524</c:v>
                </c:pt>
                <c:pt idx="24">
                  <c:v>3498.1132318935975</c:v>
                </c:pt>
                <c:pt idx="25">
                  <c:v>3503.0039416965433</c:v>
                </c:pt>
                <c:pt idx="26">
                  <c:v>3537.3710916631908</c:v>
                </c:pt>
                <c:pt idx="27">
                  <c:v>3560.7671899097159</c:v>
                </c:pt>
                <c:pt idx="28">
                  <c:v>3616.5477179325044</c:v>
                </c:pt>
                <c:pt idx="29">
                  <c:v>3609.2116532280861</c:v>
                </c:pt>
                <c:pt idx="30">
                  <c:v>3630.3606685921764</c:v>
                </c:pt>
                <c:pt idx="31">
                  <c:v>3651.2453212642158</c:v>
                </c:pt>
                <c:pt idx="32">
                  <c:v>3658.1187512575452</c:v>
                </c:pt>
                <c:pt idx="33">
                  <c:v>3681.3826681580449</c:v>
                </c:pt>
                <c:pt idx="34">
                  <c:v>3677.7476811423417</c:v>
                </c:pt>
                <c:pt idx="35">
                  <c:v>3690.5031810338091</c:v>
                </c:pt>
                <c:pt idx="36">
                  <c:v>3710.7269269757207</c:v>
                </c:pt>
                <c:pt idx="37">
                  <c:v>3734.717841279361</c:v>
                </c:pt>
                <c:pt idx="38">
                  <c:v>3720.904890619689</c:v>
                </c:pt>
                <c:pt idx="39">
                  <c:v>3742.8469940599334</c:v>
                </c:pt>
                <c:pt idx="40">
                  <c:v>3755.6685846244136</c:v>
                </c:pt>
                <c:pt idx="41">
                  <c:v>3766.9039990365864</c:v>
                </c:pt>
                <c:pt idx="42">
                  <c:v>3786.4007475753574</c:v>
                </c:pt>
                <c:pt idx="43">
                  <c:v>3806.8888562093202</c:v>
                </c:pt>
                <c:pt idx="44">
                  <c:v>3802.6590531365018</c:v>
                </c:pt>
                <c:pt idx="45">
                  <c:v>3827.3108741702704</c:v>
                </c:pt>
                <c:pt idx="46">
                  <c:v>3819.9748094658512</c:v>
                </c:pt>
                <c:pt idx="47">
                  <c:v>3827.5091461893085</c:v>
                </c:pt>
                <c:pt idx="48">
                  <c:v>3828.7648689765515</c:v>
                </c:pt>
                <c:pt idx="49">
                  <c:v>3796.182167181249</c:v>
                </c:pt>
                <c:pt idx="50">
                  <c:v>3755.8007659704385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1778.0373760629041</c:v>
                </c:pt>
                <c:pt idx="1">
                  <c:v>1858.1392717543972</c:v>
                </c:pt>
                <c:pt idx="2">
                  <c:v>1931.367737452561</c:v>
                </c:pt>
                <c:pt idx="3">
                  <c:v>2008.5616435314914</c:v>
                </c:pt>
                <c:pt idx="4">
                  <c:v>2088.4652672039465</c:v>
                </c:pt>
                <c:pt idx="5">
                  <c:v>2165.2626292448003</c:v>
                </c:pt>
                <c:pt idx="6">
                  <c:v>2216.6150821757333</c:v>
                </c:pt>
                <c:pt idx="7">
                  <c:v>2245.4967062823189</c:v>
                </c:pt>
                <c:pt idx="8">
                  <c:v>2291.7601773912675</c:v>
                </c:pt>
                <c:pt idx="9">
                  <c:v>2351.7705084868744</c:v>
                </c:pt>
                <c:pt idx="10">
                  <c:v>2402.5281453606917</c:v>
                </c:pt>
                <c:pt idx="11">
                  <c:v>2454.4754143487394</c:v>
                </c:pt>
                <c:pt idx="12">
                  <c:v>2496.6412637308949</c:v>
                </c:pt>
                <c:pt idx="13">
                  <c:v>2538.0140250368972</c:v>
                </c:pt>
                <c:pt idx="14">
                  <c:v>2567.0939211625218</c:v>
                </c:pt>
                <c:pt idx="15">
                  <c:v>2606.7483249701918</c:v>
                </c:pt>
                <c:pt idx="16">
                  <c:v>2646.4688194508744</c:v>
                </c:pt>
                <c:pt idx="17">
                  <c:v>2661.7357649168271</c:v>
                </c:pt>
                <c:pt idx="18">
                  <c:v>2688.4363968139915</c:v>
                </c:pt>
                <c:pt idx="19">
                  <c:v>2687.3128553727743</c:v>
                </c:pt>
                <c:pt idx="20">
                  <c:v>2673.037270002013</c:v>
                </c:pt>
                <c:pt idx="21">
                  <c:v>2634.1759542704963</c:v>
                </c:pt>
                <c:pt idx="22">
                  <c:v>2610.8459466969839</c:v>
                </c:pt>
                <c:pt idx="23">
                  <c:v>2576.1483433652729</c:v>
                </c:pt>
                <c:pt idx="24">
                  <c:v>2575.8839806732217</c:v>
                </c:pt>
                <c:pt idx="25">
                  <c:v>2545.4822710873414</c:v>
                </c:pt>
                <c:pt idx="26">
                  <c:v>2514.1552920792824</c:v>
                </c:pt>
                <c:pt idx="27">
                  <c:v>2523.7384396661359</c:v>
                </c:pt>
                <c:pt idx="28">
                  <c:v>2517.3276443838963</c:v>
                </c:pt>
                <c:pt idx="29">
                  <c:v>2495.5177222896777</c:v>
                </c:pt>
                <c:pt idx="30">
                  <c:v>2496.310810365831</c:v>
                </c:pt>
                <c:pt idx="31">
                  <c:v>2506.2244113177485</c:v>
                </c:pt>
                <c:pt idx="32">
                  <c:v>2494.4602715214728</c:v>
                </c:pt>
                <c:pt idx="33">
                  <c:v>2526.6464292786982</c:v>
                </c:pt>
                <c:pt idx="34">
                  <c:v>2568.0191905847005</c:v>
                </c:pt>
                <c:pt idx="35">
                  <c:v>2613.6217549635207</c:v>
                </c:pt>
                <c:pt idx="36">
                  <c:v>2647.1297261810018</c:v>
                </c:pt>
                <c:pt idx="37">
                  <c:v>2694.8471920962315</c:v>
                </c:pt>
                <c:pt idx="38">
                  <c:v>2737.8061295545403</c:v>
                </c:pt>
                <c:pt idx="39">
                  <c:v>2767.4147510642674</c:v>
                </c:pt>
                <c:pt idx="40">
                  <c:v>2790.4143052727154</c:v>
                </c:pt>
                <c:pt idx="41">
                  <c:v>2820.221198801481</c:v>
                </c:pt>
                <c:pt idx="42">
                  <c:v>2817.5775718809696</c:v>
                </c:pt>
                <c:pt idx="43">
                  <c:v>2834.6289655182677</c:v>
                </c:pt>
                <c:pt idx="44">
                  <c:v>2861.131325396394</c:v>
                </c:pt>
                <c:pt idx="45">
                  <c:v>2869.1943875039533</c:v>
                </c:pt>
                <c:pt idx="46">
                  <c:v>2877.4557216305516</c:v>
                </c:pt>
                <c:pt idx="47">
                  <c:v>2894.8375686329132</c:v>
                </c:pt>
                <c:pt idx="48">
                  <c:v>2904.4868068927794</c:v>
                </c:pt>
                <c:pt idx="49">
                  <c:v>2926.296728986998</c:v>
                </c:pt>
                <c:pt idx="50">
                  <c:v>2942.1584905100663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533.0873685211086</c:v>
                </c:pt>
                <c:pt idx="1">
                  <c:v>565.27352627833397</c:v>
                </c:pt>
                <c:pt idx="2">
                  <c:v>607.70373835254077</c:v>
                </c:pt>
                <c:pt idx="3">
                  <c:v>658.4613752263582</c:v>
                </c:pt>
                <c:pt idx="4">
                  <c:v>711.79654834767416</c:v>
                </c:pt>
                <c:pt idx="5">
                  <c:v>755.54857388213657</c:v>
                </c:pt>
                <c:pt idx="6">
                  <c:v>794.74034297871697</c:v>
                </c:pt>
                <c:pt idx="7">
                  <c:v>875.50314540033787</c:v>
                </c:pt>
                <c:pt idx="8">
                  <c:v>943.11390389241501</c:v>
                </c:pt>
                <c:pt idx="9">
                  <c:v>999.48924797231905</c:v>
                </c:pt>
                <c:pt idx="10">
                  <c:v>1041.1263719703725</c:v>
                </c:pt>
                <c:pt idx="11">
                  <c:v>1062.8041127185652</c:v>
                </c:pt>
                <c:pt idx="12">
                  <c:v>1079.3928716447738</c:v>
                </c:pt>
                <c:pt idx="13">
                  <c:v>1100.1453429707879</c:v>
                </c:pt>
                <c:pt idx="14">
                  <c:v>1131.3401406328212</c:v>
                </c:pt>
                <c:pt idx="15">
                  <c:v>1155.5954176285127</c:v>
                </c:pt>
                <c:pt idx="16">
                  <c:v>1174.4312594371559</c:v>
                </c:pt>
                <c:pt idx="17">
                  <c:v>1200.2727125851543</c:v>
                </c:pt>
                <c:pt idx="18">
                  <c:v>1202.0571607564993</c:v>
                </c:pt>
                <c:pt idx="19">
                  <c:v>1228.6917019806508</c:v>
                </c:pt>
                <c:pt idx="20">
                  <c:v>1254.6653364746746</c:v>
                </c:pt>
                <c:pt idx="21">
                  <c:v>1284.6044113494654</c:v>
                </c:pt>
                <c:pt idx="22">
                  <c:v>1319.5002867002149</c:v>
                </c:pt>
                <c:pt idx="23">
                  <c:v>1338.0056751437942</c:v>
                </c:pt>
                <c:pt idx="24">
                  <c:v>1375.0825427039654</c:v>
                </c:pt>
                <c:pt idx="25">
                  <c:v>1403.5015320994621</c:v>
                </c:pt>
                <c:pt idx="26">
                  <c:v>1438.3313167771987</c:v>
                </c:pt>
                <c:pt idx="27">
                  <c:v>1443.486389272196</c:v>
                </c:pt>
                <c:pt idx="28">
                  <c:v>1475.4081843373704</c:v>
                </c:pt>
                <c:pt idx="29">
                  <c:v>1485.5200573083259</c:v>
                </c:pt>
                <c:pt idx="30">
                  <c:v>1499.6634613330616</c:v>
                </c:pt>
                <c:pt idx="31">
                  <c:v>1504.8846245010714</c:v>
                </c:pt>
                <c:pt idx="32">
                  <c:v>1536.1455128361181</c:v>
                </c:pt>
                <c:pt idx="33">
                  <c:v>1524.3813730398426</c:v>
                </c:pt>
                <c:pt idx="34">
                  <c:v>1515.1286788180528</c:v>
                </c:pt>
                <c:pt idx="35">
                  <c:v>1515.987857567219</c:v>
                </c:pt>
                <c:pt idx="36">
                  <c:v>1499.4651893140233</c:v>
                </c:pt>
                <c:pt idx="37">
                  <c:v>1485.7183293273645</c:v>
                </c:pt>
                <c:pt idx="38">
                  <c:v>1483.9999718290321</c:v>
                </c:pt>
                <c:pt idx="39">
                  <c:v>1479.7701687562139</c:v>
                </c:pt>
                <c:pt idx="40">
                  <c:v>1486.5775080765306</c:v>
                </c:pt>
                <c:pt idx="41">
                  <c:v>1487.04014278762</c:v>
                </c:pt>
                <c:pt idx="42">
                  <c:v>1500.8530934472917</c:v>
                </c:pt>
                <c:pt idx="43">
                  <c:v>1518.8297565067687</c:v>
                </c:pt>
                <c:pt idx="44">
                  <c:v>1518.5653938147177</c:v>
                </c:pt>
                <c:pt idx="45">
                  <c:v>1540.7057692739997</c:v>
                </c:pt>
                <c:pt idx="46">
                  <c:v>1578.5757249103247</c:v>
                </c:pt>
                <c:pt idx="47">
                  <c:v>1593.115672973137</c:v>
                </c:pt>
                <c:pt idx="48">
                  <c:v>1626.1610094795285</c:v>
                </c:pt>
                <c:pt idx="49">
                  <c:v>1659.3385273319457</c:v>
                </c:pt>
                <c:pt idx="50">
                  <c:v>1687.2287913433402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2.0044431702126508</c:v>
                </c:pt>
                <c:pt idx="1">
                  <c:v>1.93871705188738</c:v>
                </c:pt>
                <c:pt idx="2">
                  <c:v>1.8583158972475011</c:v>
                </c:pt>
                <c:pt idx="3">
                  <c:v>1.7763829001568499</c:v>
                </c:pt>
                <c:pt idx="4">
                  <c:v>1.7192265055823719</c:v>
                </c:pt>
                <c:pt idx="5">
                  <c:v>1.6648839993883406</c:v>
                </c:pt>
                <c:pt idx="6">
                  <c:v>1.6201783464639514</c:v>
                </c:pt>
                <c:pt idx="7">
                  <c:v>1.5897738156908545</c:v>
                </c:pt>
                <c:pt idx="8">
                  <c:v>1.5616566945534505</c:v>
                </c:pt>
                <c:pt idx="9">
                  <c:v>1.5509851293089039</c:v>
                </c:pt>
                <c:pt idx="10">
                  <c:v>1.5222882258351331</c:v>
                </c:pt>
                <c:pt idx="11">
                  <c:v>1.5240709289294216</c:v>
                </c:pt>
                <c:pt idx="12">
                  <c:v>1.4959247432021197</c:v>
                </c:pt>
                <c:pt idx="13">
                  <c:v>1.5026204752619192</c:v>
                </c:pt>
                <c:pt idx="14">
                  <c:v>1.4924736644616063</c:v>
                </c:pt>
                <c:pt idx="15">
                  <c:v>1.4786946659136151</c:v>
                </c:pt>
                <c:pt idx="16">
                  <c:v>1.4639010672973598</c:v>
                </c:pt>
                <c:pt idx="17">
                  <c:v>1.464706876679329</c:v>
                </c:pt>
                <c:pt idx="18">
                  <c:v>1.4457095942433407</c:v>
                </c:pt>
                <c:pt idx="19">
                  <c:v>1.4427967686133047</c:v>
                </c:pt>
                <c:pt idx="20">
                  <c:v>1.4487619504180551</c:v>
                </c:pt>
                <c:pt idx="21">
                  <c:v>1.4417215236339582</c:v>
                </c:pt>
                <c:pt idx="22">
                  <c:v>1.4115254993056723</c:v>
                </c:pt>
                <c:pt idx="23">
                  <c:v>1.4202316143595799</c:v>
                </c:pt>
                <c:pt idx="24">
                  <c:v>1.4120764041782938</c:v>
                </c:pt>
                <c:pt idx="25">
                  <c:v>1.4218717023388669</c:v>
                </c:pt>
                <c:pt idx="26">
                  <c:v>1.4059260973670884</c:v>
                </c:pt>
                <c:pt idx="27">
                  <c:v>1.413554418487621</c:v>
                </c:pt>
                <c:pt idx="28">
                  <c:v>1.4067088439682898</c:v>
                </c:pt>
                <c:pt idx="29">
                  <c:v>1.4011472019463267</c:v>
                </c:pt>
                <c:pt idx="30">
                  <c:v>1.3965204980400816</c:v>
                </c:pt>
                <c:pt idx="31">
                  <c:v>1.3892725111323667</c:v>
                </c:pt>
                <c:pt idx="32">
                  <c:v>1.3794858791631173</c:v>
                </c:pt>
                <c:pt idx="33">
                  <c:v>1.3738970964648525</c:v>
                </c:pt>
                <c:pt idx="34">
                  <c:v>1.3740390358176415</c:v>
                </c:pt>
                <c:pt idx="35">
                  <c:v>1.3705563292896936</c:v>
                </c:pt>
                <c:pt idx="36">
                  <c:v>1.3528645457865991</c:v>
                </c:pt>
                <c:pt idx="37">
                  <c:v>1.3562737120531776</c:v>
                </c:pt>
                <c:pt idx="38">
                  <c:v>1.3650569386641425</c:v>
                </c:pt>
                <c:pt idx="39">
                  <c:v>1.3597220394287237</c:v>
                </c:pt>
                <c:pt idx="40">
                  <c:v>1.3655976426200584</c:v>
                </c:pt>
                <c:pt idx="41">
                  <c:v>1.363040650155029</c:v>
                </c:pt>
                <c:pt idx="42">
                  <c:v>1.368151046068685</c:v>
                </c:pt>
                <c:pt idx="43">
                  <c:v>1.3587496764325064</c:v>
                </c:pt>
                <c:pt idx="44">
                  <c:v>1.3474296983971805</c:v>
                </c:pt>
                <c:pt idx="45">
                  <c:v>1.3442169781678976</c:v>
                </c:pt>
                <c:pt idx="46">
                  <c:v>1.3579975835492955</c:v>
                </c:pt>
                <c:pt idx="47">
                  <c:v>1.3427313655748092</c:v>
                </c:pt>
                <c:pt idx="48">
                  <c:v>1.3309628317949957</c:v>
                </c:pt>
                <c:pt idx="49">
                  <c:v>1.318981280404095</c:v>
                </c:pt>
                <c:pt idx="50">
                  <c:v>1.320613564060932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2.5041322314049581</c:v>
                </c:pt>
                <c:pt idx="1">
                  <c:v>2.4117553802861562</c:v>
                </c:pt>
                <c:pt idx="2">
                  <c:v>2.329855537720706</c:v>
                </c:pt>
                <c:pt idx="3">
                  <c:v>2.2512490951784043</c:v>
                </c:pt>
                <c:pt idx="4">
                  <c:v>2.1779093290883167</c:v>
                </c:pt>
                <c:pt idx="5">
                  <c:v>2.0942538961348438</c:v>
                </c:pt>
                <c:pt idx="6">
                  <c:v>2.0501528394341104</c:v>
                </c:pt>
                <c:pt idx="7">
                  <c:v>2.0082451335948486</c:v>
                </c:pt>
                <c:pt idx="8">
                  <c:v>1.9690223068007844</c:v>
                </c:pt>
                <c:pt idx="9">
                  <c:v>1.95179792476938</c:v>
                </c:pt>
                <c:pt idx="10">
                  <c:v>1.9224085950775645</c:v>
                </c:pt>
                <c:pt idx="11">
                  <c:v>1.9037620414844227</c:v>
                </c:pt>
                <c:pt idx="12">
                  <c:v>1.876240552086756</c:v>
                </c:pt>
                <c:pt idx="13">
                  <c:v>1.8656501240372503</c:v>
                </c:pt>
                <c:pt idx="14">
                  <c:v>1.8470075864006743</c:v>
                </c:pt>
                <c:pt idx="15">
                  <c:v>1.8229122216923115</c:v>
                </c:pt>
                <c:pt idx="16">
                  <c:v>1.8165966464661492</c:v>
                </c:pt>
                <c:pt idx="17">
                  <c:v>1.7951214726333988</c:v>
                </c:pt>
                <c:pt idx="18">
                  <c:v>1.7839128542412226</c:v>
                </c:pt>
                <c:pt idx="19">
                  <c:v>1.7702278130189111</c:v>
                </c:pt>
                <c:pt idx="20">
                  <c:v>1.7571533469136384</c:v>
                </c:pt>
                <c:pt idx="21">
                  <c:v>1.7474226804123711</c:v>
                </c:pt>
                <c:pt idx="22">
                  <c:v>1.7311302079694448</c:v>
                </c:pt>
                <c:pt idx="23">
                  <c:v>1.7268959752968907</c:v>
                </c:pt>
                <c:pt idx="24">
                  <c:v>1.7198117420728982</c:v>
                </c:pt>
                <c:pt idx="25">
                  <c:v>1.7060803894360912</c:v>
                </c:pt>
                <c:pt idx="26">
                  <c:v>1.6933074445279972</c:v>
                </c:pt>
                <c:pt idx="27">
                  <c:v>1.6881121845645821</c:v>
                </c:pt>
                <c:pt idx="28">
                  <c:v>1.6819572203142772</c:v>
                </c:pt>
                <c:pt idx="29">
                  <c:v>1.6684832170521342</c:v>
                </c:pt>
                <c:pt idx="30">
                  <c:v>1.6647688777182819</c:v>
                </c:pt>
                <c:pt idx="31">
                  <c:v>1.6606767161913025</c:v>
                </c:pt>
                <c:pt idx="32">
                  <c:v>1.6417872039286749</c:v>
                </c:pt>
                <c:pt idx="33">
                  <c:v>1.6340708435272844</c:v>
                </c:pt>
                <c:pt idx="34">
                  <c:v>1.6184981453380545</c:v>
                </c:pt>
                <c:pt idx="35">
                  <c:v>1.61206635871662</c:v>
                </c:pt>
                <c:pt idx="36">
                  <c:v>1.608772601662199</c:v>
                </c:pt>
                <c:pt idx="37">
                  <c:v>1.6108132676356048</c:v>
                </c:pt>
                <c:pt idx="38">
                  <c:v>1.6086943120170967</c:v>
                </c:pt>
                <c:pt idx="39">
                  <c:v>1.6108723965009792</c:v>
                </c:pt>
                <c:pt idx="40">
                  <c:v>1.6114106249552436</c:v>
                </c:pt>
                <c:pt idx="41">
                  <c:v>1.6086570907200308</c:v>
                </c:pt>
                <c:pt idx="42">
                  <c:v>1.6064902554955356</c:v>
                </c:pt>
                <c:pt idx="43">
                  <c:v>1.5996266821881244</c:v>
                </c:pt>
                <c:pt idx="44">
                  <c:v>1.5976005998500373</c:v>
                </c:pt>
                <c:pt idx="45">
                  <c:v>1.5959232733016122</c:v>
                </c:pt>
                <c:pt idx="46">
                  <c:v>1.5898284712164652</c:v>
                </c:pt>
                <c:pt idx="47">
                  <c:v>1.5796788110750772</c:v>
                </c:pt>
                <c:pt idx="48">
                  <c:v>1.5762280650840639</c:v>
                </c:pt>
                <c:pt idx="49">
                  <c:v>1.5624646638876911</c:v>
                </c:pt>
                <c:pt idx="50">
                  <c:v>1.5450431258935251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0.48465533522190735</c:v>
                </c:pt>
                <c:pt idx="1">
                  <c:v>0.50696549312193973</c:v>
                </c:pt>
                <c:pt idx="2">
                  <c:v>0.49458228421082423</c:v>
                </c:pt>
                <c:pt idx="3">
                  <c:v>0.48940007769576555</c:v>
                </c:pt>
                <c:pt idx="4">
                  <c:v>0.48770679836990255</c:v>
                </c:pt>
                <c:pt idx="5">
                  <c:v>0.4779605536908097</c:v>
                </c:pt>
                <c:pt idx="6">
                  <c:v>0.47480171844018509</c:v>
                </c:pt>
                <c:pt idx="7">
                  <c:v>0.47125211783352461</c:v>
                </c:pt>
                <c:pt idx="8">
                  <c:v>0.47309628273801513</c:v>
                </c:pt>
                <c:pt idx="9">
                  <c:v>0.48098542305416597</c:v>
                </c:pt>
                <c:pt idx="10">
                  <c:v>0.47428556138285349</c:v>
                </c:pt>
                <c:pt idx="11">
                  <c:v>0.47247902527654578</c:v>
                </c:pt>
                <c:pt idx="12">
                  <c:v>0.47487376773262802</c:v>
                </c:pt>
                <c:pt idx="13">
                  <c:v>0.47203753351206429</c:v>
                </c:pt>
                <c:pt idx="14">
                  <c:v>0.47310884136610282</c:v>
                </c:pt>
                <c:pt idx="15">
                  <c:v>0.47227605512489229</c:v>
                </c:pt>
                <c:pt idx="16">
                  <c:v>0.47735742821138422</c:v>
                </c:pt>
                <c:pt idx="17">
                  <c:v>0.47537006242673718</c:v>
                </c:pt>
                <c:pt idx="18">
                  <c:v>0.47634724883287904</c:v>
                </c:pt>
                <c:pt idx="19">
                  <c:v>0.47860363400739758</c:v>
                </c:pt>
                <c:pt idx="20">
                  <c:v>0.48541632719569827</c:v>
                </c:pt>
                <c:pt idx="21">
                  <c:v>0.48405703350314011</c:v>
                </c:pt>
                <c:pt idx="22">
                  <c:v>0.48485826475176164</c:v>
                </c:pt>
                <c:pt idx="23">
                  <c:v>0.48667798162666021</c:v>
                </c:pt>
                <c:pt idx="24">
                  <c:v>0.48156153271427043</c:v>
                </c:pt>
                <c:pt idx="25">
                  <c:v>0.48101911512027484</c:v>
                </c:pt>
                <c:pt idx="26">
                  <c:v>0.48613663603675578</c:v>
                </c:pt>
                <c:pt idx="27">
                  <c:v>0.48999064546304955</c:v>
                </c:pt>
                <c:pt idx="28">
                  <c:v>0.48497807902310441</c:v>
                </c:pt>
                <c:pt idx="29">
                  <c:v>0.48996244359784935</c:v>
                </c:pt>
                <c:pt idx="30">
                  <c:v>0.49232767719412196</c:v>
                </c:pt>
                <c:pt idx="31">
                  <c:v>0.48757864171640597</c:v>
                </c:pt>
                <c:pt idx="32">
                  <c:v>0.49021260399108257</c:v>
                </c:pt>
                <c:pt idx="33">
                  <c:v>0.49164436677407014</c:v>
                </c:pt>
                <c:pt idx="34">
                  <c:v>0.49398523270927241</c:v>
                </c:pt>
                <c:pt idx="35">
                  <c:v>0.48685153536578646</c:v>
                </c:pt>
                <c:pt idx="36">
                  <c:v>0.48515772482285019</c:v>
                </c:pt>
                <c:pt idx="37">
                  <c:v>0.49013103333886215</c:v>
                </c:pt>
                <c:pt idx="38">
                  <c:v>0.48914596614640588</c:v>
                </c:pt>
                <c:pt idx="39">
                  <c:v>0.48714972641353005</c:v>
                </c:pt>
                <c:pt idx="40">
                  <c:v>0.48814520388025678</c:v>
                </c:pt>
                <c:pt idx="41">
                  <c:v>0.48664047151277012</c:v>
                </c:pt>
                <c:pt idx="42">
                  <c:v>0.48369656094977981</c:v>
                </c:pt>
                <c:pt idx="43">
                  <c:v>0.4969381506429883</c:v>
                </c:pt>
                <c:pt idx="44">
                  <c:v>0.48865120155577169</c:v>
                </c:pt>
                <c:pt idx="45">
                  <c:v>0.49090909090909096</c:v>
                </c:pt>
                <c:pt idx="46">
                  <c:v>0.48813081009296144</c:v>
                </c:pt>
                <c:pt idx="47">
                  <c:v>0.48829155672823221</c:v>
                </c:pt>
                <c:pt idx="48">
                  <c:v>0.48536632196834617</c:v>
                </c:pt>
                <c:pt idx="49">
                  <c:v>0.49042177321408853</c:v>
                </c:pt>
                <c:pt idx="50">
                  <c:v>0.48142640782045981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0.50658113473235411</c:v>
                </c:pt>
                <c:pt idx="1">
                  <c:v>0.48229565080241316</c:v>
                </c:pt>
                <c:pt idx="2">
                  <c:v>0.49845292182359391</c:v>
                </c:pt>
                <c:pt idx="3">
                  <c:v>0.46272569002953778</c:v>
                </c:pt>
                <c:pt idx="4">
                  <c:v>0.46030278516121576</c:v>
                </c:pt>
                <c:pt idx="5">
                  <c:v>0.45723480148883378</c:v>
                </c:pt>
                <c:pt idx="6">
                  <c:v>0.45277277044445741</c:v>
                </c:pt>
                <c:pt idx="7">
                  <c:v>0.43594985535197689</c:v>
                </c:pt>
                <c:pt idx="8">
                  <c:v>0.43757279291870488</c:v>
                </c:pt>
                <c:pt idx="9">
                  <c:v>0.43515258215962432</c:v>
                </c:pt>
                <c:pt idx="10">
                  <c:v>0.43802775317390019</c:v>
                </c:pt>
                <c:pt idx="11">
                  <c:v>0.4341658536585366</c:v>
                </c:pt>
                <c:pt idx="12">
                  <c:v>0.43175248066255173</c:v>
                </c:pt>
                <c:pt idx="13">
                  <c:v>0.43307209420205089</c:v>
                </c:pt>
                <c:pt idx="14">
                  <c:v>0.4282916511623352</c:v>
                </c:pt>
                <c:pt idx="15">
                  <c:v>0.43182129106650768</c:v>
                </c:pt>
                <c:pt idx="16">
                  <c:v>0.43119693820061006</c:v>
                </c:pt>
                <c:pt idx="17">
                  <c:v>0.4337469273089079</c:v>
                </c:pt>
                <c:pt idx="18">
                  <c:v>0.43567444022623386</c:v>
                </c:pt>
                <c:pt idx="19">
                  <c:v>0.43697608540650951</c:v>
                </c:pt>
                <c:pt idx="20">
                  <c:v>0.44086269092025482</c:v>
                </c:pt>
                <c:pt idx="21">
                  <c:v>0.44172250273580738</c:v>
                </c:pt>
                <c:pt idx="22">
                  <c:v>0.44187253676823995</c:v>
                </c:pt>
                <c:pt idx="23">
                  <c:v>0.44441688765095294</c:v>
                </c:pt>
                <c:pt idx="24">
                  <c:v>0.43854975533261537</c:v>
                </c:pt>
                <c:pt idx="25">
                  <c:v>0.44114484085806466</c:v>
                </c:pt>
                <c:pt idx="26">
                  <c:v>0.44123087270892891</c:v>
                </c:pt>
                <c:pt idx="27">
                  <c:v>0.44267498190322396</c:v>
                </c:pt>
                <c:pt idx="28">
                  <c:v>0.43997733959540219</c:v>
                </c:pt>
                <c:pt idx="29">
                  <c:v>0.43841787218458156</c:v>
                </c:pt>
                <c:pt idx="30">
                  <c:v>0.43624613144001462</c:v>
                </c:pt>
                <c:pt idx="31">
                  <c:v>0.43871049487745722</c:v>
                </c:pt>
                <c:pt idx="32">
                  <c:v>0.44410117434507679</c:v>
                </c:pt>
                <c:pt idx="33">
                  <c:v>0.43833255538400778</c:v>
                </c:pt>
                <c:pt idx="34">
                  <c:v>0.43671716354879869</c:v>
                </c:pt>
                <c:pt idx="35">
                  <c:v>0.44475286532951291</c:v>
                </c:pt>
                <c:pt idx="36">
                  <c:v>0.4381434118191857</c:v>
                </c:pt>
                <c:pt idx="37">
                  <c:v>0.43747013750022123</c:v>
                </c:pt>
                <c:pt idx="38">
                  <c:v>0.4410479573712256</c:v>
                </c:pt>
                <c:pt idx="39">
                  <c:v>0.43597259499929369</c:v>
                </c:pt>
                <c:pt idx="40">
                  <c:v>0.43654313166508285</c:v>
                </c:pt>
                <c:pt idx="41">
                  <c:v>0.4393466208154958</c:v>
                </c:pt>
                <c:pt idx="42">
                  <c:v>0.43006754987694401</c:v>
                </c:pt>
                <c:pt idx="43">
                  <c:v>0.43169389420322563</c:v>
                </c:pt>
                <c:pt idx="44">
                  <c:v>0.43655386968385568</c:v>
                </c:pt>
                <c:pt idx="45">
                  <c:v>0.43436366776031771</c:v>
                </c:pt>
                <c:pt idx="46">
                  <c:v>0.43613211301233584</c:v>
                </c:pt>
                <c:pt idx="47">
                  <c:v>0.4322000241741924</c:v>
                </c:pt>
                <c:pt idx="48">
                  <c:v>0.43495822688669472</c:v>
                </c:pt>
                <c:pt idx="49">
                  <c:v>0.43475687250822614</c:v>
                </c:pt>
                <c:pt idx="50">
                  <c:v>0.43147744069824739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6.6185752271047669</c:v>
                </c:pt>
                <c:pt idx="1">
                  <c:v>6.9575047089540698</c:v>
                </c:pt>
                <c:pt idx="2">
                  <c:v>7.2374853627859324</c:v>
                </c:pt>
                <c:pt idx="3">
                  <c:v>7.1964295787717125</c:v>
                </c:pt>
                <c:pt idx="4">
                  <c:v>7.4035916227946652</c:v>
                </c:pt>
                <c:pt idx="5">
                  <c:v>7.2948086560691108</c:v>
                </c:pt>
                <c:pt idx="6">
                  <c:v>7.3547045543367497</c:v>
                </c:pt>
                <c:pt idx="7">
                  <c:v>7.3923959220035416</c:v>
                </c:pt>
                <c:pt idx="8">
                  <c:v>7.444726630597458</c:v>
                </c:pt>
                <c:pt idx="9">
                  <c:v>7.504039537592579</c:v>
                </c:pt>
                <c:pt idx="10">
                  <c:v>7.5050556896210301</c:v>
                </c:pt>
                <c:pt idx="11">
                  <c:v>7.3357395718553269</c:v>
                </c:pt>
                <c:pt idx="12">
                  <c:v>7.360689426954945</c:v>
                </c:pt>
                <c:pt idx="13">
                  <c:v>7.4855520133257309</c:v>
                </c:pt>
                <c:pt idx="14">
                  <c:v>7.4153084608882311</c:v>
                </c:pt>
                <c:pt idx="15">
                  <c:v>7.3140714514505527</c:v>
                </c:pt>
                <c:pt idx="16">
                  <c:v>7.4702121155737862</c:v>
                </c:pt>
                <c:pt idx="17">
                  <c:v>7.4114756689294934</c:v>
                </c:pt>
                <c:pt idx="18">
                  <c:v>7.3608840036594021</c:v>
                </c:pt>
                <c:pt idx="19">
                  <c:v>7.482208767830028</c:v>
                </c:pt>
                <c:pt idx="20">
                  <c:v>7.5658454417703371</c:v>
                </c:pt>
                <c:pt idx="21">
                  <c:v>7.658015232026866</c:v>
                </c:pt>
                <c:pt idx="22">
                  <c:v>7.5998911663578532</c:v>
                </c:pt>
                <c:pt idx="23">
                  <c:v>7.6786028016514054</c:v>
                </c:pt>
                <c:pt idx="24">
                  <c:v>7.6677414527555277</c:v>
                </c:pt>
                <c:pt idx="25">
                  <c:v>7.6879229961809532</c:v>
                </c:pt>
                <c:pt idx="26">
                  <c:v>7.8505946930260251</c:v>
                </c:pt>
                <c:pt idx="27">
                  <c:v>7.787643605672498</c:v>
                </c:pt>
                <c:pt idx="28">
                  <c:v>7.6730099173354489</c:v>
                </c:pt>
                <c:pt idx="29">
                  <c:v>7.6613673909601498</c:v>
                </c:pt>
                <c:pt idx="30">
                  <c:v>7.6532227984995265</c:v>
                </c:pt>
                <c:pt idx="31">
                  <c:v>7.6646031240880026</c:v>
                </c:pt>
                <c:pt idx="32">
                  <c:v>7.6042632747839169</c:v>
                </c:pt>
                <c:pt idx="33">
                  <c:v>7.632347082846219</c:v>
                </c:pt>
                <c:pt idx="34">
                  <c:v>7.6911113791748509</c:v>
                </c:pt>
                <c:pt idx="35">
                  <c:v>7.4952329056605675</c:v>
                </c:pt>
                <c:pt idx="36">
                  <c:v>7.5157083958402575</c:v>
                </c:pt>
                <c:pt idx="37">
                  <c:v>7.4256008848010149</c:v>
                </c:pt>
                <c:pt idx="38">
                  <c:v>7.5284766771920326</c:v>
                </c:pt>
                <c:pt idx="39">
                  <c:v>7.4594727732062083</c:v>
                </c:pt>
                <c:pt idx="40">
                  <c:v>7.3574990173037778</c:v>
                </c:pt>
                <c:pt idx="41">
                  <c:v>7.2781654608991708</c:v>
                </c:pt>
                <c:pt idx="42">
                  <c:v>7.3141992268222058</c:v>
                </c:pt>
                <c:pt idx="43">
                  <c:v>7.4566158033990018</c:v>
                </c:pt>
                <c:pt idx="44">
                  <c:v>7.4407222300821863</c:v>
                </c:pt>
                <c:pt idx="45">
                  <c:v>7.4980254297651774</c:v>
                </c:pt>
                <c:pt idx="46">
                  <c:v>7.4360428411878834</c:v>
                </c:pt>
                <c:pt idx="47">
                  <c:v>7.398203933680799</c:v>
                </c:pt>
                <c:pt idx="48">
                  <c:v>7.4791769627874478</c:v>
                </c:pt>
                <c:pt idx="49">
                  <c:v>7.543276468719549</c:v>
                </c:pt>
                <c:pt idx="50">
                  <c:v>7.4600325445253404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11.489040903913025</c:v>
                </c:pt>
                <c:pt idx="1">
                  <c:v>10.477935510767862</c:v>
                </c:pt>
                <c:pt idx="2">
                  <c:v>11.370118499885267</c:v>
                </c:pt>
                <c:pt idx="3">
                  <c:v>11.001584025406476</c:v>
                </c:pt>
                <c:pt idx="4">
                  <c:v>10.945682891158132</c:v>
                </c:pt>
                <c:pt idx="5">
                  <c:v>10.704974795793722</c:v>
                </c:pt>
                <c:pt idx="6">
                  <c:v>10.52059238106953</c:v>
                </c:pt>
                <c:pt idx="7">
                  <c:v>10.496496703320615</c:v>
                </c:pt>
                <c:pt idx="8">
                  <c:v>10.450657838190887</c:v>
                </c:pt>
                <c:pt idx="9">
                  <c:v>10.315963596455724</c:v>
                </c:pt>
                <c:pt idx="10">
                  <c:v>10.32815716288491</c:v>
                </c:pt>
                <c:pt idx="11">
                  <c:v>10.205018180475134</c:v>
                </c:pt>
                <c:pt idx="12">
                  <c:v>10.050560763153756</c:v>
                </c:pt>
                <c:pt idx="13">
                  <c:v>10.140999081698325</c:v>
                </c:pt>
                <c:pt idx="14">
                  <c:v>9.9995606465005249</c:v>
                </c:pt>
                <c:pt idx="15">
                  <c:v>10.280286911221872</c:v>
                </c:pt>
                <c:pt idx="16">
                  <c:v>10.352209829564043</c:v>
                </c:pt>
                <c:pt idx="17">
                  <c:v>10.234262327388409</c:v>
                </c:pt>
                <c:pt idx="18">
                  <c:v>10.636512019291848</c:v>
                </c:pt>
                <c:pt idx="19">
                  <c:v>10.726694609758612</c:v>
                </c:pt>
                <c:pt idx="20">
                  <c:v>10.781566145804641</c:v>
                </c:pt>
                <c:pt idx="21">
                  <c:v>10.971534393102164</c:v>
                </c:pt>
                <c:pt idx="22">
                  <c:v>10.849996133190334</c:v>
                </c:pt>
                <c:pt idx="23">
                  <c:v>11.192143268455849</c:v>
                </c:pt>
                <c:pt idx="24">
                  <c:v>11.009872687867746</c:v>
                </c:pt>
                <c:pt idx="25">
                  <c:v>11.114957016575689</c:v>
                </c:pt>
                <c:pt idx="26">
                  <c:v>11.403727854406641</c:v>
                </c:pt>
                <c:pt idx="27">
                  <c:v>11.461385835933719</c:v>
                </c:pt>
                <c:pt idx="28">
                  <c:v>11.613474420196866</c:v>
                </c:pt>
                <c:pt idx="29">
                  <c:v>11.50060549566442</c:v>
                </c:pt>
                <c:pt idx="30">
                  <c:v>11.54871004442065</c:v>
                </c:pt>
                <c:pt idx="31">
                  <c:v>11.689061488883729</c:v>
                </c:pt>
                <c:pt idx="32">
                  <c:v>11.781858575643676</c:v>
                </c:pt>
                <c:pt idx="33">
                  <c:v>11.765161827518627</c:v>
                </c:pt>
                <c:pt idx="34">
                  <c:v>11.691491650094635</c:v>
                </c:pt>
                <c:pt idx="35">
                  <c:v>12.046369658174935</c:v>
                </c:pt>
                <c:pt idx="36">
                  <c:v>11.869850067103812</c:v>
                </c:pt>
                <c:pt idx="37">
                  <c:v>11.828973384900891</c:v>
                </c:pt>
                <c:pt idx="38">
                  <c:v>12.002583416573785</c:v>
                </c:pt>
                <c:pt idx="39">
                  <c:v>12.065139465884183</c:v>
                </c:pt>
                <c:pt idx="40">
                  <c:v>11.864808346008319</c:v>
                </c:pt>
                <c:pt idx="41">
                  <c:v>12.217075235240314</c:v>
                </c:pt>
                <c:pt idx="42">
                  <c:v>12.160308086881038</c:v>
                </c:pt>
                <c:pt idx="43">
                  <c:v>12.065993486917225</c:v>
                </c:pt>
                <c:pt idx="44">
                  <c:v>12.204061348628324</c:v>
                </c:pt>
                <c:pt idx="45">
                  <c:v>12.393009213882831</c:v>
                </c:pt>
                <c:pt idx="46">
                  <c:v>12.324549486804607</c:v>
                </c:pt>
                <c:pt idx="47">
                  <c:v>12.367391933371389</c:v>
                </c:pt>
                <c:pt idx="48">
                  <c:v>12.489596272903885</c:v>
                </c:pt>
                <c:pt idx="49">
                  <c:v>12.304631751993467</c:v>
                </c:pt>
                <c:pt idx="50">
                  <c:v>12.084854880437508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0.55309489728740246</c:v>
                </c:pt>
                <c:pt idx="1">
                  <c:v>0.47687253745323882</c:v>
                </c:pt>
                <c:pt idx="2">
                  <c:v>0.4464476785173771</c:v>
                </c:pt>
                <c:pt idx="3">
                  <c:v>0.40928228031873126</c:v>
                </c:pt>
                <c:pt idx="4">
                  <c:v>0.38057804610092955</c:v>
                </c:pt>
                <c:pt idx="5">
                  <c:v>0.35353030419081038</c:v>
                </c:pt>
                <c:pt idx="6">
                  <c:v>0.3360893082950086</c:v>
                </c:pt>
                <c:pt idx="7">
                  <c:v>0.3185611991580779</c:v>
                </c:pt>
                <c:pt idx="8">
                  <c:v>0.30525278887776014</c:v>
                </c:pt>
                <c:pt idx="9">
                  <c:v>0.29873018251606859</c:v>
                </c:pt>
                <c:pt idx="10">
                  <c:v>0.28977778067318405</c:v>
                </c:pt>
                <c:pt idx="11">
                  <c:v>0.28149364284776618</c:v>
                </c:pt>
                <c:pt idx="12">
                  <c:v>0.26631809249853738</c:v>
                </c:pt>
                <c:pt idx="13">
                  <c:v>0.26639752180643556</c:v>
                </c:pt>
                <c:pt idx="14">
                  <c:v>0.25412200828757814</c:v>
                </c:pt>
                <c:pt idx="15">
                  <c:v>0.2497689679526372</c:v>
                </c:pt>
                <c:pt idx="16">
                  <c:v>0.24613238379944122</c:v>
                </c:pt>
                <c:pt idx="17">
                  <c:v>0.2391006773630017</c:v>
                </c:pt>
                <c:pt idx="18">
                  <c:v>0.23560439649455336</c:v>
                </c:pt>
                <c:pt idx="19">
                  <c:v>0.2357354151943071</c:v>
                </c:pt>
                <c:pt idx="20">
                  <c:v>0.23382839882544634</c:v>
                </c:pt>
                <c:pt idx="21">
                  <c:v>0.23130550984261522</c:v>
                </c:pt>
                <c:pt idx="22">
                  <c:v>0.22359634498684686</c:v>
                </c:pt>
                <c:pt idx="23">
                  <c:v>0.22481365769415254</c:v>
                </c:pt>
                <c:pt idx="24">
                  <c:v>0.21696526699779625</c:v>
                </c:pt>
                <c:pt idx="25">
                  <c:v>0.21620357351300218</c:v>
                </c:pt>
                <c:pt idx="26">
                  <c:v>0.21467684458048519</c:v>
                </c:pt>
                <c:pt idx="27">
                  <c:v>0.20966232613946159</c:v>
                </c:pt>
                <c:pt idx="28">
                  <c:v>0.20776861815412498</c:v>
                </c:pt>
                <c:pt idx="29">
                  <c:v>0.20328083001427533</c:v>
                </c:pt>
                <c:pt idx="30">
                  <c:v>0.19731751953544815</c:v>
                </c:pt>
                <c:pt idx="31">
                  <c:v>0.19665122342830307</c:v>
                </c:pt>
                <c:pt idx="32">
                  <c:v>0.19104937654700566</c:v>
                </c:pt>
                <c:pt idx="33">
                  <c:v>0.18959684757799575</c:v>
                </c:pt>
                <c:pt idx="34">
                  <c:v>0.18614451656364575</c:v>
                </c:pt>
                <c:pt idx="35">
                  <c:v>0.17979565186107091</c:v>
                </c:pt>
                <c:pt idx="36">
                  <c:v>0.17546445637989849</c:v>
                </c:pt>
                <c:pt idx="37">
                  <c:v>0.16949053683243265</c:v>
                </c:pt>
                <c:pt idx="38">
                  <c:v>0.17034936119342392</c:v>
                </c:pt>
                <c:pt idx="39">
                  <c:v>0.1665402600567864</c:v>
                </c:pt>
                <c:pt idx="40">
                  <c:v>0.16000316307812196</c:v>
                </c:pt>
                <c:pt idx="41">
                  <c:v>0.15940630658804472</c:v>
                </c:pt>
                <c:pt idx="42">
                  <c:v>0.15767641508087457</c:v>
                </c:pt>
                <c:pt idx="43">
                  <c:v>0.15261459801877172</c:v>
                </c:pt>
                <c:pt idx="44">
                  <c:v>0.15046000981423752</c:v>
                </c:pt>
                <c:pt idx="45">
                  <c:v>0.14862711535134762</c:v>
                </c:pt>
                <c:pt idx="46">
                  <c:v>0.14505696861261277</c:v>
                </c:pt>
                <c:pt idx="47">
                  <c:v>0.1404762286517249</c:v>
                </c:pt>
                <c:pt idx="48">
                  <c:v>0.13849500755775671</c:v>
                </c:pt>
                <c:pt idx="49">
                  <c:v>0.13299478397771503</c:v>
                </c:pt>
                <c:pt idx="50">
                  <c:v>0.12854301496604187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1878.7745336752575</c:v>
                </c:pt>
                <c:pt idx="1">
                  <c:v>1982.597199380805</c:v>
                </c:pt>
                <c:pt idx="2">
                  <c:v>2117.6453987564441</c:v>
                </c:pt>
                <c:pt idx="3">
                  <c:v>2142.6101044005463</c:v>
                </c:pt>
                <c:pt idx="4">
                  <c:v>2259.0672152140896</c:v>
                </c:pt>
                <c:pt idx="5">
                  <c:v>2179.2982161980235</c:v>
                </c:pt>
                <c:pt idx="6">
                  <c:v>2215.5887989680905</c:v>
                </c:pt>
                <c:pt idx="7">
                  <c:v>2292.8866712946528</c:v>
                </c:pt>
                <c:pt idx="8">
                  <c:v>2329.9135932566537</c:v>
                </c:pt>
                <c:pt idx="9">
                  <c:v>2339.9960470574447</c:v>
                </c:pt>
                <c:pt idx="10">
                  <c:v>2343.4655222525098</c:v>
                </c:pt>
                <c:pt idx="11">
                  <c:v>2337.8455712287032</c:v>
                </c:pt>
                <c:pt idx="12">
                  <c:v>2328.5271343475338</c:v>
                </c:pt>
                <c:pt idx="13">
                  <c:v>2306.3829089150977</c:v>
                </c:pt>
                <c:pt idx="14">
                  <c:v>2311.325094220384</c:v>
                </c:pt>
                <c:pt idx="15">
                  <c:v>2319.5730207934898</c:v>
                </c:pt>
                <c:pt idx="16">
                  <c:v>2285.01509068212</c:v>
                </c:pt>
                <c:pt idx="17">
                  <c:v>2281.4271672078921</c:v>
                </c:pt>
                <c:pt idx="18">
                  <c:v>2313.7771859242312</c:v>
                </c:pt>
                <c:pt idx="19">
                  <c:v>2271.5754509832082</c:v>
                </c:pt>
                <c:pt idx="20">
                  <c:v>2307.5319266071333</c:v>
                </c:pt>
                <c:pt idx="21">
                  <c:v>2314.1152977295965</c:v>
                </c:pt>
                <c:pt idx="22">
                  <c:v>2314.424582933867</c:v>
                </c:pt>
                <c:pt idx="23">
                  <c:v>2304.3601115279198</c:v>
                </c:pt>
                <c:pt idx="24">
                  <c:v>2327.9728274997797</c:v>
                </c:pt>
                <c:pt idx="25">
                  <c:v>2349.8181770417305</c:v>
                </c:pt>
                <c:pt idx="26">
                  <c:v>2340.828962275601</c:v>
                </c:pt>
                <c:pt idx="27">
                  <c:v>2354.0660483683755</c:v>
                </c:pt>
                <c:pt idx="28">
                  <c:v>2310.2247970027229</c:v>
                </c:pt>
                <c:pt idx="29">
                  <c:v>2320.5183447652153</c:v>
                </c:pt>
                <c:pt idx="30">
                  <c:v>2316.6685363998495</c:v>
                </c:pt>
                <c:pt idx="31">
                  <c:v>2313.4181621744265</c:v>
                </c:pt>
                <c:pt idx="32">
                  <c:v>2319.7314561434846</c:v>
                </c:pt>
                <c:pt idx="33">
                  <c:v>2272.9883874326797</c:v>
                </c:pt>
                <c:pt idx="34">
                  <c:v>2265.4267832796304</c:v>
                </c:pt>
                <c:pt idx="35">
                  <c:v>2280.2304299735142</c:v>
                </c:pt>
                <c:pt idx="36">
                  <c:v>2289.2634365246904</c:v>
                </c:pt>
                <c:pt idx="37">
                  <c:v>2263.0664095038196</c:v>
                </c:pt>
                <c:pt idx="38">
                  <c:v>2268.2723765569649</c:v>
                </c:pt>
                <c:pt idx="39">
                  <c:v>2221.3941968850872</c:v>
                </c:pt>
                <c:pt idx="40">
                  <c:v>2248.0360676543105</c:v>
                </c:pt>
                <c:pt idx="41">
                  <c:v>2215.7609657606295</c:v>
                </c:pt>
                <c:pt idx="42">
                  <c:v>2212.3121037304973</c:v>
                </c:pt>
                <c:pt idx="43">
                  <c:v>2230.2623383265036</c:v>
                </c:pt>
                <c:pt idx="44">
                  <c:v>2195.805037628123</c:v>
                </c:pt>
                <c:pt idx="45">
                  <c:v>2191.1799919381751</c:v>
                </c:pt>
                <c:pt idx="46">
                  <c:v>2246.3470804614844</c:v>
                </c:pt>
                <c:pt idx="47">
                  <c:v>2224.0070075123363</c:v>
                </c:pt>
                <c:pt idx="48">
                  <c:v>2203.0040940264316</c:v>
                </c:pt>
                <c:pt idx="49">
                  <c:v>2228.2377103975823</c:v>
                </c:pt>
                <c:pt idx="50">
                  <c:v>2264.8180545245064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2566.1515750317117</c:v>
                </c:pt>
                <c:pt idx="1">
                  <c:v>2620.0251535220455</c:v>
                </c:pt>
                <c:pt idx="2">
                  <c:v>2636.1572422767508</c:v>
                </c:pt>
                <c:pt idx="3">
                  <c:v>2697.6568716661386</c:v>
                </c:pt>
                <c:pt idx="4">
                  <c:v>2737.4568925280014</c:v>
                </c:pt>
                <c:pt idx="5">
                  <c:v>2753.8976032682062</c:v>
                </c:pt>
                <c:pt idx="6">
                  <c:v>2713.7232867270118</c:v>
                </c:pt>
                <c:pt idx="7">
                  <c:v>2783.568716151241</c:v>
                </c:pt>
                <c:pt idx="8">
                  <c:v>2791.0370800284677</c:v>
                </c:pt>
                <c:pt idx="9">
                  <c:v>2747.7915847525687</c:v>
                </c:pt>
                <c:pt idx="10">
                  <c:v>2698.4474186815105</c:v>
                </c:pt>
                <c:pt idx="11">
                  <c:v>2696.060385800934</c:v>
                </c:pt>
                <c:pt idx="12">
                  <c:v>2720.6520399216306</c:v>
                </c:pt>
                <c:pt idx="13">
                  <c:v>2687.5671816699055</c:v>
                </c:pt>
                <c:pt idx="14">
                  <c:v>2741.6267887837444</c:v>
                </c:pt>
                <c:pt idx="15">
                  <c:v>2711.5200348300787</c:v>
                </c:pt>
                <c:pt idx="16">
                  <c:v>2696.5678629271615</c:v>
                </c:pt>
                <c:pt idx="17">
                  <c:v>2707.8560027602366</c:v>
                </c:pt>
                <c:pt idx="18">
                  <c:v>2715.051714131635</c:v>
                </c:pt>
                <c:pt idx="19">
                  <c:v>2692.2628146729944</c:v>
                </c:pt>
                <c:pt idx="20">
                  <c:v>2734.634995631106</c:v>
                </c:pt>
                <c:pt idx="21">
                  <c:v>2688.1950066908307</c:v>
                </c:pt>
                <c:pt idx="22">
                  <c:v>2647.7916192072635</c:v>
                </c:pt>
                <c:pt idx="23">
                  <c:v>2704.703812225132</c:v>
                </c:pt>
                <c:pt idx="24">
                  <c:v>2723.8272952068214</c:v>
                </c:pt>
                <c:pt idx="25">
                  <c:v>2712.6546848282019</c:v>
                </c:pt>
                <c:pt idx="26">
                  <c:v>2751.0234834797166</c:v>
                </c:pt>
                <c:pt idx="27">
                  <c:v>2786.4995573871411</c:v>
                </c:pt>
                <c:pt idx="28">
                  <c:v>2817.5736671283494</c:v>
                </c:pt>
                <c:pt idx="29">
                  <c:v>2796.9054121374697</c:v>
                </c:pt>
                <c:pt idx="30">
                  <c:v>2827.3405446299703</c:v>
                </c:pt>
                <c:pt idx="31">
                  <c:v>2817.7505720451709</c:v>
                </c:pt>
                <c:pt idx="32">
                  <c:v>2848.2963214418596</c:v>
                </c:pt>
                <c:pt idx="33">
                  <c:v>2795.3428740244158</c:v>
                </c:pt>
                <c:pt idx="34">
                  <c:v>2827.161152780699</c:v>
                </c:pt>
                <c:pt idx="35">
                  <c:v>2908.177175890864</c:v>
                </c:pt>
                <c:pt idx="36">
                  <c:v>2883.3838264998876</c:v>
                </c:pt>
                <c:pt idx="37">
                  <c:v>2902.9552708616357</c:v>
                </c:pt>
                <c:pt idx="38">
                  <c:v>2889.9509260712275</c:v>
                </c:pt>
                <c:pt idx="39">
                  <c:v>2917.6639060179605</c:v>
                </c:pt>
                <c:pt idx="40">
                  <c:v>2928.2093915280407</c:v>
                </c:pt>
                <c:pt idx="41">
                  <c:v>2964.1072776429505</c:v>
                </c:pt>
                <c:pt idx="42">
                  <c:v>2931.5818965314006</c:v>
                </c:pt>
                <c:pt idx="43">
                  <c:v>3003.4625128639705</c:v>
                </c:pt>
                <c:pt idx="44">
                  <c:v>2976.9958835849548</c:v>
                </c:pt>
                <c:pt idx="45">
                  <c:v>3005.155957161438</c:v>
                </c:pt>
                <c:pt idx="46">
                  <c:v>2989.5214183563226</c:v>
                </c:pt>
                <c:pt idx="47">
                  <c:v>3041.5717043007917</c:v>
                </c:pt>
                <c:pt idx="48">
                  <c:v>3002.4598516086867</c:v>
                </c:pt>
                <c:pt idx="49">
                  <c:v>2970.178249950347</c:v>
                </c:pt>
                <c:pt idx="50">
                  <c:v>2959.4348142248591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1444.6464289682012</c:v>
                </c:pt>
                <c:pt idx="1">
                  <c:v>1547.31732089252</c:v>
                </c:pt>
                <c:pt idx="2">
                  <c:v>1620.9135842123862</c:v>
                </c:pt>
                <c:pt idx="3">
                  <c:v>1716.3406074682282</c:v>
                </c:pt>
                <c:pt idx="4">
                  <c:v>1804.594011310624</c:v>
                </c:pt>
                <c:pt idx="5">
                  <c:v>1852.4443819011085</c:v>
                </c:pt>
                <c:pt idx="6">
                  <c:v>1907.6454591449497</c:v>
                </c:pt>
                <c:pt idx="7">
                  <c:v>1933.2722880004164</c:v>
                </c:pt>
                <c:pt idx="8">
                  <c:v>1990.9481072209423</c:v>
                </c:pt>
                <c:pt idx="9">
                  <c:v>2020.4522720900086</c:v>
                </c:pt>
                <c:pt idx="10">
                  <c:v>2038.3853280370042</c:v>
                </c:pt>
                <c:pt idx="11">
                  <c:v>2044.9509706789233</c:v>
                </c:pt>
                <c:pt idx="12">
                  <c:v>2138.2958099483744</c:v>
                </c:pt>
                <c:pt idx="13">
                  <c:v>2149.5499129885925</c:v>
                </c:pt>
                <c:pt idx="14">
                  <c:v>2182.4554929162232</c:v>
                </c:pt>
                <c:pt idx="15">
                  <c:v>2175.1226412694964</c:v>
                </c:pt>
                <c:pt idx="16">
                  <c:v>2227.293489882295</c:v>
                </c:pt>
                <c:pt idx="17">
                  <c:v>2250.7975982283406</c:v>
                </c:pt>
                <c:pt idx="18">
                  <c:v>2245.324446223945</c:v>
                </c:pt>
                <c:pt idx="19">
                  <c:v>2242.7805678286354</c:v>
                </c:pt>
                <c:pt idx="20">
                  <c:v>2199.7955287922905</c:v>
                </c:pt>
                <c:pt idx="21">
                  <c:v>2199.9234448021825</c:v>
                </c:pt>
                <c:pt idx="22">
                  <c:v>2144.6463393476579</c:v>
                </c:pt>
                <c:pt idx="23">
                  <c:v>2117.7292412374595</c:v>
                </c:pt>
                <c:pt idx="24">
                  <c:v>2087.9439570983504</c:v>
                </c:pt>
                <c:pt idx="25">
                  <c:v>2082.8256145147075</c:v>
                </c:pt>
                <c:pt idx="26">
                  <c:v>2013.8870109230293</c:v>
                </c:pt>
                <c:pt idx="27">
                  <c:v>2071.5364633350805</c:v>
                </c:pt>
                <c:pt idx="28">
                  <c:v>2016.2823273481174</c:v>
                </c:pt>
                <c:pt idx="29">
                  <c:v>1979.0041859645994</c:v>
                </c:pt>
                <c:pt idx="30">
                  <c:v>2003.3666923789374</c:v>
                </c:pt>
                <c:pt idx="31">
                  <c:v>1970.3729674626625</c:v>
                </c:pt>
                <c:pt idx="32">
                  <c:v>1954.4170883003153</c:v>
                </c:pt>
                <c:pt idx="33">
                  <c:v>1976.3035232657319</c:v>
                </c:pt>
                <c:pt idx="34">
                  <c:v>2029.5250841820871</c:v>
                </c:pt>
                <c:pt idx="35">
                  <c:v>2046.3553479439277</c:v>
                </c:pt>
                <c:pt idx="36">
                  <c:v>2047.6386721270123</c:v>
                </c:pt>
                <c:pt idx="37">
                  <c:v>2116.1721629198219</c:v>
                </c:pt>
                <c:pt idx="38">
                  <c:v>2145.2450079513314</c:v>
                </c:pt>
                <c:pt idx="39">
                  <c:v>2144.6135091908641</c:v>
                </c:pt>
                <c:pt idx="40">
                  <c:v>2214.4147430776884</c:v>
                </c:pt>
                <c:pt idx="41">
                  <c:v>2179.5791308330731</c:v>
                </c:pt>
                <c:pt idx="42">
                  <c:v>2218.0172092580606</c:v>
                </c:pt>
                <c:pt idx="43">
                  <c:v>2194.0197450831656</c:v>
                </c:pt>
                <c:pt idx="44">
                  <c:v>2222.3749201931837</c:v>
                </c:pt>
                <c:pt idx="45">
                  <c:v>2229.2861250922665</c:v>
                </c:pt>
                <c:pt idx="46">
                  <c:v>2248.454976003653</c:v>
                </c:pt>
                <c:pt idx="47">
                  <c:v>2227.0710034691256</c:v>
                </c:pt>
                <c:pt idx="48">
                  <c:v>2242.3857151951943</c:v>
                </c:pt>
                <c:pt idx="49">
                  <c:v>2273.3400793251817</c:v>
                </c:pt>
                <c:pt idx="50">
                  <c:v>2302.7244896858533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478.76975601814934</c:v>
                </c:pt>
                <c:pt idx="1">
                  <c:v>497.01889723092546</c:v>
                </c:pt>
                <c:pt idx="2">
                  <c:v>553.11030101613756</c:v>
                </c:pt>
                <c:pt idx="3">
                  <c:v>582.32411500438297</c:v>
                </c:pt>
                <c:pt idx="4">
                  <c:v>631.13751832162041</c:v>
                </c:pt>
                <c:pt idx="5">
                  <c:v>679.67123433097356</c:v>
                </c:pt>
                <c:pt idx="6">
                  <c:v>736.72497148371122</c:v>
                </c:pt>
                <c:pt idx="7">
                  <c:v>786.18629032958688</c:v>
                </c:pt>
                <c:pt idx="8">
                  <c:v>849.9259874995671</c:v>
                </c:pt>
                <c:pt idx="9">
                  <c:v>888.6551763412233</c:v>
                </c:pt>
                <c:pt idx="10">
                  <c:v>935.1639882299371</c:v>
                </c:pt>
                <c:pt idx="11">
                  <c:v>947.22879055617602</c:v>
                </c:pt>
                <c:pt idx="12">
                  <c:v>949.67700329924025</c:v>
                </c:pt>
                <c:pt idx="13">
                  <c:v>970.4831397207023</c:v>
                </c:pt>
                <c:pt idx="14">
                  <c:v>998.64065825652619</c:v>
                </c:pt>
                <c:pt idx="15">
                  <c:v>1020.1648971814403</c:v>
                </c:pt>
                <c:pt idx="16">
                  <c:v>1042.5431801461757</c:v>
                </c:pt>
                <c:pt idx="17">
                  <c:v>1053.9308205547186</c:v>
                </c:pt>
                <c:pt idx="18">
                  <c:v>1055.7912391093685</c:v>
                </c:pt>
                <c:pt idx="19">
                  <c:v>1055.4700994558198</c:v>
                </c:pt>
                <c:pt idx="20">
                  <c:v>1067.7393739705738</c:v>
                </c:pt>
                <c:pt idx="21">
                  <c:v>1131.3319135443562</c:v>
                </c:pt>
                <c:pt idx="22">
                  <c:v>1134.8486154542129</c:v>
                </c:pt>
                <c:pt idx="23">
                  <c:v>1158.0565488226966</c:v>
                </c:pt>
                <c:pt idx="24">
                  <c:v>1183.9276515107574</c:v>
                </c:pt>
                <c:pt idx="25">
                  <c:v>1202.6758141552868</c:v>
                </c:pt>
                <c:pt idx="26">
                  <c:v>1233.4224384890535</c:v>
                </c:pt>
                <c:pt idx="27">
                  <c:v>1236.227510520288</c:v>
                </c:pt>
                <c:pt idx="28">
                  <c:v>1245.3513276602182</c:v>
                </c:pt>
                <c:pt idx="29">
                  <c:v>1245.8639560085692</c:v>
                </c:pt>
                <c:pt idx="30">
                  <c:v>1262.2422389369913</c:v>
                </c:pt>
                <c:pt idx="31">
                  <c:v>1273.890736475179</c:v>
                </c:pt>
                <c:pt idx="32">
                  <c:v>1285.6064905074879</c:v>
                </c:pt>
                <c:pt idx="33">
                  <c:v>1278.5417534631977</c:v>
                </c:pt>
                <c:pt idx="34">
                  <c:v>1233.3792722649737</c:v>
                </c:pt>
                <c:pt idx="35">
                  <c:v>1280.5630180880682</c:v>
                </c:pt>
                <c:pt idx="36">
                  <c:v>1229.2216185890861</c:v>
                </c:pt>
                <c:pt idx="37">
                  <c:v>1238.2865026787465</c:v>
                </c:pt>
                <c:pt idx="38">
                  <c:v>1227.7334878837728</c:v>
                </c:pt>
                <c:pt idx="39">
                  <c:v>1227.3002140820545</c:v>
                </c:pt>
                <c:pt idx="40">
                  <c:v>1227.9127694839585</c:v>
                </c:pt>
                <c:pt idx="41">
                  <c:v>1225.289781835022</c:v>
                </c:pt>
                <c:pt idx="42">
                  <c:v>1227.5487544542452</c:v>
                </c:pt>
                <c:pt idx="43">
                  <c:v>1239.0414468952499</c:v>
                </c:pt>
                <c:pt idx="44">
                  <c:v>1236.5509012622156</c:v>
                </c:pt>
                <c:pt idx="45">
                  <c:v>1252.2819642278582</c:v>
                </c:pt>
                <c:pt idx="46">
                  <c:v>1277.0801983740569</c:v>
                </c:pt>
                <c:pt idx="47">
                  <c:v>1282.0250953861237</c:v>
                </c:pt>
                <c:pt idx="48">
                  <c:v>1332.9892926233019</c:v>
                </c:pt>
                <c:pt idx="49">
                  <c:v>1369.2851755224533</c:v>
                </c:pt>
                <c:pt idx="50">
                  <c:v>1354.2549341627268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0.2400784</c:v>
                </c:pt>
                <c:pt idx="1">
                  <c:v>0.25914229999999999</c:v>
                </c:pt>
                <c:pt idx="2">
                  <c:v>0.24240999999999999</c:v>
                </c:pt>
                <c:pt idx="3">
                  <c:v>0.2334753</c:v>
                </c:pt>
                <c:pt idx="4">
                  <c:v>0.24253060000000001</c:v>
                </c:pt>
                <c:pt idx="5">
                  <c:v>0.24464050000000001</c:v>
                </c:pt>
                <c:pt idx="6">
                  <c:v>0.24976019999999999</c:v>
                </c:pt>
                <c:pt idx="7">
                  <c:v>0.25453290000000001</c:v>
                </c:pt>
                <c:pt idx="8">
                  <c:v>0.25681130000000002</c:v>
                </c:pt>
                <c:pt idx="9">
                  <c:v>0.25518619999999997</c:v>
                </c:pt>
                <c:pt idx="10">
                  <c:v>0.2576561</c:v>
                </c:pt>
                <c:pt idx="11">
                  <c:v>0.26263979999999998</c:v>
                </c:pt>
                <c:pt idx="12">
                  <c:v>0.26330389999999998</c:v>
                </c:pt>
                <c:pt idx="13">
                  <c:v>0.26708929999999997</c:v>
                </c:pt>
                <c:pt idx="14">
                  <c:v>0.26887060000000002</c:v>
                </c:pt>
                <c:pt idx="15">
                  <c:v>0.27050010000000002</c:v>
                </c:pt>
                <c:pt idx="16">
                  <c:v>0.27148309999999998</c:v>
                </c:pt>
                <c:pt idx="17">
                  <c:v>0.27323930000000002</c:v>
                </c:pt>
                <c:pt idx="18">
                  <c:v>0.27284950000000002</c:v>
                </c:pt>
                <c:pt idx="19">
                  <c:v>0.27437709999999998</c:v>
                </c:pt>
                <c:pt idx="20">
                  <c:v>0.2755225</c:v>
                </c:pt>
                <c:pt idx="21">
                  <c:v>0.27610600000000002</c:v>
                </c:pt>
                <c:pt idx="22">
                  <c:v>0.27756809999999998</c:v>
                </c:pt>
                <c:pt idx="23">
                  <c:v>0.27741130000000003</c:v>
                </c:pt>
                <c:pt idx="24">
                  <c:v>0.27778000000000003</c:v>
                </c:pt>
                <c:pt idx="25">
                  <c:v>0.2781208</c:v>
                </c:pt>
                <c:pt idx="26">
                  <c:v>0.2804142</c:v>
                </c:pt>
                <c:pt idx="27">
                  <c:v>0.28070299999999998</c:v>
                </c:pt>
                <c:pt idx="28">
                  <c:v>0.28152050000000001</c:v>
                </c:pt>
                <c:pt idx="29">
                  <c:v>0.2849447</c:v>
                </c:pt>
                <c:pt idx="30">
                  <c:v>0.28550910000000002</c:v>
                </c:pt>
                <c:pt idx="31">
                  <c:v>0.28541480000000002</c:v>
                </c:pt>
                <c:pt idx="32">
                  <c:v>0.28596149999999998</c:v>
                </c:pt>
                <c:pt idx="33">
                  <c:v>0.28693869999999999</c:v>
                </c:pt>
                <c:pt idx="34">
                  <c:v>0.29001880000000002</c:v>
                </c:pt>
                <c:pt idx="35">
                  <c:v>0.29075250000000002</c:v>
                </c:pt>
                <c:pt idx="36">
                  <c:v>0.29074729999999999</c:v>
                </c:pt>
                <c:pt idx="37">
                  <c:v>0.29492249999999998</c:v>
                </c:pt>
                <c:pt idx="38">
                  <c:v>0.2967593</c:v>
                </c:pt>
                <c:pt idx="39">
                  <c:v>0.2960719</c:v>
                </c:pt>
                <c:pt idx="40">
                  <c:v>0.29610779999999998</c:v>
                </c:pt>
                <c:pt idx="41">
                  <c:v>0.297819</c:v>
                </c:pt>
                <c:pt idx="42">
                  <c:v>0.29873309999999997</c:v>
                </c:pt>
                <c:pt idx="43">
                  <c:v>0.29996260000000002</c:v>
                </c:pt>
                <c:pt idx="44">
                  <c:v>0.30076720000000001</c:v>
                </c:pt>
                <c:pt idx="45">
                  <c:v>0.3014443</c:v>
                </c:pt>
                <c:pt idx="46">
                  <c:v>0.30349130000000002</c:v>
                </c:pt>
                <c:pt idx="47">
                  <c:v>0.30434430000000001</c:v>
                </c:pt>
                <c:pt idx="48">
                  <c:v>0.30628280000000002</c:v>
                </c:pt>
                <c:pt idx="49">
                  <c:v>0.3080485</c:v>
                </c:pt>
                <c:pt idx="50">
                  <c:v>0.30837389999999998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0.36290790000000001</c:v>
                </c:pt>
                <c:pt idx="1">
                  <c:v>0.39524569999999998</c:v>
                </c:pt>
                <c:pt idx="2">
                  <c:v>0.37025019999999997</c:v>
                </c:pt>
                <c:pt idx="3">
                  <c:v>0.35009459999999998</c:v>
                </c:pt>
                <c:pt idx="4">
                  <c:v>0.3502806</c:v>
                </c:pt>
                <c:pt idx="5">
                  <c:v>0.36723349999999999</c:v>
                </c:pt>
                <c:pt idx="6">
                  <c:v>0.37476789999999999</c:v>
                </c:pt>
                <c:pt idx="7">
                  <c:v>0.38618190000000002</c:v>
                </c:pt>
                <c:pt idx="8">
                  <c:v>0.39647710000000003</c:v>
                </c:pt>
                <c:pt idx="9">
                  <c:v>0.3888916</c:v>
                </c:pt>
                <c:pt idx="10">
                  <c:v>0.40250530000000001</c:v>
                </c:pt>
                <c:pt idx="11">
                  <c:v>0.41013260000000001</c:v>
                </c:pt>
                <c:pt idx="12">
                  <c:v>0.41803790000000002</c:v>
                </c:pt>
                <c:pt idx="13">
                  <c:v>0.42128510000000002</c:v>
                </c:pt>
                <c:pt idx="14">
                  <c:v>0.42601810000000001</c:v>
                </c:pt>
                <c:pt idx="15">
                  <c:v>0.43411739999999999</c:v>
                </c:pt>
                <c:pt idx="16">
                  <c:v>0.43931330000000002</c:v>
                </c:pt>
                <c:pt idx="17">
                  <c:v>0.4415364</c:v>
                </c:pt>
                <c:pt idx="18">
                  <c:v>0.44437870000000002</c:v>
                </c:pt>
                <c:pt idx="19">
                  <c:v>0.45267570000000001</c:v>
                </c:pt>
                <c:pt idx="20">
                  <c:v>0.44893290000000002</c:v>
                </c:pt>
                <c:pt idx="21">
                  <c:v>0.4581597</c:v>
                </c:pt>
                <c:pt idx="22">
                  <c:v>0.46305550000000001</c:v>
                </c:pt>
                <c:pt idx="23">
                  <c:v>0.45522319999999999</c:v>
                </c:pt>
                <c:pt idx="24">
                  <c:v>0.4644741</c:v>
                </c:pt>
                <c:pt idx="25">
                  <c:v>0.46603470000000002</c:v>
                </c:pt>
                <c:pt idx="26">
                  <c:v>0.4755144</c:v>
                </c:pt>
                <c:pt idx="27">
                  <c:v>0.47684080000000001</c:v>
                </c:pt>
                <c:pt idx="28">
                  <c:v>0.4799543</c:v>
                </c:pt>
                <c:pt idx="29">
                  <c:v>0.48292010000000002</c:v>
                </c:pt>
                <c:pt idx="30">
                  <c:v>0.48856110000000003</c:v>
                </c:pt>
                <c:pt idx="31">
                  <c:v>0.4909461</c:v>
                </c:pt>
                <c:pt idx="32">
                  <c:v>0.49979440000000003</c:v>
                </c:pt>
                <c:pt idx="33">
                  <c:v>0.4982606</c:v>
                </c:pt>
                <c:pt idx="34">
                  <c:v>0.50097999999999998</c:v>
                </c:pt>
                <c:pt idx="35">
                  <c:v>0.4986005</c:v>
                </c:pt>
                <c:pt idx="36">
                  <c:v>0.50019670000000005</c:v>
                </c:pt>
                <c:pt idx="37">
                  <c:v>0.50542109999999996</c:v>
                </c:pt>
                <c:pt idx="38">
                  <c:v>0.50528770000000001</c:v>
                </c:pt>
                <c:pt idx="39">
                  <c:v>0.50285440000000003</c:v>
                </c:pt>
                <c:pt idx="40">
                  <c:v>0.50387669999999996</c:v>
                </c:pt>
                <c:pt idx="41">
                  <c:v>0.50780899999999995</c:v>
                </c:pt>
                <c:pt idx="42">
                  <c:v>0.50944560000000005</c:v>
                </c:pt>
                <c:pt idx="43">
                  <c:v>0.50814409999999999</c:v>
                </c:pt>
                <c:pt idx="44">
                  <c:v>0.51560349999999999</c:v>
                </c:pt>
                <c:pt idx="45">
                  <c:v>0.51017109999999999</c:v>
                </c:pt>
                <c:pt idx="46">
                  <c:v>0.51306099999999999</c:v>
                </c:pt>
                <c:pt idx="47">
                  <c:v>0.51250739999999995</c:v>
                </c:pt>
                <c:pt idx="48">
                  <c:v>0.51593180000000005</c:v>
                </c:pt>
                <c:pt idx="49">
                  <c:v>0.52131729999999998</c:v>
                </c:pt>
                <c:pt idx="50">
                  <c:v>0.525451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provision'!$DP$2</c:f>
              <c:strCache>
                <c:ptCount val="1"/>
                <c:pt idx="0">
                  <c:v>all carers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provision'!$DP$4:$DP$54</c:f>
              <c:numCache>
                <c:formatCode>General</c:formatCode>
                <c:ptCount val="51"/>
                <c:pt idx="0">
                  <c:v>0.2215309</c:v>
                </c:pt>
                <c:pt idx="1">
                  <c:v>0.2388382</c:v>
                </c:pt>
                <c:pt idx="2">
                  <c:v>0.21848290000000001</c:v>
                </c:pt>
                <c:pt idx="3">
                  <c:v>0.2081112</c:v>
                </c:pt>
                <c:pt idx="4">
                  <c:v>0.2094067</c:v>
                </c:pt>
                <c:pt idx="5">
                  <c:v>0.21387129999999999</c:v>
                </c:pt>
                <c:pt idx="6">
                  <c:v>0.21516759999999999</c:v>
                </c:pt>
                <c:pt idx="7">
                  <c:v>0.21922440000000001</c:v>
                </c:pt>
                <c:pt idx="8">
                  <c:v>0.21940580000000001</c:v>
                </c:pt>
                <c:pt idx="9">
                  <c:v>0.21529000000000001</c:v>
                </c:pt>
                <c:pt idx="10">
                  <c:v>0.2185571</c:v>
                </c:pt>
                <c:pt idx="11">
                  <c:v>0.22084690000000001</c:v>
                </c:pt>
                <c:pt idx="12">
                  <c:v>0.22280059999999999</c:v>
                </c:pt>
                <c:pt idx="13">
                  <c:v>0.22549839999999999</c:v>
                </c:pt>
                <c:pt idx="14">
                  <c:v>0.23050950000000001</c:v>
                </c:pt>
                <c:pt idx="15">
                  <c:v>0.23301279999999999</c:v>
                </c:pt>
                <c:pt idx="16">
                  <c:v>0.23434089999999999</c:v>
                </c:pt>
                <c:pt idx="17">
                  <c:v>0.23646639999999999</c:v>
                </c:pt>
                <c:pt idx="18">
                  <c:v>0.23355890000000001</c:v>
                </c:pt>
                <c:pt idx="19">
                  <c:v>0.23687730000000001</c:v>
                </c:pt>
                <c:pt idx="20">
                  <c:v>0.23587420000000001</c:v>
                </c:pt>
                <c:pt idx="21">
                  <c:v>0.23915249999999999</c:v>
                </c:pt>
                <c:pt idx="22">
                  <c:v>0.24045540000000001</c:v>
                </c:pt>
                <c:pt idx="23">
                  <c:v>0.237459</c:v>
                </c:pt>
                <c:pt idx="24">
                  <c:v>0.2399647</c:v>
                </c:pt>
                <c:pt idx="25">
                  <c:v>0.243204</c:v>
                </c:pt>
                <c:pt idx="26">
                  <c:v>0.2465241</c:v>
                </c:pt>
                <c:pt idx="27">
                  <c:v>0.24727740000000001</c:v>
                </c:pt>
                <c:pt idx="28">
                  <c:v>0.24706449999999999</c:v>
                </c:pt>
                <c:pt idx="29">
                  <c:v>0.24986710000000001</c:v>
                </c:pt>
                <c:pt idx="30">
                  <c:v>0.25083329999999998</c:v>
                </c:pt>
                <c:pt idx="31">
                  <c:v>0.25293369999999998</c:v>
                </c:pt>
                <c:pt idx="32">
                  <c:v>0.25427060000000001</c:v>
                </c:pt>
                <c:pt idx="33">
                  <c:v>0.25383109999999998</c:v>
                </c:pt>
                <c:pt idx="34">
                  <c:v>0.25470870000000001</c:v>
                </c:pt>
                <c:pt idx="35">
                  <c:v>0.25403480000000001</c:v>
                </c:pt>
                <c:pt idx="36">
                  <c:v>0.25494600000000001</c:v>
                </c:pt>
                <c:pt idx="37">
                  <c:v>0.26054559999999999</c:v>
                </c:pt>
                <c:pt idx="38">
                  <c:v>0.26292969999999999</c:v>
                </c:pt>
                <c:pt idx="39">
                  <c:v>0.2621986</c:v>
                </c:pt>
                <c:pt idx="40">
                  <c:v>0.26352900000000001</c:v>
                </c:pt>
                <c:pt idx="41">
                  <c:v>0.26585619999999999</c:v>
                </c:pt>
                <c:pt idx="42">
                  <c:v>0.2669513</c:v>
                </c:pt>
                <c:pt idx="43">
                  <c:v>0.2672715</c:v>
                </c:pt>
                <c:pt idx="44">
                  <c:v>0.26968389999999998</c:v>
                </c:pt>
                <c:pt idx="45">
                  <c:v>0.26802670000000001</c:v>
                </c:pt>
                <c:pt idx="46">
                  <c:v>0.26967000000000002</c:v>
                </c:pt>
                <c:pt idx="47">
                  <c:v>0.27172819999999998</c:v>
                </c:pt>
                <c:pt idx="48">
                  <c:v>0.27255610000000002</c:v>
                </c:pt>
                <c:pt idx="49">
                  <c:v>0.27323320000000001</c:v>
                </c:pt>
                <c:pt idx="50">
                  <c:v>0.27354729999999999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0.31811400000000001</c:v>
                </c:pt>
                <c:pt idx="1">
                  <c:v>0.36234509999999998</c:v>
                </c:pt>
                <c:pt idx="2">
                  <c:v>0.32494640000000002</c:v>
                </c:pt>
                <c:pt idx="3">
                  <c:v>0.30553839999999999</c:v>
                </c:pt>
                <c:pt idx="4">
                  <c:v>0.31423420000000002</c:v>
                </c:pt>
                <c:pt idx="5">
                  <c:v>0.31030730000000001</c:v>
                </c:pt>
                <c:pt idx="6">
                  <c:v>0.32018799999999997</c:v>
                </c:pt>
                <c:pt idx="7">
                  <c:v>0.33207530000000002</c:v>
                </c:pt>
                <c:pt idx="8">
                  <c:v>0.3446359</c:v>
                </c:pt>
                <c:pt idx="9">
                  <c:v>0.33747509999999997</c:v>
                </c:pt>
                <c:pt idx="10">
                  <c:v>0.35313139999999998</c:v>
                </c:pt>
                <c:pt idx="11">
                  <c:v>0.35619489999999998</c:v>
                </c:pt>
                <c:pt idx="12">
                  <c:v>0.36241200000000001</c:v>
                </c:pt>
                <c:pt idx="13">
                  <c:v>0.36869449999999998</c:v>
                </c:pt>
                <c:pt idx="14">
                  <c:v>0.38009100000000001</c:v>
                </c:pt>
                <c:pt idx="15">
                  <c:v>0.37641839999999999</c:v>
                </c:pt>
                <c:pt idx="16">
                  <c:v>0.37966549999999999</c:v>
                </c:pt>
                <c:pt idx="17">
                  <c:v>0.38467620000000002</c:v>
                </c:pt>
                <c:pt idx="18">
                  <c:v>0.39078400000000002</c:v>
                </c:pt>
                <c:pt idx="19">
                  <c:v>0.39787040000000001</c:v>
                </c:pt>
                <c:pt idx="20">
                  <c:v>0.39829809999999999</c:v>
                </c:pt>
                <c:pt idx="21">
                  <c:v>0.39614139999999998</c:v>
                </c:pt>
                <c:pt idx="22">
                  <c:v>0.40546009999999999</c:v>
                </c:pt>
                <c:pt idx="23">
                  <c:v>0.39584130000000001</c:v>
                </c:pt>
                <c:pt idx="24">
                  <c:v>0.40016400000000002</c:v>
                </c:pt>
                <c:pt idx="25">
                  <c:v>0.39701839999999999</c:v>
                </c:pt>
                <c:pt idx="26">
                  <c:v>0.40207470000000001</c:v>
                </c:pt>
                <c:pt idx="27">
                  <c:v>0.40669499999999997</c:v>
                </c:pt>
                <c:pt idx="28">
                  <c:v>0.40809410000000002</c:v>
                </c:pt>
                <c:pt idx="29">
                  <c:v>0.40672249999999999</c:v>
                </c:pt>
                <c:pt idx="30">
                  <c:v>0.40616849999999999</c:v>
                </c:pt>
                <c:pt idx="31">
                  <c:v>0.41138449999999999</c:v>
                </c:pt>
                <c:pt idx="32">
                  <c:v>0.41469400000000001</c:v>
                </c:pt>
                <c:pt idx="33">
                  <c:v>0.41830319999999999</c:v>
                </c:pt>
                <c:pt idx="34">
                  <c:v>0.41311550000000002</c:v>
                </c:pt>
                <c:pt idx="35">
                  <c:v>0.41560760000000002</c:v>
                </c:pt>
                <c:pt idx="36">
                  <c:v>0.41249720000000001</c:v>
                </c:pt>
                <c:pt idx="37">
                  <c:v>0.42123969999999999</c:v>
                </c:pt>
                <c:pt idx="38">
                  <c:v>0.41438599999999998</c:v>
                </c:pt>
                <c:pt idx="39">
                  <c:v>0.41171869999999999</c:v>
                </c:pt>
                <c:pt idx="40">
                  <c:v>0.40981030000000002</c:v>
                </c:pt>
                <c:pt idx="41">
                  <c:v>0.41606009999999999</c:v>
                </c:pt>
                <c:pt idx="42">
                  <c:v>0.4175413</c:v>
                </c:pt>
                <c:pt idx="43">
                  <c:v>0.41134280000000001</c:v>
                </c:pt>
                <c:pt idx="44">
                  <c:v>0.41855769999999998</c:v>
                </c:pt>
                <c:pt idx="45">
                  <c:v>0.4164716</c:v>
                </c:pt>
                <c:pt idx="46">
                  <c:v>0.41592230000000002</c:v>
                </c:pt>
                <c:pt idx="47">
                  <c:v>0.41346630000000001</c:v>
                </c:pt>
                <c:pt idx="48">
                  <c:v>0.41727540000000002</c:v>
                </c:pt>
                <c:pt idx="49">
                  <c:v>0.42712030000000001</c:v>
                </c:pt>
                <c:pt idx="50">
                  <c:v>0.42151230000000001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2929.4070000000002</c:v>
                </c:pt>
                <c:pt idx="1">
                  <c:v>3205.8009999999999</c:v>
                </c:pt>
                <c:pt idx="2">
                  <c:v>3012.2330000000002</c:v>
                </c:pt>
                <c:pt idx="3">
                  <c:v>2879.2750000000001</c:v>
                </c:pt>
                <c:pt idx="4">
                  <c:v>3060.116</c:v>
                </c:pt>
                <c:pt idx="5">
                  <c:v>3153.0680000000002</c:v>
                </c:pt>
                <c:pt idx="6">
                  <c:v>3182.6840000000002</c:v>
                </c:pt>
                <c:pt idx="7">
                  <c:v>3229.8530000000001</c:v>
                </c:pt>
                <c:pt idx="8">
                  <c:v>3261.6149999999998</c:v>
                </c:pt>
                <c:pt idx="9">
                  <c:v>3274.39</c:v>
                </c:pt>
                <c:pt idx="10">
                  <c:v>3377.6680000000001</c:v>
                </c:pt>
                <c:pt idx="11">
                  <c:v>3402.3690000000001</c:v>
                </c:pt>
                <c:pt idx="12">
                  <c:v>3415.6460000000002</c:v>
                </c:pt>
                <c:pt idx="13">
                  <c:v>3525.009</c:v>
                </c:pt>
                <c:pt idx="14">
                  <c:v>3588.4989999999998</c:v>
                </c:pt>
                <c:pt idx="15">
                  <c:v>3637.549</c:v>
                </c:pt>
                <c:pt idx="16">
                  <c:v>3697.5770000000002</c:v>
                </c:pt>
                <c:pt idx="17">
                  <c:v>3778.3229999999999</c:v>
                </c:pt>
                <c:pt idx="18">
                  <c:v>3775.3359999999998</c:v>
                </c:pt>
                <c:pt idx="19">
                  <c:v>3843.4079999999999</c:v>
                </c:pt>
                <c:pt idx="20">
                  <c:v>3838.8409999999999</c:v>
                </c:pt>
                <c:pt idx="21">
                  <c:v>3873.9479999999999</c:v>
                </c:pt>
                <c:pt idx="22">
                  <c:v>3894.5140000000001</c:v>
                </c:pt>
                <c:pt idx="23">
                  <c:v>3917.6950000000002</c:v>
                </c:pt>
                <c:pt idx="24">
                  <c:v>3946.6219999999998</c:v>
                </c:pt>
                <c:pt idx="25">
                  <c:v>3965.0569999999998</c:v>
                </c:pt>
                <c:pt idx="26">
                  <c:v>4040.6959999999999</c:v>
                </c:pt>
                <c:pt idx="27">
                  <c:v>4059.5880000000002</c:v>
                </c:pt>
                <c:pt idx="28">
                  <c:v>4099.2879999999996</c:v>
                </c:pt>
                <c:pt idx="29">
                  <c:v>4132.2129999999997</c:v>
                </c:pt>
                <c:pt idx="30">
                  <c:v>4256.7129999999997</c:v>
                </c:pt>
                <c:pt idx="31">
                  <c:v>4289.0050000000001</c:v>
                </c:pt>
                <c:pt idx="32">
                  <c:v>4324.8509999999997</c:v>
                </c:pt>
                <c:pt idx="33">
                  <c:v>4376.0320000000002</c:v>
                </c:pt>
                <c:pt idx="34">
                  <c:v>4447.3100000000004</c:v>
                </c:pt>
                <c:pt idx="35">
                  <c:v>4498.1530000000002</c:v>
                </c:pt>
                <c:pt idx="36">
                  <c:v>4562.1139999999996</c:v>
                </c:pt>
                <c:pt idx="37">
                  <c:v>4691.3509999999997</c:v>
                </c:pt>
                <c:pt idx="38">
                  <c:v>4708.9279999999999</c:v>
                </c:pt>
                <c:pt idx="39">
                  <c:v>4723.4380000000001</c:v>
                </c:pt>
                <c:pt idx="40">
                  <c:v>4802.0330000000004</c:v>
                </c:pt>
                <c:pt idx="41">
                  <c:v>4856.33</c:v>
                </c:pt>
                <c:pt idx="42">
                  <c:v>4938.415</c:v>
                </c:pt>
                <c:pt idx="43">
                  <c:v>5014.0379999999996</c:v>
                </c:pt>
                <c:pt idx="44">
                  <c:v>5050.3059999999996</c:v>
                </c:pt>
                <c:pt idx="45">
                  <c:v>5156.8029999999999</c:v>
                </c:pt>
                <c:pt idx="46">
                  <c:v>5229.366</c:v>
                </c:pt>
                <c:pt idx="47">
                  <c:v>5303.6009999999997</c:v>
                </c:pt>
                <c:pt idx="48">
                  <c:v>5331.7550000000001</c:v>
                </c:pt>
                <c:pt idx="49">
                  <c:v>5410.3540000000003</c:v>
                </c:pt>
                <c:pt idx="50">
                  <c:v>5513.3370000000004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receipt'!$BY$4:$BY$54</c:f>
              <c:numCache>
                <c:formatCode>General</c:formatCode>
                <c:ptCount val="51"/>
                <c:pt idx="0">
                  <c:v>342.99882350504549</c:v>
                </c:pt>
                <c:pt idx="1">
                  <c:v>419.56040264288987</c:v>
                </c:pt>
                <c:pt idx="2">
                  <c:v>518.53665677191645</c:v>
                </c:pt>
                <c:pt idx="3">
                  <c:v>589.15303884193361</c:v>
                </c:pt>
                <c:pt idx="4">
                  <c:v>672.08442124348483</c:v>
                </c:pt>
                <c:pt idx="5">
                  <c:v>689.90128475865015</c:v>
                </c:pt>
                <c:pt idx="6">
                  <c:v>727.98622822475227</c:v>
                </c:pt>
                <c:pt idx="7">
                  <c:v>792.35110698951257</c:v>
                </c:pt>
                <c:pt idx="8">
                  <c:v>853.98237023486547</c:v>
                </c:pt>
                <c:pt idx="9">
                  <c:v>882.46568485315629</c:v>
                </c:pt>
                <c:pt idx="10">
                  <c:v>886.48747289453229</c:v>
                </c:pt>
                <c:pt idx="11">
                  <c:v>887.12080592114035</c:v>
                </c:pt>
                <c:pt idx="12">
                  <c:v>933.67190021353713</c:v>
                </c:pt>
                <c:pt idx="13">
                  <c:v>906.12273606184112</c:v>
                </c:pt>
                <c:pt idx="14">
                  <c:v>921.28525577085657</c:v>
                </c:pt>
                <c:pt idx="15">
                  <c:v>951.60760317313702</c:v>
                </c:pt>
                <c:pt idx="16">
                  <c:v>935.99293158426485</c:v>
                </c:pt>
                <c:pt idx="17">
                  <c:v>908.04480547741684</c:v>
                </c:pt>
                <c:pt idx="18">
                  <c:v>924.36336767982334</c:v>
                </c:pt>
                <c:pt idx="19">
                  <c:v>909.04363056801276</c:v>
                </c:pt>
                <c:pt idx="20">
                  <c:v>920.70523898812735</c:v>
                </c:pt>
                <c:pt idx="21">
                  <c:v>924.78130661657906</c:v>
                </c:pt>
                <c:pt idx="22">
                  <c:v>967.11165309886837</c:v>
                </c:pt>
                <c:pt idx="23">
                  <c:v>937.55134265023014</c:v>
                </c:pt>
                <c:pt idx="24">
                  <c:v>965.71436439829802</c:v>
                </c:pt>
                <c:pt idx="25">
                  <c:v>936.71886532475128</c:v>
                </c:pt>
                <c:pt idx="26">
                  <c:v>960.06125367742254</c:v>
                </c:pt>
                <c:pt idx="27">
                  <c:v>949.75055188833153</c:v>
                </c:pt>
                <c:pt idx="28">
                  <c:v>952.53048405892025</c:v>
                </c:pt>
                <c:pt idx="29">
                  <c:v>947.6097607365183</c:v>
                </c:pt>
                <c:pt idx="30">
                  <c:v>957.59474720740843</c:v>
                </c:pt>
                <c:pt idx="31">
                  <c:v>957.72406769477971</c:v>
                </c:pt>
                <c:pt idx="32">
                  <c:v>950.28251158788362</c:v>
                </c:pt>
                <c:pt idx="33">
                  <c:v>949.95301907463408</c:v>
                </c:pt>
                <c:pt idx="34">
                  <c:v>943.32766974216338</c:v>
                </c:pt>
                <c:pt idx="35">
                  <c:v>976.49855590352149</c:v>
                </c:pt>
                <c:pt idx="36">
                  <c:v>965.65555263236797</c:v>
                </c:pt>
                <c:pt idx="37">
                  <c:v>954.46213935141509</c:v>
                </c:pt>
                <c:pt idx="38">
                  <c:v>959.77840945922492</c:v>
                </c:pt>
                <c:pt idx="39">
                  <c:v>907.29018859413759</c:v>
                </c:pt>
                <c:pt idx="40">
                  <c:v>977.90018663172395</c:v>
                </c:pt>
                <c:pt idx="41">
                  <c:v>973.5512054102287</c:v>
                </c:pt>
                <c:pt idx="42">
                  <c:v>950.93642505300011</c:v>
                </c:pt>
                <c:pt idx="43">
                  <c:v>932.81621005865804</c:v>
                </c:pt>
                <c:pt idx="44">
                  <c:v>936.0852761767926</c:v>
                </c:pt>
                <c:pt idx="45">
                  <c:v>981.07531170091602</c:v>
                </c:pt>
                <c:pt idx="46">
                  <c:v>945.62760191398559</c:v>
                </c:pt>
                <c:pt idx="47">
                  <c:v>962.89870938596721</c:v>
                </c:pt>
                <c:pt idx="48">
                  <c:v>983.22658182655584</c:v>
                </c:pt>
                <c:pt idx="49">
                  <c:v>983.56892320341819</c:v>
                </c:pt>
                <c:pt idx="50">
                  <c:v>963.48114237206437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receipt'!$BZ$4:$BZ$54</c:f>
              <c:numCache>
                <c:formatCode>General</c:formatCode>
                <c:ptCount val="51"/>
                <c:pt idx="0">
                  <c:v>577.62896379358995</c:v>
                </c:pt>
                <c:pt idx="1">
                  <c:v>570.68322820505841</c:v>
                </c:pt>
                <c:pt idx="2">
                  <c:v>606.82442491282052</c:v>
                </c:pt>
                <c:pt idx="3">
                  <c:v>676.63035750738072</c:v>
                </c:pt>
                <c:pt idx="4">
                  <c:v>710.08116582062394</c:v>
                </c:pt>
                <c:pt idx="5">
                  <c:v>749.48524804210263</c:v>
                </c:pt>
                <c:pt idx="6">
                  <c:v>762.32196752982122</c:v>
                </c:pt>
                <c:pt idx="7">
                  <c:v>825.72346512968011</c:v>
                </c:pt>
                <c:pt idx="8">
                  <c:v>813.46977039355886</c:v>
                </c:pt>
                <c:pt idx="9">
                  <c:v>804.18161604283671</c:v>
                </c:pt>
                <c:pt idx="10">
                  <c:v>790.14308410392971</c:v>
                </c:pt>
                <c:pt idx="11">
                  <c:v>763.76414105735512</c:v>
                </c:pt>
                <c:pt idx="12">
                  <c:v>780.67043020209644</c:v>
                </c:pt>
                <c:pt idx="13">
                  <c:v>746.43450170107519</c:v>
                </c:pt>
                <c:pt idx="14">
                  <c:v>771.37440099060109</c:v>
                </c:pt>
                <c:pt idx="15">
                  <c:v>749.54666709372191</c:v>
                </c:pt>
                <c:pt idx="16">
                  <c:v>746.12777222716636</c:v>
                </c:pt>
                <c:pt idx="17">
                  <c:v>758.99070871978506</c:v>
                </c:pt>
                <c:pt idx="18">
                  <c:v>790.36263186342103</c:v>
                </c:pt>
                <c:pt idx="19">
                  <c:v>784.05019664404279</c:v>
                </c:pt>
                <c:pt idx="20">
                  <c:v>777.89394972104571</c:v>
                </c:pt>
                <c:pt idx="21">
                  <c:v>746.91253614866298</c:v>
                </c:pt>
                <c:pt idx="22">
                  <c:v>740.19081045909854</c:v>
                </c:pt>
                <c:pt idx="23">
                  <c:v>746.216313346947</c:v>
                </c:pt>
                <c:pt idx="24">
                  <c:v>772.82205562538525</c:v>
                </c:pt>
                <c:pt idx="25">
                  <c:v>755.05421005366145</c:v>
                </c:pt>
                <c:pt idx="26">
                  <c:v>798.32132732362891</c:v>
                </c:pt>
                <c:pt idx="27">
                  <c:v>776.57234313800348</c:v>
                </c:pt>
                <c:pt idx="28">
                  <c:v>779.08436658261451</c:v>
                </c:pt>
                <c:pt idx="29">
                  <c:v>788.2891513819294</c:v>
                </c:pt>
                <c:pt idx="30">
                  <c:v>813.2656669204714</c:v>
                </c:pt>
                <c:pt idx="31">
                  <c:v>793.07238526666572</c:v>
                </c:pt>
                <c:pt idx="32">
                  <c:v>820.90066444486627</c:v>
                </c:pt>
                <c:pt idx="33">
                  <c:v>774.48082853391429</c:v>
                </c:pt>
                <c:pt idx="34">
                  <c:v>782.38163560307805</c:v>
                </c:pt>
                <c:pt idx="35">
                  <c:v>820.80183574394732</c:v>
                </c:pt>
                <c:pt idx="36">
                  <c:v>845.50128750280862</c:v>
                </c:pt>
                <c:pt idx="37">
                  <c:v>852.82507006735966</c:v>
                </c:pt>
                <c:pt idx="38">
                  <c:v>840.47328219897497</c:v>
                </c:pt>
                <c:pt idx="39">
                  <c:v>863.98515801897679</c:v>
                </c:pt>
                <c:pt idx="40">
                  <c:v>845.06321746929734</c:v>
                </c:pt>
                <c:pt idx="41">
                  <c:v>841.27077611370635</c:v>
                </c:pt>
                <c:pt idx="42">
                  <c:v>771.5400611904181</c:v>
                </c:pt>
                <c:pt idx="43">
                  <c:v>889.75418595164376</c:v>
                </c:pt>
                <c:pt idx="44">
                  <c:v>885.54398349931364</c:v>
                </c:pt>
                <c:pt idx="45">
                  <c:v>871.05066915185648</c:v>
                </c:pt>
                <c:pt idx="46">
                  <c:v>875.32341490680142</c:v>
                </c:pt>
                <c:pt idx="47">
                  <c:v>900.76468751660843</c:v>
                </c:pt>
                <c:pt idx="48">
                  <c:v>885.81595140556692</c:v>
                </c:pt>
                <c:pt idx="49">
                  <c:v>899.9469601531398</c:v>
                </c:pt>
                <c:pt idx="50">
                  <c:v>888.77275793911781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receipt'!$CA$4:$CA$54</c:f>
              <c:numCache>
                <c:formatCode>General</c:formatCode>
                <c:ptCount val="51"/>
                <c:pt idx="0">
                  <c:v>1192.7072840760263</c:v>
                </c:pt>
                <c:pt idx="1">
                  <c:v>1311.3256192627039</c:v>
                </c:pt>
                <c:pt idx="2">
                  <c:v>1405.3111694537658</c:v>
                </c:pt>
                <c:pt idx="3">
                  <c:v>1480.455373314637</c:v>
                </c:pt>
                <c:pt idx="4">
                  <c:v>1579.5141009669246</c:v>
                </c:pt>
                <c:pt idx="5">
                  <c:v>1602.7907027213193</c:v>
                </c:pt>
                <c:pt idx="6">
                  <c:v>1659.1525260976659</c:v>
                </c:pt>
                <c:pt idx="7">
                  <c:v>1695.824383000356</c:v>
                </c:pt>
                <c:pt idx="8">
                  <c:v>1732.7598745026892</c:v>
                </c:pt>
                <c:pt idx="9">
                  <c:v>1723.8287085181246</c:v>
                </c:pt>
                <c:pt idx="10">
                  <c:v>1767.2944070131234</c:v>
                </c:pt>
                <c:pt idx="11">
                  <c:v>1780.6596038880259</c:v>
                </c:pt>
                <c:pt idx="12">
                  <c:v>1870.2325882063283</c:v>
                </c:pt>
                <c:pt idx="13">
                  <c:v>1889.4182928474613</c:v>
                </c:pt>
                <c:pt idx="14">
                  <c:v>1920.5068498053806</c:v>
                </c:pt>
                <c:pt idx="15">
                  <c:v>1924.8133718177323</c:v>
                </c:pt>
                <c:pt idx="16">
                  <c:v>1992.603231564103</c:v>
                </c:pt>
                <c:pt idx="17">
                  <c:v>1989.1393998669491</c:v>
                </c:pt>
                <c:pt idx="18">
                  <c:v>2006.4472344922503</c:v>
                </c:pt>
                <c:pt idx="19">
                  <c:v>1974.0998564432452</c:v>
                </c:pt>
                <c:pt idx="20">
                  <c:v>1981.6108992691134</c:v>
                </c:pt>
                <c:pt idx="21">
                  <c:v>1981.6855335892662</c:v>
                </c:pt>
                <c:pt idx="22">
                  <c:v>1943.0144468777316</c:v>
                </c:pt>
                <c:pt idx="23">
                  <c:v>1930.6908522558276</c:v>
                </c:pt>
                <c:pt idx="24">
                  <c:v>1876.9107946471372</c:v>
                </c:pt>
                <c:pt idx="25">
                  <c:v>1856.3756868248952</c:v>
                </c:pt>
                <c:pt idx="26">
                  <c:v>1810.554210496018</c:v>
                </c:pt>
                <c:pt idx="27">
                  <c:v>1802.2653862711918</c:v>
                </c:pt>
                <c:pt idx="28">
                  <c:v>1746.504602767712</c:v>
                </c:pt>
                <c:pt idx="29">
                  <c:v>1711.7930483322782</c:v>
                </c:pt>
                <c:pt idx="30">
                  <c:v>1692.3945098836966</c:v>
                </c:pt>
                <c:pt idx="31">
                  <c:v>1702.7150202204434</c:v>
                </c:pt>
                <c:pt idx="32">
                  <c:v>1707.5982542672905</c:v>
                </c:pt>
                <c:pt idx="33">
                  <c:v>1691.8830427544417</c:v>
                </c:pt>
                <c:pt idx="34">
                  <c:v>1719.2791995907182</c:v>
                </c:pt>
                <c:pt idx="35">
                  <c:v>1760.9830471792559</c:v>
                </c:pt>
                <c:pt idx="36">
                  <c:v>1775.7907587779548</c:v>
                </c:pt>
                <c:pt idx="37">
                  <c:v>1846.3262649881065</c:v>
                </c:pt>
                <c:pt idx="38">
                  <c:v>1811.2344076603513</c:v>
                </c:pt>
                <c:pt idx="39">
                  <c:v>1849.5477890245788</c:v>
                </c:pt>
                <c:pt idx="40">
                  <c:v>1875.6153748255022</c:v>
                </c:pt>
                <c:pt idx="41">
                  <c:v>1876.5066951604745</c:v>
                </c:pt>
                <c:pt idx="42">
                  <c:v>1936.1103735116028</c:v>
                </c:pt>
                <c:pt idx="43">
                  <c:v>1925.6956338643861</c:v>
                </c:pt>
                <c:pt idx="44">
                  <c:v>1965.8233059038978</c:v>
                </c:pt>
                <c:pt idx="45">
                  <c:v>1967.2481532203838</c:v>
                </c:pt>
                <c:pt idx="46">
                  <c:v>1939.7985736845112</c:v>
                </c:pt>
                <c:pt idx="47">
                  <c:v>1953.9593045785341</c:v>
                </c:pt>
                <c:pt idx="48">
                  <c:v>1954.7760831515475</c:v>
                </c:pt>
                <c:pt idx="49">
                  <c:v>1972.3496789734108</c:v>
                </c:pt>
                <c:pt idx="50">
                  <c:v>1973.2954398377428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receipt'!$CB$4:$CB$54</c:f>
              <c:numCache>
                <c:formatCode>General</c:formatCode>
                <c:ptCount val="51"/>
                <c:pt idx="0">
                  <c:v>1063.777848727585</c:v>
                </c:pt>
                <c:pt idx="1">
                  <c:v>1126.9653906484766</c:v>
                </c:pt>
                <c:pt idx="2">
                  <c:v>1197.3411272774442</c:v>
                </c:pt>
                <c:pt idx="3">
                  <c:v>1272.5635380530091</c:v>
                </c:pt>
                <c:pt idx="4">
                  <c:v>1361.3432605110079</c:v>
                </c:pt>
                <c:pt idx="5">
                  <c:v>1441.805695685737</c:v>
                </c:pt>
                <c:pt idx="6">
                  <c:v>1525.1373141314953</c:v>
                </c:pt>
                <c:pt idx="7">
                  <c:v>1589.8891742553806</c:v>
                </c:pt>
                <c:pt idx="8">
                  <c:v>1698.1074783746487</c:v>
                </c:pt>
                <c:pt idx="9">
                  <c:v>1745.5341476945739</c:v>
                </c:pt>
                <c:pt idx="10">
                  <c:v>1821.4788676469348</c:v>
                </c:pt>
                <c:pt idx="11">
                  <c:v>1834.6707977213771</c:v>
                </c:pt>
                <c:pt idx="12">
                  <c:v>1854.9714385689083</c:v>
                </c:pt>
                <c:pt idx="13">
                  <c:v>1857.9130486264798</c:v>
                </c:pt>
                <c:pt idx="14">
                  <c:v>1903.8809497761993</c:v>
                </c:pt>
                <c:pt idx="15">
                  <c:v>1937.3043326552495</c:v>
                </c:pt>
                <c:pt idx="16">
                  <c:v>1961.8725587246063</c:v>
                </c:pt>
                <c:pt idx="17">
                  <c:v>2006.3994349788011</c:v>
                </c:pt>
                <c:pt idx="18">
                  <c:v>2040.6648408850278</c:v>
                </c:pt>
                <c:pt idx="19">
                  <c:v>2059.2461813864556</c:v>
                </c:pt>
                <c:pt idx="20">
                  <c:v>2055.5160764224647</c:v>
                </c:pt>
                <c:pt idx="21">
                  <c:v>2126.908651642495</c:v>
                </c:pt>
                <c:pt idx="22">
                  <c:v>2188.5511518112039</c:v>
                </c:pt>
                <c:pt idx="23">
                  <c:v>2218.9912122343585</c:v>
                </c:pt>
                <c:pt idx="24">
                  <c:v>2279.1854742447385</c:v>
                </c:pt>
                <c:pt idx="25">
                  <c:v>2322.967652033059</c:v>
                </c:pt>
                <c:pt idx="26">
                  <c:v>2362.5000818808057</c:v>
                </c:pt>
                <c:pt idx="27">
                  <c:v>2448.0684848776687</c:v>
                </c:pt>
                <c:pt idx="28">
                  <c:v>2485.752996182408</c:v>
                </c:pt>
                <c:pt idx="29">
                  <c:v>2506.209162348945</c:v>
                </c:pt>
                <c:pt idx="30">
                  <c:v>2558.581507425024</c:v>
                </c:pt>
                <c:pt idx="31">
                  <c:v>2575.1347218909559</c:v>
                </c:pt>
                <c:pt idx="32">
                  <c:v>2616.2801309636379</c:v>
                </c:pt>
                <c:pt idx="33">
                  <c:v>2641.7616655945303</c:v>
                </c:pt>
                <c:pt idx="34">
                  <c:v>2635.9830502392065</c:v>
                </c:pt>
                <c:pt idx="35">
                  <c:v>2654.7599727560296</c:v>
                </c:pt>
                <c:pt idx="36">
                  <c:v>2658.6943465839781</c:v>
                </c:pt>
                <c:pt idx="37">
                  <c:v>2628.6585111390177</c:v>
                </c:pt>
                <c:pt idx="38">
                  <c:v>2638.217892378681</c:v>
                </c:pt>
                <c:pt idx="39">
                  <c:v>2638.5236862699544</c:v>
                </c:pt>
                <c:pt idx="40">
                  <c:v>2612.6308356479881</c:v>
                </c:pt>
                <c:pt idx="41">
                  <c:v>2606.8966587780856</c:v>
                </c:pt>
                <c:pt idx="42">
                  <c:v>2619.5649485965478</c:v>
                </c:pt>
                <c:pt idx="43">
                  <c:v>2630.2348768737506</c:v>
                </c:pt>
                <c:pt idx="44">
                  <c:v>2618.6157828735363</c:v>
                </c:pt>
                <c:pt idx="45">
                  <c:v>2636.357477238063</c:v>
                </c:pt>
                <c:pt idx="46">
                  <c:v>2690.9582617991946</c:v>
                </c:pt>
                <c:pt idx="47">
                  <c:v>2717.3216929339492</c:v>
                </c:pt>
                <c:pt idx="48">
                  <c:v>2773.5398850640258</c:v>
                </c:pt>
                <c:pt idx="49">
                  <c:v>2847.0659701683107</c:v>
                </c:pt>
                <c:pt idx="50">
                  <c:v>2899.5309818249407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0.36290790000000001</c:v>
                </c:pt>
                <c:pt idx="1">
                  <c:v>0.39524569999999998</c:v>
                </c:pt>
                <c:pt idx="2">
                  <c:v>0.37025019999999997</c:v>
                </c:pt>
                <c:pt idx="3">
                  <c:v>0.35009459999999998</c:v>
                </c:pt>
                <c:pt idx="4">
                  <c:v>0.3502806</c:v>
                </c:pt>
                <c:pt idx="5">
                  <c:v>0.36723349999999999</c:v>
                </c:pt>
                <c:pt idx="6">
                  <c:v>0.37476789999999999</c:v>
                </c:pt>
                <c:pt idx="7">
                  <c:v>0.38618190000000002</c:v>
                </c:pt>
                <c:pt idx="8">
                  <c:v>0.39647710000000003</c:v>
                </c:pt>
                <c:pt idx="9">
                  <c:v>0.3888916</c:v>
                </c:pt>
                <c:pt idx="10">
                  <c:v>0.40250530000000001</c:v>
                </c:pt>
                <c:pt idx="11">
                  <c:v>0.41013260000000001</c:v>
                </c:pt>
                <c:pt idx="12">
                  <c:v>0.41803790000000002</c:v>
                </c:pt>
                <c:pt idx="13">
                  <c:v>0.42128510000000002</c:v>
                </c:pt>
                <c:pt idx="14">
                  <c:v>0.42601810000000001</c:v>
                </c:pt>
                <c:pt idx="15">
                  <c:v>0.43411739999999999</c:v>
                </c:pt>
                <c:pt idx="16">
                  <c:v>0.43931330000000002</c:v>
                </c:pt>
                <c:pt idx="17">
                  <c:v>0.4415364</c:v>
                </c:pt>
                <c:pt idx="18">
                  <c:v>0.44437870000000002</c:v>
                </c:pt>
                <c:pt idx="19">
                  <c:v>0.45267570000000001</c:v>
                </c:pt>
                <c:pt idx="20">
                  <c:v>0.44893290000000002</c:v>
                </c:pt>
                <c:pt idx="21">
                  <c:v>0.4581597</c:v>
                </c:pt>
                <c:pt idx="22">
                  <c:v>0.46305550000000001</c:v>
                </c:pt>
                <c:pt idx="23">
                  <c:v>0.45522319999999999</c:v>
                </c:pt>
                <c:pt idx="24">
                  <c:v>0.4644741</c:v>
                </c:pt>
                <c:pt idx="25">
                  <c:v>0.46603470000000002</c:v>
                </c:pt>
                <c:pt idx="26">
                  <c:v>0.4755144</c:v>
                </c:pt>
                <c:pt idx="27">
                  <c:v>0.47684080000000001</c:v>
                </c:pt>
                <c:pt idx="28">
                  <c:v>0.4799543</c:v>
                </c:pt>
                <c:pt idx="29">
                  <c:v>0.48292010000000002</c:v>
                </c:pt>
                <c:pt idx="30">
                  <c:v>0.48856110000000003</c:v>
                </c:pt>
                <c:pt idx="31">
                  <c:v>0.4909461</c:v>
                </c:pt>
                <c:pt idx="32">
                  <c:v>0.49979440000000003</c:v>
                </c:pt>
                <c:pt idx="33">
                  <c:v>0.4982606</c:v>
                </c:pt>
                <c:pt idx="34">
                  <c:v>0.50097999999999998</c:v>
                </c:pt>
                <c:pt idx="35">
                  <c:v>0.4986005</c:v>
                </c:pt>
                <c:pt idx="36">
                  <c:v>0.50019670000000005</c:v>
                </c:pt>
                <c:pt idx="37">
                  <c:v>0.50542109999999996</c:v>
                </c:pt>
                <c:pt idx="38">
                  <c:v>0.50528770000000001</c:v>
                </c:pt>
                <c:pt idx="39">
                  <c:v>0.50285440000000003</c:v>
                </c:pt>
                <c:pt idx="40">
                  <c:v>0.50387669999999996</c:v>
                </c:pt>
                <c:pt idx="41">
                  <c:v>0.50780899999999995</c:v>
                </c:pt>
                <c:pt idx="42">
                  <c:v>0.50944560000000005</c:v>
                </c:pt>
                <c:pt idx="43">
                  <c:v>0.50814409999999999</c:v>
                </c:pt>
                <c:pt idx="44">
                  <c:v>0.51560349999999999</c:v>
                </c:pt>
                <c:pt idx="45">
                  <c:v>0.51017109999999999</c:v>
                </c:pt>
                <c:pt idx="46">
                  <c:v>0.51306099999999999</c:v>
                </c:pt>
                <c:pt idx="47">
                  <c:v>0.51250739999999995</c:v>
                </c:pt>
                <c:pt idx="48">
                  <c:v>0.51593180000000005</c:v>
                </c:pt>
                <c:pt idx="49">
                  <c:v>0.52131729999999998</c:v>
                </c:pt>
                <c:pt idx="50">
                  <c:v>0.525451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0.31811400000000001</c:v>
                </c:pt>
                <c:pt idx="1">
                  <c:v>0.36234509999999998</c:v>
                </c:pt>
                <c:pt idx="2">
                  <c:v>0.32494640000000002</c:v>
                </c:pt>
                <c:pt idx="3">
                  <c:v>0.30553839999999999</c:v>
                </c:pt>
                <c:pt idx="4">
                  <c:v>0.31423420000000002</c:v>
                </c:pt>
                <c:pt idx="5">
                  <c:v>0.31030730000000001</c:v>
                </c:pt>
                <c:pt idx="6">
                  <c:v>0.32018799999999997</c:v>
                </c:pt>
                <c:pt idx="7">
                  <c:v>0.33207530000000002</c:v>
                </c:pt>
                <c:pt idx="8">
                  <c:v>0.3446359</c:v>
                </c:pt>
                <c:pt idx="9">
                  <c:v>0.33747509999999997</c:v>
                </c:pt>
                <c:pt idx="10">
                  <c:v>0.35313139999999998</c:v>
                </c:pt>
                <c:pt idx="11">
                  <c:v>0.35619489999999998</c:v>
                </c:pt>
                <c:pt idx="12">
                  <c:v>0.36241200000000001</c:v>
                </c:pt>
                <c:pt idx="13">
                  <c:v>0.36869449999999998</c:v>
                </c:pt>
                <c:pt idx="14">
                  <c:v>0.38009100000000001</c:v>
                </c:pt>
                <c:pt idx="15">
                  <c:v>0.37641839999999999</c:v>
                </c:pt>
                <c:pt idx="16">
                  <c:v>0.37966549999999999</c:v>
                </c:pt>
                <c:pt idx="17">
                  <c:v>0.38467620000000002</c:v>
                </c:pt>
                <c:pt idx="18">
                  <c:v>0.39078400000000002</c:v>
                </c:pt>
                <c:pt idx="19">
                  <c:v>0.39787040000000001</c:v>
                </c:pt>
                <c:pt idx="20">
                  <c:v>0.39829809999999999</c:v>
                </c:pt>
                <c:pt idx="21">
                  <c:v>0.39614139999999998</c:v>
                </c:pt>
                <c:pt idx="22">
                  <c:v>0.40546009999999999</c:v>
                </c:pt>
                <c:pt idx="23">
                  <c:v>0.39584130000000001</c:v>
                </c:pt>
                <c:pt idx="24">
                  <c:v>0.40016400000000002</c:v>
                </c:pt>
                <c:pt idx="25">
                  <c:v>0.39701839999999999</c:v>
                </c:pt>
                <c:pt idx="26">
                  <c:v>0.40207470000000001</c:v>
                </c:pt>
                <c:pt idx="27">
                  <c:v>0.40669499999999997</c:v>
                </c:pt>
                <c:pt idx="28">
                  <c:v>0.40809410000000002</c:v>
                </c:pt>
                <c:pt idx="29">
                  <c:v>0.40672249999999999</c:v>
                </c:pt>
                <c:pt idx="30">
                  <c:v>0.40616849999999999</c:v>
                </c:pt>
                <c:pt idx="31">
                  <c:v>0.41138449999999999</c:v>
                </c:pt>
                <c:pt idx="32">
                  <c:v>0.41469400000000001</c:v>
                </c:pt>
                <c:pt idx="33">
                  <c:v>0.41830319999999999</c:v>
                </c:pt>
                <c:pt idx="34">
                  <c:v>0.41311550000000002</c:v>
                </c:pt>
                <c:pt idx="35">
                  <c:v>0.41560760000000002</c:v>
                </c:pt>
                <c:pt idx="36">
                  <c:v>0.41249720000000001</c:v>
                </c:pt>
                <c:pt idx="37">
                  <c:v>0.42123969999999999</c:v>
                </c:pt>
                <c:pt idx="38">
                  <c:v>0.41438599999999998</c:v>
                </c:pt>
                <c:pt idx="39">
                  <c:v>0.41171869999999999</c:v>
                </c:pt>
                <c:pt idx="40">
                  <c:v>0.40981030000000002</c:v>
                </c:pt>
                <c:pt idx="41">
                  <c:v>0.41606009999999999</c:v>
                </c:pt>
                <c:pt idx="42">
                  <c:v>0.4175413</c:v>
                </c:pt>
                <c:pt idx="43">
                  <c:v>0.41134280000000001</c:v>
                </c:pt>
                <c:pt idx="44">
                  <c:v>0.41855769999999998</c:v>
                </c:pt>
                <c:pt idx="45">
                  <c:v>0.4164716</c:v>
                </c:pt>
                <c:pt idx="46">
                  <c:v>0.41592230000000002</c:v>
                </c:pt>
                <c:pt idx="47">
                  <c:v>0.41346630000000001</c:v>
                </c:pt>
                <c:pt idx="48">
                  <c:v>0.41727540000000002</c:v>
                </c:pt>
                <c:pt idx="49">
                  <c:v>0.42712030000000001</c:v>
                </c:pt>
                <c:pt idx="50">
                  <c:v>0.42151230000000001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receipt'!$CS$2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receipt'!$CS$4:$CS$54</c:f>
              <c:numCache>
                <c:formatCode>General</c:formatCode>
                <c:ptCount val="51"/>
                <c:pt idx="0">
                  <c:v>4.1423323854959611</c:v>
                </c:pt>
                <c:pt idx="1">
                  <c:v>5.1524404458213251</c:v>
                </c:pt>
                <c:pt idx="2">
                  <c:v>6.6408955183992013</c:v>
                </c:pt>
                <c:pt idx="3">
                  <c:v>7.4051426604337127</c:v>
                </c:pt>
                <c:pt idx="4">
                  <c:v>8.508440955461996</c:v>
                </c:pt>
                <c:pt idx="5">
                  <c:v>8.864117834233026</c:v>
                </c:pt>
                <c:pt idx="6">
                  <c:v>9.3808257934013888</c:v>
                </c:pt>
                <c:pt idx="7">
                  <c:v>10.25409784514865</c:v>
                </c:pt>
                <c:pt idx="8">
                  <c:v>11.090080415331155</c:v>
                </c:pt>
                <c:pt idx="9">
                  <c:v>11.526177642099819</c:v>
                </c:pt>
                <c:pt idx="10">
                  <c:v>11.752443819284542</c:v>
                </c:pt>
                <c:pt idx="11">
                  <c:v>11.943206960825457</c:v>
                </c:pt>
                <c:pt idx="12">
                  <c:v>12.771135165512435</c:v>
                </c:pt>
                <c:pt idx="13">
                  <c:v>12.598927069802416</c:v>
                </c:pt>
                <c:pt idx="14">
                  <c:v>13.024458527747912</c:v>
                </c:pt>
                <c:pt idx="15">
                  <c:v>13.678626208039574</c:v>
                </c:pt>
                <c:pt idx="16">
                  <c:v>13.67968728901479</c:v>
                </c:pt>
                <c:pt idx="17">
                  <c:v>13.509907741043499</c:v>
                </c:pt>
                <c:pt idx="18">
                  <c:v>14.00004189283535</c:v>
                </c:pt>
                <c:pt idx="19">
                  <c:v>14.015637018017124</c:v>
                </c:pt>
                <c:pt idx="20">
                  <c:v>14.450744813092955</c:v>
                </c:pt>
                <c:pt idx="21">
                  <c:v>14.775771423529825</c:v>
                </c:pt>
                <c:pt idx="22">
                  <c:v>15.73001881829742</c:v>
                </c:pt>
                <c:pt idx="23">
                  <c:v>15.523483707069394</c:v>
                </c:pt>
                <c:pt idx="24">
                  <c:v>16.277373375979746</c:v>
                </c:pt>
                <c:pt idx="25">
                  <c:v>16.072609950767117</c:v>
                </c:pt>
                <c:pt idx="26">
                  <c:v>16.76940236802939</c:v>
                </c:pt>
                <c:pt idx="27">
                  <c:v>16.88766873951085</c:v>
                </c:pt>
                <c:pt idx="28">
                  <c:v>17.241717874689467</c:v>
                </c:pt>
                <c:pt idx="29">
                  <c:v>17.461143470035378</c:v>
                </c:pt>
                <c:pt idx="30">
                  <c:v>17.96248483983889</c:v>
                </c:pt>
                <c:pt idx="31">
                  <c:v>18.288014824437944</c:v>
                </c:pt>
                <c:pt idx="32">
                  <c:v>18.472275823108429</c:v>
                </c:pt>
                <c:pt idx="33">
                  <c:v>18.797985029807059</c:v>
                </c:pt>
                <c:pt idx="34">
                  <c:v>19.002609757111429</c:v>
                </c:pt>
                <c:pt idx="35">
                  <c:v>20.024597059122524</c:v>
                </c:pt>
                <c:pt idx="36">
                  <c:v>20.158393880700803</c:v>
                </c:pt>
                <c:pt idx="37">
                  <c:v>20.283079588729407</c:v>
                </c:pt>
                <c:pt idx="38">
                  <c:v>20.762883596837302</c:v>
                </c:pt>
                <c:pt idx="39">
                  <c:v>19.980410735269153</c:v>
                </c:pt>
                <c:pt idx="40">
                  <c:v>21.922709574092828</c:v>
                </c:pt>
                <c:pt idx="41">
                  <c:v>22.217746359815717</c:v>
                </c:pt>
                <c:pt idx="42">
                  <c:v>22.091957190335613</c:v>
                </c:pt>
                <c:pt idx="43">
                  <c:v>22.060751292583031</c:v>
                </c:pt>
                <c:pt idx="44">
                  <c:v>22.536223055171281</c:v>
                </c:pt>
                <c:pt idx="45">
                  <c:v>24.044157797537707</c:v>
                </c:pt>
                <c:pt idx="46">
                  <c:v>23.592223129145456</c:v>
                </c:pt>
                <c:pt idx="47">
                  <c:v>24.455178407513944</c:v>
                </c:pt>
                <c:pt idx="48">
                  <c:v>25.420573627150542</c:v>
                </c:pt>
                <c:pt idx="49">
                  <c:v>25.886780283153747</c:v>
                </c:pt>
                <c:pt idx="50">
                  <c:v>25.81415790843559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receipt'!$CT$2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receipt'!$CT$4:$CT$54</c:f>
              <c:numCache>
                <c:formatCode>General</c:formatCode>
                <c:ptCount val="51"/>
                <c:pt idx="0">
                  <c:v>6.9759165325168082</c:v>
                </c:pt>
                <c:pt idx="1">
                  <c:v>7.0083147223461033</c:v>
                </c:pt>
                <c:pt idx="2">
                  <c:v>7.7715963784432995</c:v>
                </c:pt>
                <c:pt idx="3">
                  <c:v>8.5046566772724734</c:v>
                </c:pt>
                <c:pt idx="4">
                  <c:v>8.9894713848479419</c:v>
                </c:pt>
                <c:pt idx="5">
                  <c:v>9.629675578860077</c:v>
                </c:pt>
                <c:pt idx="6">
                  <c:v>9.8232759063574484</c:v>
                </c:pt>
                <c:pt idx="7">
                  <c:v>10.685981416300335</c:v>
                </c:pt>
                <c:pt idx="8">
                  <c:v>10.563971205429482</c:v>
                </c:pt>
                <c:pt idx="9">
                  <c:v>10.503683397687068</c:v>
                </c:pt>
                <c:pt idx="10">
                  <c:v>10.475175892567236</c:v>
                </c:pt>
                <c:pt idx="11">
                  <c:v>10.282470149523188</c:v>
                </c:pt>
                <c:pt idx="12">
                  <c:v>10.678320276694089</c:v>
                </c:pt>
                <c:pt idx="13">
                  <c:v>10.378587221184493</c:v>
                </c:pt>
                <c:pt idx="14">
                  <c:v>10.90512827827922</c:v>
                </c:pt>
                <c:pt idx="15">
                  <c:v>10.774155913077013</c:v>
                </c:pt>
                <c:pt idx="16">
                  <c:v>10.904777437197987</c:v>
                </c:pt>
                <c:pt idx="17">
                  <c:v>11.292278078417498</c:v>
                </c:pt>
                <c:pt idx="18">
                  <c:v>11.970519758256128</c:v>
                </c:pt>
                <c:pt idx="19">
                  <c:v>12.088487934513591</c:v>
                </c:pt>
                <c:pt idx="20">
                  <c:v>12.209278803954703</c:v>
                </c:pt>
                <c:pt idx="21">
                  <c:v>11.93385812249911</c:v>
                </c:pt>
                <c:pt idx="22">
                  <c:v>12.039163565390465</c:v>
                </c:pt>
                <c:pt idx="23">
                  <c:v>12.355458581549158</c:v>
                </c:pt>
                <c:pt idx="24">
                  <c:v>13.026122025682435</c:v>
                </c:pt>
                <c:pt idx="25">
                  <c:v>12.955532614014086</c:v>
                </c:pt>
                <c:pt idx="26">
                  <c:v>13.94428897696911</c:v>
                </c:pt>
                <c:pt idx="27">
                  <c:v>13.808358897086814</c:v>
                </c:pt>
                <c:pt idx="28">
                  <c:v>14.102176333463866</c:v>
                </c:pt>
                <c:pt idx="29">
                  <c:v>14.525420208265974</c:v>
                </c:pt>
                <c:pt idx="30">
                  <c:v>15.255171621838878</c:v>
                </c:pt>
                <c:pt idx="31">
                  <c:v>15.143943885130996</c:v>
                </c:pt>
                <c:pt idx="32">
                  <c:v>15.957258301702597</c:v>
                </c:pt>
                <c:pt idx="33">
                  <c:v>15.325683195191015</c:v>
                </c:pt>
                <c:pt idx="34">
                  <c:v>15.760475791576726</c:v>
                </c:pt>
                <c:pt idx="35">
                  <c:v>16.831797575934687</c:v>
                </c:pt>
                <c:pt idx="36">
                  <c:v>17.650132009969418</c:v>
                </c:pt>
                <c:pt idx="37">
                  <c:v>18.123211029820872</c:v>
                </c:pt>
                <c:pt idx="38">
                  <c:v>18.181956118789394</c:v>
                </c:pt>
                <c:pt idx="39">
                  <c:v>19.026744192114062</c:v>
                </c:pt>
                <c:pt idx="40">
                  <c:v>18.94475094860039</c:v>
                </c:pt>
                <c:pt idx="41">
                  <c:v>19.198929259959872</c:v>
                </c:pt>
                <c:pt idx="42">
                  <c:v>17.924258187394226</c:v>
                </c:pt>
                <c:pt idx="43">
                  <c:v>21.04235067546648</c:v>
                </c:pt>
                <c:pt idx="44">
                  <c:v>21.319443052041265</c:v>
                </c:pt>
                <c:pt idx="45">
                  <c:v>21.347677888690772</c:v>
                </c:pt>
                <c:pt idx="46">
                  <c:v>21.838221804068308</c:v>
                </c:pt>
                <c:pt idx="47">
                  <c:v>22.877132269140251</c:v>
                </c:pt>
                <c:pt idx="48">
                  <c:v>22.902096046851845</c:v>
                </c:pt>
                <c:pt idx="49">
                  <c:v>23.685914300850989</c:v>
                </c:pt>
                <c:pt idx="50">
                  <c:v>23.812526586323571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14.404101911365242</c:v>
                </c:pt>
                <c:pt idx="1">
                  <c:v>16.103824659739615</c:v>
                </c:pt>
                <c:pt idx="2">
                  <c:v>17.9978108110626</c:v>
                </c:pt>
                <c:pt idx="3">
                  <c:v>18.608039879332342</c:v>
                </c:pt>
                <c:pt idx="4">
                  <c:v>19.996301121712683</c:v>
                </c:pt>
                <c:pt idx="5">
                  <c:v>20.593273220972641</c:v>
                </c:pt>
                <c:pt idx="6">
                  <c:v>21.379828640383142</c:v>
                </c:pt>
                <c:pt idx="7">
                  <c:v>21.94626725208153</c:v>
                </c:pt>
                <c:pt idx="8">
                  <c:v>22.502158145734278</c:v>
                </c:pt>
                <c:pt idx="9">
                  <c:v>22.515499763866369</c:v>
                </c:pt>
                <c:pt idx="10">
                  <c:v>23.42957894570112</c:v>
                </c:pt>
                <c:pt idx="11">
                  <c:v>23.972818621849186</c:v>
                </c:pt>
                <c:pt idx="12">
                  <c:v>25.581784317881382</c:v>
                </c:pt>
                <c:pt idx="13">
                  <c:v>26.270881778548738</c:v>
                </c:pt>
                <c:pt idx="14">
                  <c:v>27.150724122483275</c:v>
                </c:pt>
                <c:pt idx="15">
                  <c:v>27.66770940620653</c:v>
                </c:pt>
                <c:pt idx="16">
                  <c:v>29.122216823518048</c:v>
                </c:pt>
                <c:pt idx="17">
                  <c:v>29.594453505130975</c:v>
                </c:pt>
                <c:pt idx="18">
                  <c:v>30.388856072004078</c:v>
                </c:pt>
                <c:pt idx="19">
                  <c:v>30.436676628975242</c:v>
                </c:pt>
                <c:pt idx="20">
                  <c:v>31.101977279561094</c:v>
                </c:pt>
                <c:pt idx="21">
                  <c:v>31.662547964727423</c:v>
                </c:pt>
                <c:pt idx="22">
                  <c:v>31.603025065075844</c:v>
                </c:pt>
                <c:pt idx="23">
                  <c:v>31.967367145633201</c:v>
                </c:pt>
                <c:pt idx="24">
                  <c:v>31.635832420193562</c:v>
                </c:pt>
                <c:pt idx="25">
                  <c:v>31.852462292493517</c:v>
                </c:pt>
                <c:pt idx="26">
                  <c:v>31.624973873947223</c:v>
                </c:pt>
                <c:pt idx="27">
                  <c:v>32.046373401437116</c:v>
                </c:pt>
                <c:pt idx="28">
                  <c:v>31.61341304212246</c:v>
                </c:pt>
                <c:pt idx="29">
                  <c:v>31.542376668542943</c:v>
                </c:pt>
                <c:pt idx="30">
                  <c:v>31.745799374386209</c:v>
                </c:pt>
                <c:pt idx="31">
                  <c:v>32.513830007985661</c:v>
                </c:pt>
                <c:pt idx="32">
                  <c:v>33.193524623720982</c:v>
                </c:pt>
                <c:pt idx="33">
                  <c:v>33.47954211552824</c:v>
                </c:pt>
                <c:pt idx="34">
                  <c:v>34.633556017996497</c:v>
                </c:pt>
                <c:pt idx="35">
                  <c:v>36.111651916456438</c:v>
                </c:pt>
                <c:pt idx="36">
                  <c:v>37.070246701913568</c:v>
                </c:pt>
                <c:pt idx="37">
                  <c:v>39.235901598949837</c:v>
                </c:pt>
                <c:pt idx="38">
                  <c:v>39.182428779604777</c:v>
                </c:pt>
                <c:pt idx="39">
                  <c:v>40.730876365457043</c:v>
                </c:pt>
                <c:pt idx="40">
                  <c:v>42.047820112021256</c:v>
                </c:pt>
                <c:pt idx="41">
                  <c:v>42.824403651170719</c:v>
                </c:pt>
                <c:pt idx="42">
                  <c:v>44.97931340152325</c:v>
                </c:pt>
                <c:pt idx="43">
                  <c:v>45.541974920465684</c:v>
                </c:pt>
                <c:pt idx="44">
                  <c:v>47.327133153771946</c:v>
                </c:pt>
                <c:pt idx="45">
                  <c:v>48.213245669120823</c:v>
                </c:pt>
                <c:pt idx="46">
                  <c:v>48.395542477117544</c:v>
                </c:pt>
                <c:pt idx="47">
                  <c:v>49.625597094175852</c:v>
                </c:pt>
                <c:pt idx="48">
                  <c:v>50.539245240943451</c:v>
                </c:pt>
                <c:pt idx="49">
                  <c:v>51.910732005279037</c:v>
                </c:pt>
                <c:pt idx="50">
                  <c:v>52.869701173971109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12.847045330150175</c:v>
                </c:pt>
                <c:pt idx="1">
                  <c:v>13.83977616391117</c:v>
                </c:pt>
                <c:pt idx="2">
                  <c:v>15.334339862551584</c:v>
                </c:pt>
                <c:pt idx="3">
                  <c:v>15.995019837752332</c:v>
                </c:pt>
                <c:pt idx="4">
                  <c:v>17.234306265786419</c:v>
                </c:pt>
                <c:pt idx="5">
                  <c:v>18.52487575102527</c:v>
                </c:pt>
                <c:pt idx="6">
                  <c:v>19.652909492219973</c:v>
                </c:pt>
                <c:pt idx="7">
                  <c:v>20.575321990397683</c:v>
                </c:pt>
                <c:pt idx="8">
                  <c:v>22.052151362177156</c:v>
                </c:pt>
                <c:pt idx="9">
                  <c:v>22.799001719853674</c:v>
                </c:pt>
                <c:pt idx="10">
                  <c:v>24.147919417448389</c:v>
                </c:pt>
                <c:pt idx="11">
                  <c:v>24.699965208703464</c:v>
                </c:pt>
                <c:pt idx="12">
                  <c:v>25.373036250432818</c:v>
                </c:pt>
                <c:pt idx="13">
                  <c:v>25.832826029079747</c:v>
                </c:pt>
                <c:pt idx="14">
                  <c:v>26.915679282614033</c:v>
                </c:pt>
                <c:pt idx="15">
                  <c:v>27.847257345615514</c:v>
                </c:pt>
                <c:pt idx="16">
                  <c:v>28.67308309564492</c:v>
                </c:pt>
                <c:pt idx="17">
                  <c:v>29.851248633038448</c:v>
                </c:pt>
                <c:pt idx="18">
                  <c:v>30.907102402095951</c:v>
                </c:pt>
                <c:pt idx="19">
                  <c:v>31.749462884434173</c:v>
                </c:pt>
                <c:pt idx="20">
                  <c:v>32.261941196550687</c:v>
                </c:pt>
                <c:pt idx="21">
                  <c:v>33.982862597402466</c:v>
                </c:pt>
                <c:pt idx="22">
                  <c:v>35.59666631302327</c:v>
                </c:pt>
                <c:pt idx="23">
                  <c:v>36.740893391372467</c:v>
                </c:pt>
                <c:pt idx="24">
                  <c:v>38.41627951812255</c:v>
                </c:pt>
                <c:pt idx="25">
                  <c:v>39.858440329834281</c:v>
                </c:pt>
                <c:pt idx="26">
                  <c:v>41.265819567042989</c:v>
                </c:pt>
                <c:pt idx="27">
                  <c:v>43.529503133272371</c:v>
                </c:pt>
                <c:pt idx="28">
                  <c:v>44.994519948287589</c:v>
                </c:pt>
                <c:pt idx="29">
                  <c:v>46.180695432768857</c:v>
                </c:pt>
                <c:pt idx="30">
                  <c:v>47.993665036948904</c:v>
                </c:pt>
                <c:pt idx="31">
                  <c:v>49.172933580150207</c:v>
                </c:pt>
                <c:pt idx="32">
                  <c:v>50.857137346370138</c:v>
                </c:pt>
                <c:pt idx="33">
                  <c:v>52.276054968001077</c:v>
                </c:pt>
                <c:pt idx="34">
                  <c:v>53.099849433810185</c:v>
                </c:pt>
                <c:pt idx="35">
                  <c:v>54.439915370831194</c:v>
                </c:pt>
                <c:pt idx="36">
                  <c:v>55.501164675885505</c:v>
                </c:pt>
                <c:pt idx="37">
                  <c:v>55.861084054370458</c:v>
                </c:pt>
                <c:pt idx="38">
                  <c:v>57.072560147936031</c:v>
                </c:pt>
                <c:pt idx="39">
                  <c:v>58.105761143630183</c:v>
                </c:pt>
                <c:pt idx="40">
                  <c:v>58.570340631093813</c:v>
                </c:pt>
                <c:pt idx="41">
                  <c:v>59.492883814546637</c:v>
                </c:pt>
                <c:pt idx="42">
                  <c:v>60.857187901360703</c:v>
                </c:pt>
                <c:pt idx="43">
                  <c:v>62.204062101516001</c:v>
                </c:pt>
                <c:pt idx="44">
                  <c:v>63.043091137654464</c:v>
                </c:pt>
                <c:pt idx="45">
                  <c:v>64.611752469370828</c:v>
                </c:pt>
                <c:pt idx="46">
                  <c:v>67.136034962480579</c:v>
                </c:pt>
                <c:pt idx="47">
                  <c:v>69.01306040142461</c:v>
                </c:pt>
                <c:pt idx="48">
                  <c:v>71.70775908553091</c:v>
                </c:pt>
                <c:pt idx="49">
                  <c:v>74.932594435121629</c:v>
                </c:pt>
                <c:pt idx="50">
                  <c:v>77.685952878075241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receipt'!$DK$2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receipt'!$DK$4:$DK$54</c:f>
              <c:numCache>
                <c:formatCode>General</c:formatCode>
                <c:ptCount val="51"/>
                <c:pt idx="0">
                  <c:v>163.83188978925457</c:v>
                </c:pt>
                <c:pt idx="1">
                  <c:v>169.54522431268796</c:v>
                </c:pt>
                <c:pt idx="2">
                  <c:v>180.93441274667424</c:v>
                </c:pt>
                <c:pt idx="3">
                  <c:v>185.00063258334811</c:v>
                </c:pt>
                <c:pt idx="4">
                  <c:v>204.39050177080296</c:v>
                </c:pt>
                <c:pt idx="5">
                  <c:v>199.68412351320575</c:v>
                </c:pt>
                <c:pt idx="6">
                  <c:v>209.85758179906261</c:v>
                </c:pt>
                <c:pt idx="7">
                  <c:v>214.47863110622748</c:v>
                </c:pt>
                <c:pt idx="8">
                  <c:v>212.59868698680182</c:v>
                </c:pt>
                <c:pt idx="9">
                  <c:v>210.07166504211867</c:v>
                </c:pt>
                <c:pt idx="10">
                  <c:v>228.26741258836253</c:v>
                </c:pt>
                <c:pt idx="11">
                  <c:v>238.52781502375583</c:v>
                </c:pt>
                <c:pt idx="12">
                  <c:v>251.95159658319886</c:v>
                </c:pt>
                <c:pt idx="13">
                  <c:v>242.27072861751208</c:v>
                </c:pt>
                <c:pt idx="14">
                  <c:v>257.33753465713232</c:v>
                </c:pt>
                <c:pt idx="15">
                  <c:v>258.1924105344068</c:v>
                </c:pt>
                <c:pt idx="16">
                  <c:v>267.7378726011641</c:v>
                </c:pt>
                <c:pt idx="17">
                  <c:v>273.47858023099502</c:v>
                </c:pt>
                <c:pt idx="18">
                  <c:v>284.45100261710326</c:v>
                </c:pt>
                <c:pt idx="19">
                  <c:v>273.09753052440459</c:v>
                </c:pt>
                <c:pt idx="20">
                  <c:v>284.48092978478024</c:v>
                </c:pt>
                <c:pt idx="21">
                  <c:v>276.84487446575918</c:v>
                </c:pt>
                <c:pt idx="22">
                  <c:v>289.61489151532498</c:v>
                </c:pt>
                <c:pt idx="23">
                  <c:v>279.35430190477967</c:v>
                </c:pt>
                <c:pt idx="24">
                  <c:v>284.74471279479724</c:v>
                </c:pt>
                <c:pt idx="25">
                  <c:v>273.704690838864</c:v>
                </c:pt>
                <c:pt idx="26">
                  <c:v>274.99317034435859</c:v>
                </c:pt>
                <c:pt idx="27">
                  <c:v>264.40611884963664</c:v>
                </c:pt>
                <c:pt idx="28">
                  <c:v>268.18488295612758</c:v>
                </c:pt>
                <c:pt idx="29">
                  <c:v>257.79982012115721</c:v>
                </c:pt>
                <c:pt idx="30">
                  <c:v>246.44582856111489</c:v>
                </c:pt>
                <c:pt idx="31">
                  <c:v>260.81808759891061</c:v>
                </c:pt>
                <c:pt idx="32">
                  <c:v>251.58376629370755</c:v>
                </c:pt>
                <c:pt idx="33">
                  <c:v>250.59885579638754</c:v>
                </c:pt>
                <c:pt idx="34">
                  <c:v>255.7492389299091</c:v>
                </c:pt>
                <c:pt idx="35">
                  <c:v>265.44919983013193</c:v>
                </c:pt>
                <c:pt idx="36">
                  <c:v>273.74641031699332</c:v>
                </c:pt>
                <c:pt idx="37">
                  <c:v>276.24635354137291</c:v>
                </c:pt>
                <c:pt idx="38">
                  <c:v>278.0441204375586</c:v>
                </c:pt>
                <c:pt idx="39">
                  <c:v>280.23031488360897</c:v>
                </c:pt>
                <c:pt idx="40">
                  <c:v>281.85038823543664</c:v>
                </c:pt>
                <c:pt idx="41">
                  <c:v>283.7346766033391</c:v>
                </c:pt>
                <c:pt idx="42">
                  <c:v>290.88330585625869</c:v>
                </c:pt>
                <c:pt idx="43">
                  <c:v>287.80618150597422</c:v>
                </c:pt>
                <c:pt idx="44">
                  <c:v>305.70805695975844</c:v>
                </c:pt>
                <c:pt idx="45">
                  <c:v>309.41699595121059</c:v>
                </c:pt>
                <c:pt idx="46">
                  <c:v>300.54078799424616</c:v>
                </c:pt>
                <c:pt idx="47">
                  <c:v>299.02268080746404</c:v>
                </c:pt>
                <c:pt idx="48">
                  <c:v>300.16108769231971</c:v>
                </c:pt>
                <c:pt idx="49">
                  <c:v>305.60494657680476</c:v>
                </c:pt>
                <c:pt idx="50">
                  <c:v>302.52367966110592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receipt'!$DL$2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receipt'!$DL$4:$DL$54</c:f>
              <c:numCache>
                <c:formatCode>General</c:formatCode>
                <c:ptCount val="51"/>
                <c:pt idx="0">
                  <c:v>270.89303592336881</c:v>
                </c:pt>
                <c:pt idx="1">
                  <c:v>253.51513631109012</c:v>
                </c:pt>
                <c:pt idx="2">
                  <c:v>260.95448299803752</c:v>
                </c:pt>
                <c:pt idx="3">
                  <c:v>259.65546824581747</c:v>
                </c:pt>
                <c:pt idx="4">
                  <c:v>269.94709612239171</c:v>
                </c:pt>
                <c:pt idx="5">
                  <c:v>279.61569180959509</c:v>
                </c:pt>
                <c:pt idx="6">
                  <c:v>287.79427992926384</c:v>
                </c:pt>
                <c:pt idx="7">
                  <c:v>290.19247517281389</c:v>
                </c:pt>
                <c:pt idx="8">
                  <c:v>306.67718418491199</c:v>
                </c:pt>
                <c:pt idx="9">
                  <c:v>317.29945103417992</c:v>
                </c:pt>
                <c:pt idx="10">
                  <c:v>325.07510622113779</c:v>
                </c:pt>
                <c:pt idx="11">
                  <c:v>330.80220158572104</c:v>
                </c:pt>
                <c:pt idx="12">
                  <c:v>331.13885128889086</c:v>
                </c:pt>
                <c:pt idx="13">
                  <c:v>329.04519734906188</c:v>
                </c:pt>
                <c:pt idx="14">
                  <c:v>339.5119642293709</c:v>
                </c:pt>
                <c:pt idx="15">
                  <c:v>338.11998226524179</c:v>
                </c:pt>
                <c:pt idx="16">
                  <c:v>351.65264851469271</c:v>
                </c:pt>
                <c:pt idx="17">
                  <c:v>362.07507430949244</c:v>
                </c:pt>
                <c:pt idx="18">
                  <c:v>375.47606256885882</c:v>
                </c:pt>
                <c:pt idx="19">
                  <c:v>378.65224427052698</c:v>
                </c:pt>
                <c:pt idx="20">
                  <c:v>386.01953469683042</c:v>
                </c:pt>
                <c:pt idx="21">
                  <c:v>404.48192034575663</c:v>
                </c:pt>
                <c:pt idx="22">
                  <c:v>416.64228163057686</c:v>
                </c:pt>
                <c:pt idx="23">
                  <c:v>421.98424633780678</c:v>
                </c:pt>
                <c:pt idx="24">
                  <c:v>445.52810353803437</c:v>
                </c:pt>
                <c:pt idx="25">
                  <c:v>460.99804731433591</c:v>
                </c:pt>
                <c:pt idx="26">
                  <c:v>460.52361204935403</c:v>
                </c:pt>
                <c:pt idx="27">
                  <c:v>482.63680083656385</c:v>
                </c:pt>
                <c:pt idx="28">
                  <c:v>506.78513611204664</c:v>
                </c:pt>
                <c:pt idx="29">
                  <c:v>517.37042185921064</c:v>
                </c:pt>
                <c:pt idx="30">
                  <c:v>523.68258083859087</c:v>
                </c:pt>
                <c:pt idx="31">
                  <c:v>541.32913059763587</c:v>
                </c:pt>
                <c:pt idx="32">
                  <c:v>556.5239011850241</c:v>
                </c:pt>
                <c:pt idx="33">
                  <c:v>557.56239383446461</c:v>
                </c:pt>
                <c:pt idx="34">
                  <c:v>575.15854064291557</c:v>
                </c:pt>
                <c:pt idx="35">
                  <c:v>569.00514481920118</c:v>
                </c:pt>
                <c:pt idx="36">
                  <c:v>596.55735896684121</c:v>
                </c:pt>
                <c:pt idx="37">
                  <c:v>579.68926692644027</c:v>
                </c:pt>
                <c:pt idx="38">
                  <c:v>583.27028913898073</c:v>
                </c:pt>
                <c:pt idx="39">
                  <c:v>576.75226820497949</c:v>
                </c:pt>
                <c:pt idx="40">
                  <c:v>580.41581782730566</c:v>
                </c:pt>
                <c:pt idx="41">
                  <c:v>579.37906283380448</c:v>
                </c:pt>
                <c:pt idx="42">
                  <c:v>589.12162741878763</c:v>
                </c:pt>
                <c:pt idx="43">
                  <c:v>594.44022979306385</c:v>
                </c:pt>
                <c:pt idx="44">
                  <c:v>596.29943745617982</c:v>
                </c:pt>
                <c:pt idx="45">
                  <c:v>594.76839412382242</c:v>
                </c:pt>
                <c:pt idx="46">
                  <c:v>599.67074047897358</c:v>
                </c:pt>
                <c:pt idx="47">
                  <c:v>602.42241859193405</c:v>
                </c:pt>
                <c:pt idx="48">
                  <c:v>625.00915767882111</c:v>
                </c:pt>
                <c:pt idx="49">
                  <c:v>636.14391938435153</c:v>
                </c:pt>
                <c:pt idx="50">
                  <c:v>656.49071708568727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receipt'!$DH$4:$DH$54</c:f>
              <c:numCache>
                <c:formatCode>General</c:formatCode>
                <c:ptCount val="51"/>
                <c:pt idx="0">
                  <c:v>392.31423500388058</c:v>
                </c:pt>
                <c:pt idx="1">
                  <c:v>397.66757951791601</c:v>
                </c:pt>
                <c:pt idx="2">
                  <c:v>420.00622699623671</c:v>
                </c:pt>
                <c:pt idx="3">
                  <c:v>429.78764660212858</c:v>
                </c:pt>
                <c:pt idx="4">
                  <c:v>456.02564378820347</c:v>
                </c:pt>
                <c:pt idx="5">
                  <c:v>469.7725037748624</c:v>
                </c:pt>
                <c:pt idx="6">
                  <c:v>485.83253731696868</c:v>
                </c:pt>
                <c:pt idx="7">
                  <c:v>496.34095432600117</c:v>
                </c:pt>
                <c:pt idx="8">
                  <c:v>508.76600085240437</c:v>
                </c:pt>
                <c:pt idx="9">
                  <c:v>511.47571844592852</c:v>
                </c:pt>
                <c:pt idx="10">
                  <c:v>538.6389850541824</c:v>
                </c:pt>
                <c:pt idx="11">
                  <c:v>565.80225166243633</c:v>
                </c:pt>
                <c:pt idx="12">
                  <c:v>588.80180587088478</c:v>
                </c:pt>
                <c:pt idx="13">
                  <c:v>588.14089914075691</c:v>
                </c:pt>
                <c:pt idx="14">
                  <c:v>610.28127460003918</c:v>
                </c:pt>
                <c:pt idx="15">
                  <c:v>626.80394285323507</c:v>
                </c:pt>
                <c:pt idx="16">
                  <c:v>633.41301015451336</c:v>
                </c:pt>
                <c:pt idx="17">
                  <c:v>644.45015254764814</c:v>
                </c:pt>
                <c:pt idx="18">
                  <c:v>662.62508762616346</c:v>
                </c:pt>
                <c:pt idx="19">
                  <c:v>674.85186213352836</c:v>
                </c:pt>
                <c:pt idx="20">
                  <c:v>685.75682318063753</c:v>
                </c:pt>
                <c:pt idx="21">
                  <c:v>682.91492424108787</c:v>
                </c:pt>
                <c:pt idx="22">
                  <c:v>684.43500972038191</c:v>
                </c:pt>
                <c:pt idx="23">
                  <c:v>680.46956933961496</c:v>
                </c:pt>
                <c:pt idx="24">
                  <c:v>675.84322222872004</c:v>
                </c:pt>
                <c:pt idx="25">
                  <c:v>660.8406394548183</c:v>
                </c:pt>
                <c:pt idx="26">
                  <c:v>667.78016012116052</c:v>
                </c:pt>
                <c:pt idx="27">
                  <c:v>650.79485715687531</c:v>
                </c:pt>
                <c:pt idx="28">
                  <c:v>650.20004109976037</c:v>
                </c:pt>
                <c:pt idx="29">
                  <c:v>629.84411381182304</c:v>
                </c:pt>
                <c:pt idx="30">
                  <c:v>623.43331852958318</c:v>
                </c:pt>
                <c:pt idx="31">
                  <c:v>630.70329256098933</c:v>
                </c:pt>
                <c:pt idx="32">
                  <c:v>630.5050205419509</c:v>
                </c:pt>
                <c:pt idx="33">
                  <c:v>627.92748429445237</c:v>
                </c:pt>
                <c:pt idx="34">
                  <c:v>640.41862149386839</c:v>
                </c:pt>
                <c:pt idx="35">
                  <c:v>653.37239340437395</c:v>
                </c:pt>
                <c:pt idx="36">
                  <c:v>671.61341915590197</c:v>
                </c:pt>
                <c:pt idx="37">
                  <c:v>685.82291385365033</c:v>
                </c:pt>
                <c:pt idx="38">
                  <c:v>694.48079201832491</c:v>
                </c:pt>
                <c:pt idx="39">
                  <c:v>692.69634384697974</c:v>
                </c:pt>
                <c:pt idx="40">
                  <c:v>702.1473100878078</c:v>
                </c:pt>
                <c:pt idx="41">
                  <c:v>710.07819084934181</c:v>
                </c:pt>
                <c:pt idx="42">
                  <c:v>708.02937998594552</c:v>
                </c:pt>
                <c:pt idx="43">
                  <c:v>715.49762603638999</c:v>
                </c:pt>
                <c:pt idx="44">
                  <c:v>745.30451956515515</c:v>
                </c:pt>
                <c:pt idx="45">
                  <c:v>748.93950658085828</c:v>
                </c:pt>
                <c:pt idx="46">
                  <c:v>734.59783053708429</c:v>
                </c:pt>
                <c:pt idx="47">
                  <c:v>746.89069571746199</c:v>
                </c:pt>
                <c:pt idx="48">
                  <c:v>748.0803278316921</c:v>
                </c:pt>
                <c:pt idx="49">
                  <c:v>755.68075522816218</c:v>
                </c:pt>
                <c:pt idx="50">
                  <c:v>746.49415167938525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receipt'!$DI$2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receipt'!$DI$4:$DI$54</c:f>
              <c:numCache>
                <c:formatCode>General</c:formatCode>
                <c:ptCount val="51"/>
                <c:pt idx="0">
                  <c:v>656.67692705501304</c:v>
                </c:pt>
                <c:pt idx="1">
                  <c:v>625.15167602791541</c:v>
                </c:pt>
                <c:pt idx="2">
                  <c:v>613.38753623164007</c:v>
                </c:pt>
                <c:pt idx="3">
                  <c:v>613.38753623164007</c:v>
                </c:pt>
                <c:pt idx="4">
                  <c:v>626.34130814214552</c:v>
                </c:pt>
                <c:pt idx="5">
                  <c:v>649.67131571565801</c:v>
                </c:pt>
                <c:pt idx="6">
                  <c:v>661.03891147385661</c:v>
                </c:pt>
                <c:pt idx="7">
                  <c:v>685.55855116159921</c:v>
                </c:pt>
                <c:pt idx="8">
                  <c:v>707.96328931293272</c:v>
                </c:pt>
                <c:pt idx="9">
                  <c:v>726.40258708349916</c:v>
                </c:pt>
                <c:pt idx="10">
                  <c:v>753.6319443647659</c:v>
                </c:pt>
                <c:pt idx="11">
                  <c:v>771.34424473219167</c:v>
                </c:pt>
                <c:pt idx="12">
                  <c:v>788.06518500442587</c:v>
                </c:pt>
                <c:pt idx="13">
                  <c:v>790.5105399058989</c:v>
                </c:pt>
                <c:pt idx="14">
                  <c:v>808.4872029653759</c:v>
                </c:pt>
                <c:pt idx="15">
                  <c:v>828.97531159933851</c:v>
                </c:pt>
                <c:pt idx="16">
                  <c:v>849.85996427137798</c:v>
                </c:pt>
                <c:pt idx="17">
                  <c:v>869.88543819425138</c:v>
                </c:pt>
                <c:pt idx="18">
                  <c:v>889.97700279013748</c:v>
                </c:pt>
                <c:pt idx="19">
                  <c:v>918.46208285864702</c:v>
                </c:pt>
                <c:pt idx="20">
                  <c:v>934.32384438171493</c:v>
                </c:pt>
                <c:pt idx="21">
                  <c:v>966.51000213894031</c:v>
                </c:pt>
                <c:pt idx="22">
                  <c:v>1001.3397868166769</c:v>
                </c:pt>
                <c:pt idx="23">
                  <c:v>1023.3479809299337</c:v>
                </c:pt>
                <c:pt idx="24">
                  <c:v>1075.6917939560578</c:v>
                </c:pt>
                <c:pt idx="25">
                  <c:v>1115.4783791097534</c:v>
                </c:pt>
                <c:pt idx="26">
                  <c:v>1150.5064358065285</c:v>
                </c:pt>
                <c:pt idx="27">
                  <c:v>1182.2299588526644</c:v>
                </c:pt>
                <c:pt idx="28">
                  <c:v>1237.812214856415</c:v>
                </c:pt>
                <c:pt idx="29">
                  <c:v>1286.4549501938234</c:v>
                </c:pt>
                <c:pt idx="30">
                  <c:v>1314.7417582432945</c:v>
                </c:pt>
                <c:pt idx="31">
                  <c:v>1360.608685314166</c:v>
                </c:pt>
                <c:pt idx="32">
                  <c:v>1383.6082395226144</c:v>
                </c:pt>
                <c:pt idx="33">
                  <c:v>1402.9067160423472</c:v>
                </c:pt>
                <c:pt idx="34">
                  <c:v>1443.2881172531575</c:v>
                </c:pt>
                <c:pt idx="35">
                  <c:v>1465.4284927124399</c:v>
                </c:pt>
                <c:pt idx="36">
                  <c:v>1485.0574225972364</c:v>
                </c:pt>
                <c:pt idx="37">
                  <c:v>1478.3161739499326</c:v>
                </c:pt>
                <c:pt idx="38">
                  <c:v>1487.7010495177478</c:v>
                </c:pt>
                <c:pt idx="39">
                  <c:v>1483.6034277909555</c:v>
                </c:pt>
                <c:pt idx="40">
                  <c:v>1489.3533163430675</c:v>
                </c:pt>
                <c:pt idx="41">
                  <c:v>1485.1235132702493</c:v>
                </c:pt>
                <c:pt idx="42">
                  <c:v>1498.3416478728061</c:v>
                </c:pt>
                <c:pt idx="43">
                  <c:v>1517.6401243925386</c:v>
                </c:pt>
                <c:pt idx="44">
                  <c:v>1529.8668988999036</c:v>
                </c:pt>
                <c:pt idx="45">
                  <c:v>1540.0448625438721</c:v>
                </c:pt>
                <c:pt idx="46">
                  <c:v>1553.196906473416</c:v>
                </c:pt>
                <c:pt idx="47">
                  <c:v>1583.2681626942324</c:v>
                </c:pt>
                <c:pt idx="48">
                  <c:v>1609.1757065152433</c:v>
                </c:pt>
                <c:pt idx="49">
                  <c:v>1641.824498983558</c:v>
                </c:pt>
                <c:pt idx="50">
                  <c:v>1686.5017939401996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receipt'!$ED$2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receipt'!$ED$4:$ED$54</c:f>
              <c:numCache>
                <c:formatCode>General</c:formatCode>
                <c:ptCount val="51"/>
                <c:pt idx="0">
                  <c:v>0.71520945544832681</c:v>
                </c:pt>
                <c:pt idx="1">
                  <c:v>0.86661962630227851</c:v>
                </c:pt>
                <c:pt idx="2">
                  <c:v>0.99369226267789257</c:v>
                </c:pt>
                <c:pt idx="3">
                  <c:v>1.0829548054672438</c:v>
                </c:pt>
                <c:pt idx="4">
                  <c:v>1.3634746739339214</c:v>
                </c:pt>
                <c:pt idx="5">
                  <c:v>1.4176747089678119</c:v>
                </c:pt>
                <c:pt idx="6">
                  <c:v>1.4266247051313949</c:v>
                </c:pt>
                <c:pt idx="7">
                  <c:v>1.4725239662180771</c:v>
                </c:pt>
                <c:pt idx="8">
                  <c:v>1.5406242653043349</c:v>
                </c:pt>
                <c:pt idx="9">
                  <c:v>1.5113619743599762</c:v>
                </c:pt>
                <c:pt idx="10">
                  <c:v>1.4561497533724845</c:v>
                </c:pt>
                <c:pt idx="11">
                  <c:v>1.4827778406573624</c:v>
                </c:pt>
                <c:pt idx="12">
                  <c:v>1.4398215221873714</c:v>
                </c:pt>
                <c:pt idx="13">
                  <c:v>1.4400727686830737</c:v>
                </c:pt>
                <c:pt idx="14">
                  <c:v>1.4071470069118845</c:v>
                </c:pt>
                <c:pt idx="15">
                  <c:v>1.3308195885232119</c:v>
                </c:pt>
                <c:pt idx="16">
                  <c:v>1.2916951548778162</c:v>
                </c:pt>
                <c:pt idx="17">
                  <c:v>1.3226989140127914</c:v>
                </c:pt>
                <c:pt idx="18">
                  <c:v>1.2947092772286508</c:v>
                </c:pt>
                <c:pt idx="19">
                  <c:v>1.3082854835896902</c:v>
                </c:pt>
                <c:pt idx="20">
                  <c:v>1.3415622196684238</c:v>
                </c:pt>
                <c:pt idx="21">
                  <c:v>1.3436712510312556</c:v>
                </c:pt>
                <c:pt idx="22">
                  <c:v>1.3288303781758661</c:v>
                </c:pt>
                <c:pt idx="23">
                  <c:v>1.430231239054915</c:v>
                </c:pt>
                <c:pt idx="24">
                  <c:v>1.3846366053189294</c:v>
                </c:pt>
                <c:pt idx="25">
                  <c:v>1.3693543584081795</c:v>
                </c:pt>
                <c:pt idx="26">
                  <c:v>1.4203124540827878</c:v>
                </c:pt>
                <c:pt idx="27">
                  <c:v>1.4481385764086803</c:v>
                </c:pt>
                <c:pt idx="28">
                  <c:v>1.4344361377081472</c:v>
                </c:pt>
                <c:pt idx="29">
                  <c:v>1.4662348832548948</c:v>
                </c:pt>
                <c:pt idx="30">
                  <c:v>1.3980919039752009</c:v>
                </c:pt>
                <c:pt idx="31">
                  <c:v>1.4141008228321814</c:v>
                </c:pt>
                <c:pt idx="32">
                  <c:v>1.4119099426385529</c:v>
                </c:pt>
                <c:pt idx="33">
                  <c:v>1.4676610508741028</c:v>
                </c:pt>
                <c:pt idx="34">
                  <c:v>1.455019339400107</c:v>
                </c:pt>
                <c:pt idx="35">
                  <c:v>1.4064363547896306</c:v>
                </c:pt>
                <c:pt idx="36">
                  <c:v>1.4871140900819142</c:v>
                </c:pt>
                <c:pt idx="37">
                  <c:v>1.4608480065804552</c:v>
                </c:pt>
                <c:pt idx="38">
                  <c:v>1.3767037916431366</c:v>
                </c:pt>
                <c:pt idx="39">
                  <c:v>1.3958758818585439</c:v>
                </c:pt>
                <c:pt idx="40">
                  <c:v>1.4357835818187401</c:v>
                </c:pt>
                <c:pt idx="41">
                  <c:v>1.4208403496852722</c:v>
                </c:pt>
                <c:pt idx="42">
                  <c:v>1.4152906617044732</c:v>
                </c:pt>
                <c:pt idx="43">
                  <c:v>1.4270220191786847</c:v>
                </c:pt>
                <c:pt idx="44">
                  <c:v>1.4204870072167326</c:v>
                </c:pt>
                <c:pt idx="45">
                  <c:v>1.413809525071398</c:v>
                </c:pt>
                <c:pt idx="46">
                  <c:v>1.4461033056472095</c:v>
                </c:pt>
                <c:pt idx="47">
                  <c:v>1.5264643300195584</c:v>
                </c:pt>
                <c:pt idx="48">
                  <c:v>1.5242311046328973</c:v>
                </c:pt>
                <c:pt idx="49">
                  <c:v>1.469366695117702</c:v>
                </c:pt>
                <c:pt idx="50">
                  <c:v>1.4399530785271202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receipt'!$EE$2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receipt'!$EE$4:$EE$54</c:f>
              <c:numCache>
                <c:formatCode>General</c:formatCode>
                <c:ptCount val="51"/>
                <c:pt idx="0">
                  <c:v>2.3357546768098594</c:v>
                </c:pt>
                <c:pt idx="1">
                  <c:v>2.3474384773127452</c:v>
                </c:pt>
                <c:pt idx="2">
                  <c:v>2.5678325293750972</c:v>
                </c:pt>
                <c:pt idx="3">
                  <c:v>3.0384725779737507</c:v>
                </c:pt>
                <c:pt idx="4">
                  <c:v>3.3432924454083719</c:v>
                </c:pt>
                <c:pt idx="5">
                  <c:v>3.5182117826966013</c:v>
                </c:pt>
                <c:pt idx="6">
                  <c:v>3.6487373790241255</c:v>
                </c:pt>
                <c:pt idx="7">
                  <c:v>3.3328678923876285</c:v>
                </c:pt>
                <c:pt idx="8">
                  <c:v>3.3406337021762562</c:v>
                </c:pt>
                <c:pt idx="9">
                  <c:v>3.22671442067834</c:v>
                </c:pt>
                <c:pt idx="10">
                  <c:v>3.2343776261246737</c:v>
                </c:pt>
                <c:pt idx="11">
                  <c:v>3.2325109652537227</c:v>
                </c:pt>
                <c:pt idx="12">
                  <c:v>3.1898871239773836</c:v>
                </c:pt>
                <c:pt idx="13">
                  <c:v>3.1655541898064317</c:v>
                </c:pt>
                <c:pt idx="14">
                  <c:v>3.2029575886996402</c:v>
                </c:pt>
                <c:pt idx="15">
                  <c:v>3.0945991636867372</c:v>
                </c:pt>
                <c:pt idx="16">
                  <c:v>3.0132852752385597</c:v>
                </c:pt>
                <c:pt idx="17">
                  <c:v>2.9988365186898265</c:v>
                </c:pt>
                <c:pt idx="18">
                  <c:v>2.9998568433132653</c:v>
                </c:pt>
                <c:pt idx="19">
                  <c:v>2.9011388732948391</c:v>
                </c:pt>
                <c:pt idx="20">
                  <c:v>2.9350450326219786</c:v>
                </c:pt>
                <c:pt idx="21">
                  <c:v>2.8278366421046042</c:v>
                </c:pt>
                <c:pt idx="22">
                  <c:v>2.9302362830522681</c:v>
                </c:pt>
                <c:pt idx="23">
                  <c:v>2.876363223718664</c:v>
                </c:pt>
                <c:pt idx="24">
                  <c:v>2.8623561031029729</c:v>
                </c:pt>
                <c:pt idx="25">
                  <c:v>2.8375037839576822</c:v>
                </c:pt>
                <c:pt idx="26">
                  <c:v>2.9098381686866244</c:v>
                </c:pt>
                <c:pt idx="27">
                  <c:v>2.8074866673127863</c:v>
                </c:pt>
                <c:pt idx="28">
                  <c:v>2.8567920986927677</c:v>
                </c:pt>
                <c:pt idx="29">
                  <c:v>2.9302398953305286</c:v>
                </c:pt>
                <c:pt idx="30">
                  <c:v>2.8599499411337934</c:v>
                </c:pt>
                <c:pt idx="31">
                  <c:v>2.8922492471542305</c:v>
                </c:pt>
                <c:pt idx="32">
                  <c:v>2.9279430792695247</c:v>
                </c:pt>
                <c:pt idx="33">
                  <c:v>2.8361465320440864</c:v>
                </c:pt>
                <c:pt idx="34">
                  <c:v>2.8077206525637468</c:v>
                </c:pt>
                <c:pt idx="35">
                  <c:v>3.0458918022456301</c:v>
                </c:pt>
                <c:pt idx="36">
                  <c:v>2.9395777486005632</c:v>
                </c:pt>
                <c:pt idx="37">
                  <c:v>2.9817079116629195</c:v>
                </c:pt>
                <c:pt idx="38">
                  <c:v>3.0077316825679272</c:v>
                </c:pt>
                <c:pt idx="39">
                  <c:v>3.0159014325754114</c:v>
                </c:pt>
                <c:pt idx="40">
                  <c:v>3.0406741216331081</c:v>
                </c:pt>
                <c:pt idx="41">
                  <c:v>3.1170677503453463</c:v>
                </c:pt>
                <c:pt idx="42">
                  <c:v>3.1172504565040242</c:v>
                </c:pt>
                <c:pt idx="43">
                  <c:v>3.1581395418906779</c:v>
                </c:pt>
                <c:pt idx="44">
                  <c:v>3.1368797186134159</c:v>
                </c:pt>
                <c:pt idx="45">
                  <c:v>3.1463049100733662</c:v>
                </c:pt>
                <c:pt idx="46">
                  <c:v>3.1150548181784816</c:v>
                </c:pt>
                <c:pt idx="47">
                  <c:v>3.2134564933309786</c:v>
                </c:pt>
                <c:pt idx="48">
                  <c:v>3.2003799329337688</c:v>
                </c:pt>
                <c:pt idx="49">
                  <c:v>3.1711735535091465</c:v>
                </c:pt>
                <c:pt idx="50">
                  <c:v>3.1437936836026799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0.18849768424839242</c:v>
                </c:pt>
                <c:pt idx="1">
                  <c:v>0.16558962749536954</c:v>
                </c:pt>
                <c:pt idx="2">
                  <c:v>0.15324813227653683</c:v>
                </c:pt>
                <c:pt idx="3">
                  <c:v>0.14629041570438797</c:v>
                </c:pt>
                <c:pt idx="4">
                  <c:v>0.14072769157802023</c:v>
                </c:pt>
                <c:pt idx="5">
                  <c:v>0.13798484897746871</c:v>
                </c:pt>
                <c:pt idx="6">
                  <c:v>0.13731513443328996</c:v>
                </c:pt>
                <c:pt idx="7">
                  <c:v>0.13706171217666002</c:v>
                </c:pt>
                <c:pt idx="8">
                  <c:v>0.1339640666892663</c:v>
                </c:pt>
                <c:pt idx="9">
                  <c:v>0.13592499010624373</c:v>
                </c:pt>
                <c:pt idx="10">
                  <c:v>0.13816941106660735</c:v>
                </c:pt>
                <c:pt idx="11">
                  <c:v>0.13418974047391724</c:v>
                </c:pt>
                <c:pt idx="12">
                  <c:v>0.13262764632627663</c:v>
                </c:pt>
                <c:pt idx="13">
                  <c:v>0.13397885858557831</c:v>
                </c:pt>
                <c:pt idx="14">
                  <c:v>0.12991313789359393</c:v>
                </c:pt>
                <c:pt idx="15">
                  <c:v>0.13295536213367401</c:v>
                </c:pt>
                <c:pt idx="16">
                  <c:v>0.13122565020532795</c:v>
                </c:pt>
                <c:pt idx="17">
                  <c:v>0.12944129258281267</c:v>
                </c:pt>
                <c:pt idx="18">
                  <c:v>0.12458052600088455</c:v>
                </c:pt>
                <c:pt idx="19">
                  <c:v>0.12506485420774088</c:v>
                </c:pt>
                <c:pt idx="20">
                  <c:v>0.12210072465650253</c:v>
                </c:pt>
                <c:pt idx="21">
                  <c:v>0.11948433078293676</c:v>
                </c:pt>
                <c:pt idx="22">
                  <c:v>0.11734666737592449</c:v>
                </c:pt>
                <c:pt idx="23">
                  <c:v>0.119868460066309</c:v>
                </c:pt>
                <c:pt idx="24">
                  <c:v>0.1194107499794639</c:v>
                </c:pt>
                <c:pt idx="25">
                  <c:v>0.11980622837370235</c:v>
                </c:pt>
                <c:pt idx="26">
                  <c:v>0.11857883875285853</c:v>
                </c:pt>
                <c:pt idx="27">
                  <c:v>0.11665149618841722</c:v>
                </c:pt>
                <c:pt idx="28">
                  <c:v>0.11710876867832724</c:v>
                </c:pt>
                <c:pt idx="29">
                  <c:v>0.1181549379065641</c:v>
                </c:pt>
                <c:pt idx="30">
                  <c:v>0.11829349069669409</c:v>
                </c:pt>
                <c:pt idx="31">
                  <c:v>0.11743086099897572</c:v>
                </c:pt>
                <c:pt idx="32">
                  <c:v>0.11656330904931063</c:v>
                </c:pt>
                <c:pt idx="33">
                  <c:v>0.11405692349218714</c:v>
                </c:pt>
                <c:pt idx="34">
                  <c:v>0.11291849047675363</c:v>
                </c:pt>
                <c:pt idx="35">
                  <c:v>0.11286362191986593</c:v>
                </c:pt>
                <c:pt idx="36">
                  <c:v>0.10878135176826846</c:v>
                </c:pt>
                <c:pt idx="37">
                  <c:v>0.10925008444994931</c:v>
                </c:pt>
                <c:pt idx="38">
                  <c:v>0.10916004921149766</c:v>
                </c:pt>
                <c:pt idx="39">
                  <c:v>0.10934944701610454</c:v>
                </c:pt>
                <c:pt idx="40">
                  <c:v>0.10862575911626499</c:v>
                </c:pt>
                <c:pt idx="41">
                  <c:v>0.10887107729927992</c:v>
                </c:pt>
                <c:pt idx="42">
                  <c:v>0.1111889808350629</c:v>
                </c:pt>
                <c:pt idx="43">
                  <c:v>0.11121166950596262</c:v>
                </c:pt>
                <c:pt idx="44">
                  <c:v>0.11252888048729252</c:v>
                </c:pt>
                <c:pt idx="45">
                  <c:v>0.11105872492011098</c:v>
                </c:pt>
                <c:pt idx="46">
                  <c:v>0.11155462184873932</c:v>
                </c:pt>
                <c:pt idx="47">
                  <c:v>0.11222554241912422</c:v>
                </c:pt>
                <c:pt idx="48">
                  <c:v>0.1099668900070391</c:v>
                </c:pt>
                <c:pt idx="49">
                  <c:v>0.10947038872945473</c:v>
                </c:pt>
                <c:pt idx="50">
                  <c:v>0.11200665592012886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0.13242131616595129</c:v>
                </c:pt>
                <c:pt idx="1">
                  <c:v>0.11295493934142121</c:v>
                </c:pt>
                <c:pt idx="2">
                  <c:v>9.78589420654912E-2</c:v>
                </c:pt>
                <c:pt idx="3">
                  <c:v>8.9982075283808111E-2</c:v>
                </c:pt>
                <c:pt idx="4">
                  <c:v>8.5368594545999293E-2</c:v>
                </c:pt>
                <c:pt idx="5">
                  <c:v>7.9799523691039029E-2</c:v>
                </c:pt>
                <c:pt idx="6">
                  <c:v>7.8374406125029883E-2</c:v>
                </c:pt>
                <c:pt idx="7">
                  <c:v>7.6796223242579176E-2</c:v>
                </c:pt>
                <c:pt idx="8">
                  <c:v>7.5268154358278896E-2</c:v>
                </c:pt>
                <c:pt idx="9">
                  <c:v>7.4339306046623338E-2</c:v>
                </c:pt>
                <c:pt idx="10">
                  <c:v>7.3834875196369373E-2</c:v>
                </c:pt>
                <c:pt idx="11">
                  <c:v>7.3532346819491001E-2</c:v>
                </c:pt>
                <c:pt idx="12">
                  <c:v>7.2469862629660778E-2</c:v>
                </c:pt>
                <c:pt idx="13">
                  <c:v>7.4336087545251187E-2</c:v>
                </c:pt>
                <c:pt idx="14">
                  <c:v>7.453568603921791E-2</c:v>
                </c:pt>
                <c:pt idx="15">
                  <c:v>7.3558914002942205E-2</c:v>
                </c:pt>
                <c:pt idx="16">
                  <c:v>7.560065191104566E-2</c:v>
                </c:pt>
                <c:pt idx="17">
                  <c:v>7.541493775933604E-2</c:v>
                </c:pt>
                <c:pt idx="18">
                  <c:v>7.4708687115938602E-2</c:v>
                </c:pt>
                <c:pt idx="19">
                  <c:v>7.3038189251171518E-2</c:v>
                </c:pt>
                <c:pt idx="20">
                  <c:v>7.3997994766830333E-2</c:v>
                </c:pt>
                <c:pt idx="21">
                  <c:v>7.3803574860657153E-2</c:v>
                </c:pt>
                <c:pt idx="22">
                  <c:v>7.3098868206902937E-2</c:v>
                </c:pt>
                <c:pt idx="23">
                  <c:v>7.306418981055722E-2</c:v>
                </c:pt>
                <c:pt idx="24">
                  <c:v>7.190881161227132E-2</c:v>
                </c:pt>
                <c:pt idx="25">
                  <c:v>7.0634231103388248E-2</c:v>
                </c:pt>
                <c:pt idx="26">
                  <c:v>7.1749353895691245E-2</c:v>
                </c:pt>
                <c:pt idx="27">
                  <c:v>6.9919069401610329E-2</c:v>
                </c:pt>
                <c:pt idx="28">
                  <c:v>6.921448018554005E-2</c:v>
                </c:pt>
                <c:pt idx="29">
                  <c:v>6.9607031650309306E-2</c:v>
                </c:pt>
                <c:pt idx="30">
                  <c:v>6.8324906530288207E-2</c:v>
                </c:pt>
                <c:pt idx="31">
                  <c:v>6.8860276585598373E-2</c:v>
                </c:pt>
                <c:pt idx="32">
                  <c:v>6.8146956489206448E-2</c:v>
                </c:pt>
                <c:pt idx="33">
                  <c:v>6.8550108588717795E-2</c:v>
                </c:pt>
                <c:pt idx="34">
                  <c:v>6.8002283315226411E-2</c:v>
                </c:pt>
                <c:pt idx="35">
                  <c:v>6.7581973239229542E-2</c:v>
                </c:pt>
                <c:pt idx="36">
                  <c:v>6.6888525253268091E-2</c:v>
                </c:pt>
                <c:pt idx="37">
                  <c:v>6.5867489240658258E-2</c:v>
                </c:pt>
                <c:pt idx="38">
                  <c:v>6.4585635359115906E-2</c:v>
                </c:pt>
                <c:pt idx="39">
                  <c:v>6.5145618532932492E-2</c:v>
                </c:pt>
                <c:pt idx="40">
                  <c:v>6.5587119459609378E-2</c:v>
                </c:pt>
                <c:pt idx="41">
                  <c:v>6.5655439066101592E-2</c:v>
                </c:pt>
                <c:pt idx="42">
                  <c:v>6.5152553676293523E-2</c:v>
                </c:pt>
                <c:pt idx="43">
                  <c:v>6.385453202879815E-2</c:v>
                </c:pt>
                <c:pt idx="44">
                  <c:v>6.3734241280942253E-2</c:v>
                </c:pt>
                <c:pt idx="45">
                  <c:v>6.2919585522475341E-2</c:v>
                </c:pt>
                <c:pt idx="46">
                  <c:v>6.2925873321227524E-2</c:v>
                </c:pt>
                <c:pt idx="47">
                  <c:v>6.2782976154542758E-2</c:v>
                </c:pt>
                <c:pt idx="48">
                  <c:v>6.4474306638400827E-2</c:v>
                </c:pt>
                <c:pt idx="49">
                  <c:v>6.5326805806063717E-2</c:v>
                </c:pt>
                <c:pt idx="50">
                  <c:v>6.5124884366327546E-2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344.79504110768949</c:v>
                </c:pt>
                <c:pt idx="1">
                  <c:v>434.0174496749467</c:v>
                </c:pt>
                <c:pt idx="2">
                  <c:v>542.27397206988542</c:v>
                </c:pt>
                <c:pt idx="3">
                  <c:v>627.92748429445237</c:v>
                </c:pt>
                <c:pt idx="4">
                  <c:v>707.36847325581766</c:v>
                </c:pt>
                <c:pt idx="5">
                  <c:v>715.76198872844122</c:v>
                </c:pt>
                <c:pt idx="6">
                  <c:v>756.40775263130274</c:v>
                </c:pt>
                <c:pt idx="7">
                  <c:v>802.27467970217424</c:v>
                </c:pt>
                <c:pt idx="8">
                  <c:v>852.63577253791493</c:v>
                </c:pt>
                <c:pt idx="9">
                  <c:v>882.24439404764178</c:v>
                </c:pt>
                <c:pt idx="10">
                  <c:v>895.9251633612879</c:v>
                </c:pt>
                <c:pt idx="11">
                  <c:v>905.70658296717988</c:v>
                </c:pt>
                <c:pt idx="12">
                  <c:v>921.7005258362733</c:v>
                </c:pt>
                <c:pt idx="13">
                  <c:v>921.17180045217106</c:v>
                </c:pt>
                <c:pt idx="14">
                  <c:v>922.55970458543948</c:v>
                </c:pt>
                <c:pt idx="15">
                  <c:v>943.17999456542782</c:v>
                </c:pt>
                <c:pt idx="16">
                  <c:v>945.88971215895185</c:v>
                </c:pt>
                <c:pt idx="17">
                  <c:v>933.06812159447202</c:v>
                </c:pt>
                <c:pt idx="18">
                  <c:v>920.576984395056</c:v>
                </c:pt>
                <c:pt idx="19">
                  <c:v>935.183023130881</c:v>
                </c:pt>
                <c:pt idx="20">
                  <c:v>952.30050744119194</c:v>
                </c:pt>
                <c:pt idx="21">
                  <c:v>964.39510060253122</c:v>
                </c:pt>
                <c:pt idx="22">
                  <c:v>979.72813674149688</c:v>
                </c:pt>
                <c:pt idx="23">
                  <c:v>982.04131029694429</c:v>
                </c:pt>
                <c:pt idx="24">
                  <c:v>1000.6127894135363</c:v>
                </c:pt>
                <c:pt idx="25">
                  <c:v>1001.8685122007793</c:v>
                </c:pt>
                <c:pt idx="26">
                  <c:v>1009.3367582512237</c:v>
                </c:pt>
                <c:pt idx="27">
                  <c:v>1012.7734732478884</c:v>
                </c:pt>
                <c:pt idx="28">
                  <c:v>1013.500470651029</c:v>
                </c:pt>
                <c:pt idx="29">
                  <c:v>1005.8339525815461</c:v>
                </c:pt>
                <c:pt idx="30">
                  <c:v>987.46074548399247</c:v>
                </c:pt>
                <c:pt idx="31">
                  <c:v>985.14757192854518</c:v>
                </c:pt>
                <c:pt idx="32">
                  <c:v>983.75966779527664</c:v>
                </c:pt>
                <c:pt idx="33">
                  <c:v>987.32856413796696</c:v>
                </c:pt>
                <c:pt idx="34">
                  <c:v>985.01539058251956</c:v>
                </c:pt>
                <c:pt idx="35">
                  <c:v>974.24261088143589</c:v>
                </c:pt>
                <c:pt idx="36">
                  <c:v>982.63612635405934</c:v>
                </c:pt>
                <c:pt idx="37">
                  <c:v>972.32598136406523</c:v>
                </c:pt>
                <c:pt idx="38">
                  <c:v>973.71388549733365</c:v>
                </c:pt>
                <c:pt idx="39">
                  <c:v>969.74844511656659</c:v>
                </c:pt>
                <c:pt idx="40">
                  <c:v>978.53850462726678</c:v>
                </c:pt>
                <c:pt idx="41">
                  <c:v>970.73980521175838</c:v>
                </c:pt>
                <c:pt idx="42">
                  <c:v>963.99855656445447</c:v>
                </c:pt>
                <c:pt idx="43">
                  <c:v>972.78861607515466</c:v>
                </c:pt>
                <c:pt idx="44">
                  <c:v>974.11042953541039</c:v>
                </c:pt>
                <c:pt idx="45">
                  <c:v>968.95535704041322</c:v>
                </c:pt>
                <c:pt idx="46">
                  <c:v>962.015836374071</c:v>
                </c:pt>
                <c:pt idx="47">
                  <c:v>973.64779482432084</c:v>
                </c:pt>
                <c:pt idx="48">
                  <c:v>990.23655375052942</c:v>
                </c:pt>
                <c:pt idx="49">
                  <c:v>993.27672470911739</c:v>
                </c:pt>
                <c:pt idx="50">
                  <c:v>994.53244749636031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719.39697574414413</c:v>
                </c:pt>
                <c:pt idx="1">
                  <c:v>711.59827632863573</c:v>
                </c:pt>
                <c:pt idx="2">
                  <c:v>773.19478357654964</c:v>
                </c:pt>
                <c:pt idx="3">
                  <c:v>850.32259898246753</c:v>
                </c:pt>
                <c:pt idx="4">
                  <c:v>922.62579525845229</c:v>
                </c:pt>
                <c:pt idx="5">
                  <c:v>943.31217591145344</c:v>
                </c:pt>
                <c:pt idx="6">
                  <c:v>970.47544251970726</c:v>
                </c:pt>
                <c:pt idx="7">
                  <c:v>995.98644230264154</c:v>
                </c:pt>
                <c:pt idx="8">
                  <c:v>1019.9112659332691</c:v>
                </c:pt>
                <c:pt idx="9">
                  <c:v>1004.3138671022522</c:v>
                </c:pt>
                <c:pt idx="10">
                  <c:v>999.62142931834455</c:v>
                </c:pt>
                <c:pt idx="11">
                  <c:v>1002.7937816229581</c:v>
                </c:pt>
                <c:pt idx="12">
                  <c:v>992.74799932501514</c:v>
                </c:pt>
                <c:pt idx="13">
                  <c:v>991.0957324996956</c:v>
                </c:pt>
                <c:pt idx="14">
                  <c:v>988.58428692520977</c:v>
                </c:pt>
                <c:pt idx="15">
                  <c:v>965.12209800567189</c:v>
                </c:pt>
                <c:pt idx="16">
                  <c:v>960.62793224080258</c:v>
                </c:pt>
                <c:pt idx="17">
                  <c:v>970.47544251970726</c:v>
                </c:pt>
                <c:pt idx="18">
                  <c:v>969.8806264625922</c:v>
                </c:pt>
                <c:pt idx="19">
                  <c:v>968.09617829124716</c:v>
                </c:pt>
                <c:pt idx="20">
                  <c:v>968.8231756943876</c:v>
                </c:pt>
                <c:pt idx="21">
                  <c:v>961.22274829791763</c:v>
                </c:pt>
                <c:pt idx="22">
                  <c:v>966.84045550400413</c:v>
                </c:pt>
                <c:pt idx="23">
                  <c:v>961.75147368201988</c:v>
                </c:pt>
                <c:pt idx="24">
                  <c:v>967.17090886906817</c:v>
                </c:pt>
                <c:pt idx="25">
                  <c:v>968.22835963727266</c:v>
                </c:pt>
                <c:pt idx="26">
                  <c:v>986.00675067771135</c:v>
                </c:pt>
                <c:pt idx="27">
                  <c:v>986.46938538880079</c:v>
                </c:pt>
                <c:pt idx="28">
                  <c:v>996.51516768674378</c:v>
                </c:pt>
                <c:pt idx="29">
                  <c:v>1001.4719681627025</c:v>
                </c:pt>
                <c:pt idx="30">
                  <c:v>996.51516768674378</c:v>
                </c:pt>
                <c:pt idx="31">
                  <c:v>1000.0840640294341</c:v>
                </c:pt>
                <c:pt idx="32">
                  <c:v>1007.1557660418019</c:v>
                </c:pt>
                <c:pt idx="33">
                  <c:v>1005.9661339275718</c:v>
                </c:pt>
                <c:pt idx="34">
                  <c:v>1012.9056545939141</c:v>
                </c:pt>
                <c:pt idx="35">
                  <c:v>1030.3535922692888</c:v>
                </c:pt>
                <c:pt idx="36">
                  <c:v>1032.9311285167873</c:v>
                </c:pt>
                <c:pt idx="37">
                  <c:v>1051.8991516714559</c:v>
                </c:pt>
                <c:pt idx="38">
                  <c:v>1066.2408277152299</c:v>
                </c:pt>
                <c:pt idx="39">
                  <c:v>1074.171708476764</c:v>
                </c:pt>
                <c:pt idx="40">
                  <c:v>1070.6028121340735</c:v>
                </c:pt>
                <c:pt idx="41">
                  <c:v>1093.7345476885478</c:v>
                </c:pt>
                <c:pt idx="42">
                  <c:v>1109.2658558465516</c:v>
                </c:pt>
                <c:pt idx="43">
                  <c:v>1124.1362572744279</c:v>
                </c:pt>
                <c:pt idx="44">
                  <c:v>1131.0757779407702</c:v>
                </c:pt>
                <c:pt idx="45">
                  <c:v>1122.7483531411594</c:v>
                </c:pt>
                <c:pt idx="46">
                  <c:v>1127.8373349631438</c:v>
                </c:pt>
                <c:pt idx="47">
                  <c:v>1144.9548192734546</c:v>
                </c:pt>
                <c:pt idx="48">
                  <c:v>1152.158702631848</c:v>
                </c:pt>
                <c:pt idx="49">
                  <c:v>1149.4489850383241</c:v>
                </c:pt>
                <c:pt idx="50">
                  <c:v>1149.7794384033878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1469.7904771312835</c:v>
                </c:pt>
                <c:pt idx="1">
                  <c:v>1605.6729008455659</c:v>
                </c:pt>
                <c:pt idx="2">
                  <c:v>1742.7449566740779</c:v>
                </c:pt>
                <c:pt idx="3">
                  <c:v>1831.5047305302458</c:v>
                </c:pt>
                <c:pt idx="4">
                  <c:v>1950.864485991332</c:v>
                </c:pt>
                <c:pt idx="5">
                  <c:v>2032.7508298541704</c:v>
                </c:pt>
                <c:pt idx="6">
                  <c:v>2086.9451817246522</c:v>
                </c:pt>
                <c:pt idx="7">
                  <c:v>2112.9849068916888</c:v>
                </c:pt>
                <c:pt idx="8">
                  <c:v>2144.5762485917994</c:v>
                </c:pt>
                <c:pt idx="9">
                  <c:v>2171.0125177969126</c:v>
                </c:pt>
                <c:pt idx="10">
                  <c:v>2227.5861338958548</c:v>
                </c:pt>
                <c:pt idx="11">
                  <c:v>2284.2919313408229</c:v>
                </c:pt>
                <c:pt idx="12">
                  <c:v>2335.1156588876534</c:v>
                </c:pt>
                <c:pt idx="13">
                  <c:v>2382.1061273997416</c:v>
                </c:pt>
                <c:pt idx="14">
                  <c:v>2434.7803937909302</c:v>
                </c:pt>
                <c:pt idx="15">
                  <c:v>2482.9604944172488</c:v>
                </c:pt>
                <c:pt idx="16">
                  <c:v>2510.652486409605</c:v>
                </c:pt>
                <c:pt idx="17">
                  <c:v>2527.9021520659412</c:v>
                </c:pt>
                <c:pt idx="18">
                  <c:v>2540.591561284396</c:v>
                </c:pt>
                <c:pt idx="19">
                  <c:v>2547.6632632967635</c:v>
                </c:pt>
                <c:pt idx="20">
                  <c:v>2544.5570016651627</c:v>
                </c:pt>
                <c:pt idx="21">
                  <c:v>2522.2844448598548</c:v>
                </c:pt>
                <c:pt idx="22">
                  <c:v>2484.8771239346197</c:v>
                </c:pt>
                <c:pt idx="23">
                  <c:v>2451.8978781012406</c:v>
                </c:pt>
                <c:pt idx="24">
                  <c:v>2413.6974690998522</c:v>
                </c:pt>
                <c:pt idx="25">
                  <c:v>2387.5255625867899</c:v>
                </c:pt>
                <c:pt idx="26">
                  <c:v>2369.879352892377</c:v>
                </c:pt>
                <c:pt idx="27">
                  <c:v>2323.4837004374031</c:v>
                </c:pt>
                <c:pt idx="28">
                  <c:v>2282.2431204774261</c:v>
                </c:pt>
                <c:pt idx="29">
                  <c:v>2235.1865612923248</c:v>
                </c:pt>
                <c:pt idx="30">
                  <c:v>2195.1356134465782</c:v>
                </c:pt>
                <c:pt idx="31">
                  <c:v>2193.8137999863229</c:v>
                </c:pt>
                <c:pt idx="32">
                  <c:v>2195.3999761386294</c:v>
                </c:pt>
                <c:pt idx="33">
                  <c:v>2203.6613102652273</c:v>
                </c:pt>
                <c:pt idx="34">
                  <c:v>2234.6578359082223</c:v>
                </c:pt>
                <c:pt idx="35">
                  <c:v>2287.860827683513</c:v>
                </c:pt>
                <c:pt idx="36">
                  <c:v>2313.570099485486</c:v>
                </c:pt>
                <c:pt idx="37">
                  <c:v>2347.8050681061072</c:v>
                </c:pt>
                <c:pt idx="38">
                  <c:v>2363.6668296291755</c:v>
                </c:pt>
                <c:pt idx="39">
                  <c:v>2384.3532102821764</c:v>
                </c:pt>
                <c:pt idx="40">
                  <c:v>2405.1056816081905</c:v>
                </c:pt>
                <c:pt idx="41">
                  <c:v>2432.4672202354823</c:v>
                </c:pt>
                <c:pt idx="42">
                  <c:v>2451.8978781012406</c:v>
                </c:pt>
                <c:pt idx="43">
                  <c:v>2482.8944037442361</c:v>
                </c:pt>
                <c:pt idx="44">
                  <c:v>2517.2615537108832</c:v>
                </c:pt>
                <c:pt idx="45">
                  <c:v>2523.2097142820335</c:v>
                </c:pt>
                <c:pt idx="46">
                  <c:v>2516.7328283267807</c:v>
                </c:pt>
                <c:pt idx="47">
                  <c:v>2543.4995508969578</c:v>
                </c:pt>
                <c:pt idx="48">
                  <c:v>2535.0399447513219</c:v>
                </c:pt>
                <c:pt idx="49">
                  <c:v>2533.2554965799768</c:v>
                </c:pt>
                <c:pt idx="50">
                  <c:v>2541.979465417664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1478.3161739499326</c:v>
                </c:pt>
                <c:pt idx="1">
                  <c:v>1525.3727331350344</c:v>
                </c:pt>
                <c:pt idx="2">
                  <c:v>1574.2798311644938</c:v>
                </c:pt>
                <c:pt idx="3">
                  <c:v>1659.2063459859203</c:v>
                </c:pt>
                <c:pt idx="4">
                  <c:v>1764.3566067492579</c:v>
                </c:pt>
                <c:pt idx="5">
                  <c:v>1859.3289038686273</c:v>
                </c:pt>
                <c:pt idx="6">
                  <c:v>1933.6148203349956</c:v>
                </c:pt>
                <c:pt idx="7">
                  <c:v>2043.9201535933307</c:v>
                </c:pt>
                <c:pt idx="8">
                  <c:v>2144.2457952267355</c:v>
                </c:pt>
                <c:pt idx="9">
                  <c:v>2205.710121128624</c:v>
                </c:pt>
                <c:pt idx="10">
                  <c:v>2271.8007941414066</c:v>
                </c:pt>
                <c:pt idx="11">
                  <c:v>2317.9981745773425</c:v>
                </c:pt>
                <c:pt idx="12">
                  <c:v>2357.4543063659739</c:v>
                </c:pt>
                <c:pt idx="13">
                  <c:v>2391.6231843135829</c:v>
                </c:pt>
                <c:pt idx="14">
                  <c:v>2423.3467073597185</c:v>
                </c:pt>
                <c:pt idx="15">
                  <c:v>2470.7998105828965</c:v>
                </c:pt>
                <c:pt idx="16">
                  <c:v>2514.2213827522951</c:v>
                </c:pt>
                <c:pt idx="17">
                  <c:v>2548.4563513729167</c:v>
                </c:pt>
                <c:pt idx="18">
                  <c:v>2592.0101048883407</c:v>
                </c:pt>
                <c:pt idx="19">
                  <c:v>2651.2934385808071</c:v>
                </c:pt>
                <c:pt idx="20">
                  <c:v>2702.6458915117396</c:v>
                </c:pt>
                <c:pt idx="21">
                  <c:v>2750.958173484084</c:v>
                </c:pt>
                <c:pt idx="22">
                  <c:v>2826.3015407186572</c:v>
                </c:pt>
                <c:pt idx="23">
                  <c:v>2874.6799133640143</c:v>
                </c:pt>
                <c:pt idx="24">
                  <c:v>2968.6608503881921</c:v>
                </c:pt>
                <c:pt idx="25">
                  <c:v>3042.8145855085345</c:v>
                </c:pt>
                <c:pt idx="26">
                  <c:v>3119.87631024144</c:v>
                </c:pt>
                <c:pt idx="27">
                  <c:v>3193.0386852665906</c:v>
                </c:pt>
                <c:pt idx="28">
                  <c:v>3277.106021338851</c:v>
                </c:pt>
                <c:pt idx="29">
                  <c:v>3353.5729300146404</c:v>
                </c:pt>
                <c:pt idx="30">
                  <c:v>3411.6666315928774</c:v>
                </c:pt>
                <c:pt idx="31">
                  <c:v>3464.8035326951544</c:v>
                </c:pt>
                <c:pt idx="32">
                  <c:v>3533.0751979173597</c:v>
                </c:pt>
                <c:pt idx="33">
                  <c:v>3560.5028272176646</c:v>
                </c:pt>
                <c:pt idx="34">
                  <c:v>3589.1861793052126</c:v>
                </c:pt>
                <c:pt idx="35">
                  <c:v>3595.8613372795039</c:v>
                </c:pt>
                <c:pt idx="36">
                  <c:v>3594.6056144922609</c:v>
                </c:pt>
                <c:pt idx="37">
                  <c:v>3578.0829462390648</c:v>
                </c:pt>
                <c:pt idx="38">
                  <c:v>3588.7235445941228</c:v>
                </c:pt>
                <c:pt idx="39">
                  <c:v>3583.2380187340623</c:v>
                </c:pt>
                <c:pt idx="40">
                  <c:v>3571.2095162457354</c:v>
                </c:pt>
                <c:pt idx="41">
                  <c:v>3555.4138453956807</c:v>
                </c:pt>
                <c:pt idx="42">
                  <c:v>3567.6406199030453</c:v>
                </c:pt>
                <c:pt idx="43">
                  <c:v>3580.1317571024611</c:v>
                </c:pt>
                <c:pt idx="44">
                  <c:v>3591.0367181495703</c:v>
                </c:pt>
                <c:pt idx="45">
                  <c:v>3622.8263318687195</c:v>
                </c:pt>
                <c:pt idx="46">
                  <c:v>3676.0293236440093</c:v>
                </c:pt>
                <c:pt idx="47">
                  <c:v>3722.2927947529579</c:v>
                </c:pt>
                <c:pt idx="48">
                  <c:v>3772.257343550622</c:v>
                </c:pt>
                <c:pt idx="49">
                  <c:v>3847.4685294391688</c:v>
                </c:pt>
                <c:pt idx="50">
                  <c:v>3929.4209639750202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receipt'!$BB$2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receipt'!$BB$4:$BB$54</c:f>
              <c:numCache>
                <c:formatCode>General</c:formatCode>
                <c:ptCount val="51"/>
                <c:pt idx="0">
                  <c:v>0.16316697237659814</c:v>
                </c:pt>
                <c:pt idx="1">
                  <c:v>0.14435729397801744</c:v>
                </c:pt>
                <c:pt idx="2">
                  <c:v>0.1324157454181614</c:v>
                </c:pt>
                <c:pt idx="3">
                  <c:v>0.12628477297510499</c:v>
                </c:pt>
                <c:pt idx="4">
                  <c:v>0.12086814975583288</c:v>
                </c:pt>
                <c:pt idx="5">
                  <c:v>0.11653442167851001</c:v>
                </c:pt>
                <c:pt idx="6">
                  <c:v>0.11590594188638326</c:v>
                </c:pt>
                <c:pt idx="7">
                  <c:v>0.11450189155107188</c:v>
                </c:pt>
                <c:pt idx="8">
                  <c:v>0.11152688980819857</c:v>
                </c:pt>
                <c:pt idx="9">
                  <c:v>0.11169733625016086</c:v>
                </c:pt>
                <c:pt idx="10">
                  <c:v>0.1126523899753316</c:v>
                </c:pt>
                <c:pt idx="11">
                  <c:v>0.11047263073322387</c:v>
                </c:pt>
                <c:pt idx="12">
                  <c:v>0.11006649458983607</c:v>
                </c:pt>
                <c:pt idx="13">
                  <c:v>0.1111241926803014</c:v>
                </c:pt>
                <c:pt idx="14">
                  <c:v>0.10897425324514672</c:v>
                </c:pt>
                <c:pt idx="15">
                  <c:v>0.11047160202415404</c:v>
                </c:pt>
                <c:pt idx="16">
                  <c:v>0.1106635033358279</c:v>
                </c:pt>
                <c:pt idx="17">
                  <c:v>0.1105835213200612</c:v>
                </c:pt>
                <c:pt idx="18">
                  <c:v>0.10733262486716259</c:v>
                </c:pt>
                <c:pt idx="19">
                  <c:v>0.1063180760757368</c:v>
                </c:pt>
                <c:pt idx="20">
                  <c:v>0.10500357724567305</c:v>
                </c:pt>
                <c:pt idx="21">
                  <c:v>0.10298681441785125</c:v>
                </c:pt>
                <c:pt idx="22">
                  <c:v>0.10023390409931927</c:v>
                </c:pt>
                <c:pt idx="23">
                  <c:v>0.10120481927710843</c:v>
                </c:pt>
                <c:pt idx="24">
                  <c:v>9.9773544691621155E-2</c:v>
                </c:pt>
                <c:pt idx="25">
                  <c:v>9.9017018779342728E-2</c:v>
                </c:pt>
                <c:pt idx="26">
                  <c:v>9.8738279893506198E-2</c:v>
                </c:pt>
                <c:pt idx="27">
                  <c:v>9.5535816948373001E-2</c:v>
                </c:pt>
                <c:pt idx="28">
                  <c:v>9.5477530090449403E-2</c:v>
                </c:pt>
                <c:pt idx="29">
                  <c:v>9.5084700264202654E-2</c:v>
                </c:pt>
                <c:pt idx="30">
                  <c:v>9.4388834061751026E-2</c:v>
                </c:pt>
                <c:pt idx="31">
                  <c:v>9.4098594105574709E-2</c:v>
                </c:pt>
                <c:pt idx="32">
                  <c:v>9.3186013831868406E-2</c:v>
                </c:pt>
                <c:pt idx="33">
                  <c:v>9.2257136989114807E-2</c:v>
                </c:pt>
                <c:pt idx="34">
                  <c:v>9.1721593837307075E-2</c:v>
                </c:pt>
                <c:pt idx="35">
                  <c:v>9.1167632539171498E-2</c:v>
                </c:pt>
                <c:pt idx="36">
                  <c:v>8.9231138811408137E-2</c:v>
                </c:pt>
                <c:pt idx="37">
                  <c:v>8.9368443474093395E-2</c:v>
                </c:pt>
                <c:pt idx="38">
                  <c:v>8.8527240680122452E-2</c:v>
                </c:pt>
                <c:pt idx="39">
                  <c:v>8.8718192376728969E-2</c:v>
                </c:pt>
                <c:pt idx="40">
                  <c:v>8.8538236611258925E-2</c:v>
                </c:pt>
                <c:pt idx="41">
                  <c:v>8.9460188046551384E-2</c:v>
                </c:pt>
                <c:pt idx="42">
                  <c:v>9.004417261297995E-2</c:v>
                </c:pt>
                <c:pt idx="43">
                  <c:v>8.9464612034888993E-2</c:v>
                </c:pt>
                <c:pt idx="44">
                  <c:v>9.037983487680161E-2</c:v>
                </c:pt>
                <c:pt idx="45">
                  <c:v>8.958088122409294E-2</c:v>
                </c:pt>
                <c:pt idx="46">
                  <c:v>8.9471346068414032E-2</c:v>
                </c:pt>
                <c:pt idx="47">
                  <c:v>8.9690773443191235E-2</c:v>
                </c:pt>
                <c:pt idx="48">
                  <c:v>8.9214281263630138E-2</c:v>
                </c:pt>
                <c:pt idx="49">
                  <c:v>8.9391869438393085E-2</c:v>
                </c:pt>
                <c:pt idx="50">
                  <c:v>8.9832337216773556E-2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receipt'!$BC$2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0.14001473839351511</c:v>
                </c:pt>
                <c:pt idx="1">
                  <c:v>0.10791871058163981</c:v>
                </c:pt>
                <c:pt idx="2">
                  <c:v>8.6183769282360836E-2</c:v>
                </c:pt>
                <c:pt idx="3">
                  <c:v>8.1761006289308172E-2</c:v>
                </c:pt>
                <c:pt idx="4">
                  <c:v>7.6522803795531072E-2</c:v>
                </c:pt>
                <c:pt idx="5">
                  <c:v>7.5938318300843757E-2</c:v>
                </c:pt>
                <c:pt idx="6">
                  <c:v>6.7460317460317457E-2</c:v>
                </c:pt>
                <c:pt idx="7">
                  <c:v>6.1881188118811881E-2</c:v>
                </c:pt>
                <c:pt idx="8">
                  <c:v>6.4299165994081253E-2</c:v>
                </c:pt>
                <c:pt idx="9">
                  <c:v>6.2450800314877986E-2</c:v>
                </c:pt>
                <c:pt idx="10">
                  <c:v>6.3769606582669072E-2</c:v>
                </c:pt>
                <c:pt idx="11">
                  <c:v>6.2690355329949238E-2</c:v>
                </c:pt>
                <c:pt idx="12">
                  <c:v>5.8098591549295774E-2</c:v>
                </c:pt>
                <c:pt idx="13">
                  <c:v>5.9286592865928661E-2</c:v>
                </c:pt>
                <c:pt idx="14">
                  <c:v>6.3996091841719588E-2</c:v>
                </c:pt>
                <c:pt idx="15">
                  <c:v>6.3239198648322476E-2</c:v>
                </c:pt>
                <c:pt idx="16">
                  <c:v>6.3248682319118357E-2</c:v>
                </c:pt>
                <c:pt idx="17">
                  <c:v>5.5383146335640968E-2</c:v>
                </c:pt>
                <c:pt idx="18">
                  <c:v>5.7268722466960353E-2</c:v>
                </c:pt>
                <c:pt idx="19">
                  <c:v>5.3956019043300836E-2</c:v>
                </c:pt>
                <c:pt idx="20">
                  <c:v>5.4744525547445258E-2</c:v>
                </c:pt>
                <c:pt idx="21">
                  <c:v>5.600907029478458E-2</c:v>
                </c:pt>
                <c:pt idx="22">
                  <c:v>5.7544177616674221E-2</c:v>
                </c:pt>
                <c:pt idx="23">
                  <c:v>5.7297541168508909E-2</c:v>
                </c:pt>
                <c:pt idx="24">
                  <c:v>5.2881355932203389E-2</c:v>
                </c:pt>
                <c:pt idx="25">
                  <c:v>5.218743060182101E-2</c:v>
                </c:pt>
                <c:pt idx="26">
                  <c:v>5.4414088959132988E-2</c:v>
                </c:pt>
                <c:pt idx="27">
                  <c:v>5.615696887686062E-2</c:v>
                </c:pt>
                <c:pt idx="28">
                  <c:v>4.8625312428993407E-2</c:v>
                </c:pt>
                <c:pt idx="29">
                  <c:v>5.6582249600730092E-2</c:v>
                </c:pt>
                <c:pt idx="30">
                  <c:v>5.1316677920324107E-2</c:v>
                </c:pt>
                <c:pt idx="31">
                  <c:v>4.8376259798432249E-2</c:v>
                </c:pt>
                <c:pt idx="32">
                  <c:v>4.7934614535012146E-2</c:v>
                </c:pt>
                <c:pt idx="33">
                  <c:v>4.9528818759587992E-2</c:v>
                </c:pt>
                <c:pt idx="34">
                  <c:v>4.6905118869136862E-2</c:v>
                </c:pt>
                <c:pt idx="35">
                  <c:v>4.9722577891591978E-2</c:v>
                </c:pt>
                <c:pt idx="36">
                  <c:v>4.8305084745762714E-2</c:v>
                </c:pt>
                <c:pt idx="37">
                  <c:v>4.6697517879680267E-2</c:v>
                </c:pt>
                <c:pt idx="38">
                  <c:v>4.6986936367467341E-2</c:v>
                </c:pt>
                <c:pt idx="39">
                  <c:v>4.8582995951417005E-2</c:v>
                </c:pt>
                <c:pt idx="40">
                  <c:v>4.6733016010385112E-2</c:v>
                </c:pt>
                <c:pt idx="41">
                  <c:v>4.4827586206896551E-2</c:v>
                </c:pt>
                <c:pt idx="42">
                  <c:v>4.23998304006784E-2</c:v>
                </c:pt>
                <c:pt idx="43">
                  <c:v>4.1101694915254235E-2</c:v>
                </c:pt>
                <c:pt idx="44">
                  <c:v>4.2157470551766892E-2</c:v>
                </c:pt>
                <c:pt idx="45">
                  <c:v>3.9841468502294537E-2</c:v>
                </c:pt>
                <c:pt idx="46">
                  <c:v>4.1675305826249225E-2</c:v>
                </c:pt>
                <c:pt idx="47">
                  <c:v>4.4533600802407224E-2</c:v>
                </c:pt>
                <c:pt idx="48">
                  <c:v>4.7156726768377254E-2</c:v>
                </c:pt>
                <c:pt idx="49">
                  <c:v>4.707728520988623E-2</c:v>
                </c:pt>
                <c:pt idx="50">
                  <c:v>4.7937131630648333E-2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receipt'!$BD$2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0.16032752245113577</c:v>
                </c:pt>
                <c:pt idx="1">
                  <c:v>0.12765425930552085</c:v>
                </c:pt>
                <c:pt idx="2">
                  <c:v>0.1084949215143121</c:v>
                </c:pt>
                <c:pt idx="3">
                  <c:v>8.6889573251209856E-2</c:v>
                </c:pt>
                <c:pt idx="4">
                  <c:v>8.0978490088570221E-2</c:v>
                </c:pt>
                <c:pt idx="5">
                  <c:v>7.0980788675429729E-2</c:v>
                </c:pt>
                <c:pt idx="6">
                  <c:v>6.5481939347112231E-2</c:v>
                </c:pt>
                <c:pt idx="7">
                  <c:v>6.5799396681749625E-2</c:v>
                </c:pt>
                <c:pt idx="8">
                  <c:v>6.1690089432378171E-2</c:v>
                </c:pt>
                <c:pt idx="9">
                  <c:v>6.6203365032918807E-2</c:v>
                </c:pt>
                <c:pt idx="10">
                  <c:v>6.3909774436090222E-2</c:v>
                </c:pt>
                <c:pt idx="11">
                  <c:v>6.2010102769552343E-2</c:v>
                </c:pt>
                <c:pt idx="12">
                  <c:v>5.6989433570067555E-2</c:v>
                </c:pt>
                <c:pt idx="13">
                  <c:v>5.9983150800336983E-2</c:v>
                </c:pt>
                <c:pt idx="14">
                  <c:v>5.5630026809651477E-2</c:v>
                </c:pt>
                <c:pt idx="15">
                  <c:v>5.5026281208935608E-2</c:v>
                </c:pt>
                <c:pt idx="16">
                  <c:v>5.2948843271423914E-2</c:v>
                </c:pt>
                <c:pt idx="17">
                  <c:v>4.9807815502882768E-2</c:v>
                </c:pt>
                <c:pt idx="18">
                  <c:v>4.6563192904656318E-2</c:v>
                </c:pt>
                <c:pt idx="19">
                  <c:v>4.9224438113327003E-2</c:v>
                </c:pt>
                <c:pt idx="20">
                  <c:v>4.8397334179625516E-2</c:v>
                </c:pt>
                <c:pt idx="21">
                  <c:v>4.6944621260343732E-2</c:v>
                </c:pt>
                <c:pt idx="22">
                  <c:v>5.0904434128381623E-2</c:v>
                </c:pt>
                <c:pt idx="23">
                  <c:v>4.8996364785838471E-2</c:v>
                </c:pt>
                <c:pt idx="24">
                  <c:v>4.7812500000000001E-2</c:v>
                </c:pt>
                <c:pt idx="25">
                  <c:v>4.5921544209215445E-2</c:v>
                </c:pt>
                <c:pt idx="26">
                  <c:v>4.5746514178286075E-2</c:v>
                </c:pt>
                <c:pt idx="27">
                  <c:v>4.8456057007125894E-2</c:v>
                </c:pt>
                <c:pt idx="28">
                  <c:v>4.72972972972973E-2</c:v>
                </c:pt>
                <c:pt idx="29">
                  <c:v>4.7445832674363433E-2</c:v>
                </c:pt>
                <c:pt idx="30">
                  <c:v>4.6226415094339619E-2</c:v>
                </c:pt>
                <c:pt idx="31">
                  <c:v>4.6467817896389325E-2</c:v>
                </c:pt>
                <c:pt idx="32">
                  <c:v>4.5133991537376586E-2</c:v>
                </c:pt>
                <c:pt idx="33">
                  <c:v>4.6508010577072642E-2</c:v>
                </c:pt>
                <c:pt idx="34">
                  <c:v>4.5936395759717315E-2</c:v>
                </c:pt>
                <c:pt idx="35">
                  <c:v>4.708760128420731E-2</c:v>
                </c:pt>
                <c:pt idx="36">
                  <c:v>4.4063079777365489E-2</c:v>
                </c:pt>
                <c:pt idx="37">
                  <c:v>3.9236805662409599E-2</c:v>
                </c:pt>
                <c:pt idx="38">
                  <c:v>4.0524070688604509E-2</c:v>
                </c:pt>
                <c:pt idx="39">
                  <c:v>3.950579621720561E-2</c:v>
                </c:pt>
                <c:pt idx="40">
                  <c:v>4.2068227015450516E-2</c:v>
                </c:pt>
                <c:pt idx="41">
                  <c:v>4.1501976284584984E-2</c:v>
                </c:pt>
                <c:pt idx="42">
                  <c:v>4.3585021485573971E-2</c:v>
                </c:pt>
                <c:pt idx="43">
                  <c:v>4.389869531849578E-2</c:v>
                </c:pt>
                <c:pt idx="44">
                  <c:v>3.9632746748278498E-2</c:v>
                </c:pt>
                <c:pt idx="45">
                  <c:v>3.4702227610243976E-2</c:v>
                </c:pt>
                <c:pt idx="46">
                  <c:v>3.7900436155812907E-2</c:v>
                </c:pt>
                <c:pt idx="47">
                  <c:v>3.6455245998814466E-2</c:v>
                </c:pt>
                <c:pt idx="48">
                  <c:v>3.69424838564349E-2</c:v>
                </c:pt>
                <c:pt idx="49">
                  <c:v>3.8914566870433875E-2</c:v>
                </c:pt>
                <c:pt idx="50">
                  <c:v>3.920990566037736E-2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receipt'!$BE$2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0.13101265822784811</c:v>
                </c:pt>
                <c:pt idx="1">
                  <c:v>0.12272727272727273</c:v>
                </c:pt>
                <c:pt idx="2">
                  <c:v>0.11538461538461539</c:v>
                </c:pt>
                <c:pt idx="3">
                  <c:v>0.10804020100502512</c:v>
                </c:pt>
                <c:pt idx="4">
                  <c:v>0.107981220657277</c:v>
                </c:pt>
                <c:pt idx="5">
                  <c:v>0.1125502456453774</c:v>
                </c:pt>
                <c:pt idx="6">
                  <c:v>0.12017167381974249</c:v>
                </c:pt>
                <c:pt idx="7">
                  <c:v>0.11650082918739635</c:v>
                </c:pt>
                <c:pt idx="8">
                  <c:v>0.11164084227254668</c:v>
                </c:pt>
                <c:pt idx="9">
                  <c:v>0.10600706713780919</c:v>
                </c:pt>
                <c:pt idx="10">
                  <c:v>0.10818933132982719</c:v>
                </c:pt>
                <c:pt idx="11">
                  <c:v>0.10699740836727138</c:v>
                </c:pt>
                <c:pt idx="12">
                  <c:v>9.8837209302325577E-2</c:v>
                </c:pt>
                <c:pt idx="13">
                  <c:v>0.11355443403028118</c:v>
                </c:pt>
                <c:pt idx="14">
                  <c:v>0.11292613636363637</c:v>
                </c:pt>
                <c:pt idx="15">
                  <c:v>0.10975609756097561</c:v>
                </c:pt>
                <c:pt idx="16">
                  <c:v>0.1104631217838765</c:v>
                </c:pt>
                <c:pt idx="17">
                  <c:v>0.10251256281407035</c:v>
                </c:pt>
                <c:pt idx="18">
                  <c:v>0.10180623973727422</c:v>
                </c:pt>
                <c:pt idx="19">
                  <c:v>9.947124917382684E-2</c:v>
                </c:pt>
                <c:pt idx="20">
                  <c:v>9.4195688225538976E-2</c:v>
                </c:pt>
                <c:pt idx="21">
                  <c:v>9.4501152453078691E-2</c:v>
                </c:pt>
                <c:pt idx="22">
                  <c:v>9.3448619886930498E-2</c:v>
                </c:pt>
                <c:pt idx="23">
                  <c:v>9.9006622516556286E-2</c:v>
                </c:pt>
                <c:pt idx="24">
                  <c:v>0.10160603080957063</c:v>
                </c:pt>
                <c:pt idx="25">
                  <c:v>9.7790773229369715E-2</c:v>
                </c:pt>
                <c:pt idx="26">
                  <c:v>8.9808917197452223E-2</c:v>
                </c:pt>
                <c:pt idx="27">
                  <c:v>8.810432569974555E-2</c:v>
                </c:pt>
                <c:pt idx="28">
                  <c:v>8.1982840800762624E-2</c:v>
                </c:pt>
                <c:pt idx="29">
                  <c:v>8.1247968800779974E-2</c:v>
                </c:pt>
                <c:pt idx="30">
                  <c:v>7.704706640876853E-2</c:v>
                </c:pt>
                <c:pt idx="31">
                  <c:v>8.1089642065251821E-2</c:v>
                </c:pt>
                <c:pt idx="32">
                  <c:v>7.7309868007542429E-2</c:v>
                </c:pt>
                <c:pt idx="33">
                  <c:v>7.3063656318595169E-2</c:v>
                </c:pt>
                <c:pt idx="34">
                  <c:v>7.1718116619893982E-2</c:v>
                </c:pt>
                <c:pt idx="35">
                  <c:v>7.5906576521204666E-2</c:v>
                </c:pt>
                <c:pt idx="36">
                  <c:v>7.5350823672971329E-2</c:v>
                </c:pt>
                <c:pt idx="37">
                  <c:v>7.8020643594414088E-2</c:v>
                </c:pt>
                <c:pt idx="38">
                  <c:v>7.3400060661207162E-2</c:v>
                </c:pt>
                <c:pt idx="39">
                  <c:v>8.178211779066219E-2</c:v>
                </c:pt>
                <c:pt idx="40">
                  <c:v>8.4902840059790735E-2</c:v>
                </c:pt>
                <c:pt idx="41">
                  <c:v>7.6393049730377471E-2</c:v>
                </c:pt>
                <c:pt idx="42">
                  <c:v>8.0504656052868731E-2</c:v>
                </c:pt>
                <c:pt idx="43">
                  <c:v>7.5956937799043056E-2</c:v>
                </c:pt>
                <c:pt idx="44">
                  <c:v>7.8885630498533726E-2</c:v>
                </c:pt>
                <c:pt idx="45">
                  <c:v>7.7684026767529821E-2</c:v>
                </c:pt>
                <c:pt idx="46">
                  <c:v>7.1428571428571425E-2</c:v>
                </c:pt>
                <c:pt idx="47">
                  <c:v>7.1201157742402321E-2</c:v>
                </c:pt>
                <c:pt idx="48">
                  <c:v>7.3212747631352285E-2</c:v>
                </c:pt>
                <c:pt idx="49">
                  <c:v>6.7315955313663703E-2</c:v>
                </c:pt>
                <c:pt idx="50">
                  <c:v>7.3115860517435322E-2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142875</xdr:colOff>
      <xdr:row>12</xdr:row>
      <xdr:rowOff>152406</xdr:rowOff>
    </xdr:from>
    <xdr:to>
      <xdr:col>72</xdr:col>
      <xdr:colOff>295275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171450</xdr:colOff>
      <xdr:row>13</xdr:row>
      <xdr:rowOff>76200</xdr:rowOff>
    </xdr:from>
    <xdr:to>
      <xdr:col>80</xdr:col>
      <xdr:colOff>323850</xdr:colOff>
      <xdr:row>29</xdr:row>
      <xdr:rowOff>57144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89</xdr:col>
      <xdr:colOff>285750</xdr:colOff>
      <xdr:row>11</xdr:row>
      <xdr:rowOff>38100</xdr:rowOff>
    </xdr:from>
    <xdr:to>
      <xdr:col>97</xdr:col>
      <xdr:colOff>438150</xdr:colOff>
      <xdr:row>27</xdr:row>
      <xdr:rowOff>19044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571500</xdr:colOff>
      <xdr:row>10</xdr:row>
      <xdr:rowOff>85725</xdr:rowOff>
    </xdr:from>
    <xdr:to>
      <xdr:col>116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152400</xdr:colOff>
      <xdr:row>11</xdr:row>
      <xdr:rowOff>19050</xdr:rowOff>
    </xdr:from>
    <xdr:to>
      <xdr:col>106</xdr:col>
      <xdr:colOff>304800</xdr:colOff>
      <xdr:row>26</xdr:row>
      <xdr:rowOff>190494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390525</xdr:colOff>
      <xdr:row>10</xdr:row>
      <xdr:rowOff>142875</xdr:rowOff>
    </xdr:from>
    <xdr:to>
      <xdr:col>138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295275</xdr:colOff>
      <xdr:row>10</xdr:row>
      <xdr:rowOff>38100</xdr:rowOff>
    </xdr:from>
    <xdr:to>
      <xdr:col>10</xdr:col>
      <xdr:colOff>447675</xdr:colOff>
      <xdr:row>26</xdr:row>
      <xdr:rowOff>19044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438150</xdr:colOff>
      <xdr:row>14</xdr:row>
      <xdr:rowOff>180975</xdr:rowOff>
    </xdr:from>
    <xdr:to>
      <xdr:col>57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116</xdr:col>
      <xdr:colOff>342900</xdr:colOff>
      <xdr:row>10</xdr:row>
      <xdr:rowOff>38100</xdr:rowOff>
    </xdr:from>
    <xdr:to>
      <xdr:col>125</xdr:col>
      <xdr:colOff>76200</xdr:colOff>
      <xdr:row>26</xdr:row>
      <xdr:rowOff>19044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428625</xdr:colOff>
      <xdr:row>11</xdr:row>
      <xdr:rowOff>85725</xdr:rowOff>
    </xdr:from>
    <xdr:to>
      <xdr:col>114</xdr:col>
      <xdr:colOff>581025</xdr:colOff>
      <xdr:row>27</xdr:row>
      <xdr:rowOff>66669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140</xdr:col>
      <xdr:colOff>9525</xdr:colOff>
      <xdr:row>11</xdr:row>
      <xdr:rowOff>0</xdr:rowOff>
    </xdr:from>
    <xdr:to>
      <xdr:col>148</xdr:col>
      <xdr:colOff>161925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351A7A-A839-43DB-AE79-60512A62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200025</xdr:colOff>
      <xdr:row>9</xdr:row>
      <xdr:rowOff>28575</xdr:rowOff>
    </xdr:from>
    <xdr:to>
      <xdr:col>134</xdr:col>
      <xdr:colOff>361950</xdr:colOff>
      <xdr:row>24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D11" sqref="D11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109</v>
      </c>
    </row>
    <row r="3" spans="1:2" x14ac:dyDescent="0.25">
      <c r="A3" t="s">
        <v>112</v>
      </c>
      <c r="B3" t="s">
        <v>113</v>
      </c>
    </row>
    <row r="4" spans="1:2" x14ac:dyDescent="0.25">
      <c r="A4" t="s">
        <v>114</v>
      </c>
      <c r="B4" t="s">
        <v>115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FJ60"/>
  <sheetViews>
    <sheetView workbookViewId="0">
      <pane xSplit="1" ySplit="2" topLeftCell="BA3" activePane="bottomRight" state="frozen"/>
      <selection pane="topRight" activeCell="B1" sqref="B1"/>
      <selection pane="bottomLeft" activeCell="A3" sqref="A3"/>
      <selection pane="bottomRight" activeCell="BY5" sqref="BY5"/>
    </sheetView>
  </sheetViews>
  <sheetFormatPr defaultRowHeight="15" x14ac:dyDescent="0.25"/>
  <cols>
    <col min="115" max="115" width="9.140625" customWidth="1"/>
    <col min="134" max="134" width="10.42578125" customWidth="1"/>
  </cols>
  <sheetData>
    <row r="1" spans="1:166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116</v>
      </c>
      <c r="AW1" t="s">
        <v>72</v>
      </c>
      <c r="BB1" t="s">
        <v>73</v>
      </c>
      <c r="BH1" t="s">
        <v>117</v>
      </c>
      <c r="BN1" t="s">
        <v>10</v>
      </c>
      <c r="BT1" t="s">
        <v>52</v>
      </c>
      <c r="BY1" t="s">
        <v>11</v>
      </c>
      <c r="CF1" t="s">
        <v>62</v>
      </c>
      <c r="CO1" t="s">
        <v>16</v>
      </c>
      <c r="CS1" t="s">
        <v>19</v>
      </c>
      <c r="CZ1" t="s">
        <v>20</v>
      </c>
      <c r="DE1" t="s">
        <v>21</v>
      </c>
      <c r="DH1" t="s">
        <v>24</v>
      </c>
      <c r="DK1" t="s">
        <v>22</v>
      </c>
      <c r="DN1" t="s">
        <v>89</v>
      </c>
      <c r="DO1" t="s">
        <v>74</v>
      </c>
      <c r="DP1" t="s">
        <v>23</v>
      </c>
      <c r="DQ1" t="s">
        <v>74</v>
      </c>
      <c r="DR1" t="s">
        <v>90</v>
      </c>
      <c r="DV1" t="s">
        <v>5</v>
      </c>
      <c r="DX1" t="s">
        <v>6</v>
      </c>
      <c r="EA1" t="s">
        <v>25</v>
      </c>
      <c r="ED1" t="s">
        <v>33</v>
      </c>
      <c r="EG1" t="s">
        <v>32</v>
      </c>
      <c r="EQ1" t="s">
        <v>34</v>
      </c>
      <c r="EX1" t="s">
        <v>28</v>
      </c>
      <c r="EY1" t="s">
        <v>30</v>
      </c>
    </row>
    <row r="2" spans="1:166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B2" t="s">
        <v>65</v>
      </c>
      <c r="BC2" t="s">
        <v>66</v>
      </c>
      <c r="BD2" t="s">
        <v>67</v>
      </c>
      <c r="BE2" t="s">
        <v>68</v>
      </c>
      <c r="BH2" t="s">
        <v>65</v>
      </c>
      <c r="BI2" t="s">
        <v>66</v>
      </c>
      <c r="BJ2" t="s">
        <v>67</v>
      </c>
      <c r="BK2" t="s">
        <v>68</v>
      </c>
      <c r="BL2" t="s">
        <v>9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5</v>
      </c>
      <c r="BU2" t="s">
        <v>6</v>
      </c>
      <c r="BV2" t="s">
        <v>7</v>
      </c>
      <c r="BW2" t="s">
        <v>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110</v>
      </c>
      <c r="CF2" t="s">
        <v>7</v>
      </c>
      <c r="CG2" t="s">
        <v>8</v>
      </c>
      <c r="CI2" t="s">
        <v>12</v>
      </c>
      <c r="CJ2" t="s">
        <v>13</v>
      </c>
      <c r="CK2" t="s">
        <v>14</v>
      </c>
      <c r="CL2" t="s">
        <v>103</v>
      </c>
      <c r="CM2" t="s">
        <v>111</v>
      </c>
      <c r="CN2" t="s">
        <v>15</v>
      </c>
      <c r="CO2" t="s">
        <v>18</v>
      </c>
      <c r="CP2" t="s">
        <v>17</v>
      </c>
      <c r="CS2" t="s">
        <v>5</v>
      </c>
      <c r="CT2" t="s">
        <v>6</v>
      </c>
      <c r="CU2" t="s">
        <v>7</v>
      </c>
      <c r="CV2" t="s">
        <v>8</v>
      </c>
      <c r="CW2" t="s">
        <v>9</v>
      </c>
      <c r="CZ2" t="s">
        <v>5</v>
      </c>
      <c r="DA2" t="s">
        <v>6</v>
      </c>
      <c r="DB2" t="s">
        <v>7</v>
      </c>
      <c r="DC2" t="s">
        <v>8</v>
      </c>
      <c r="DE2" t="s">
        <v>7</v>
      </c>
      <c r="DF2" t="s">
        <v>8</v>
      </c>
      <c r="DH2" t="s">
        <v>7</v>
      </c>
      <c r="DI2" t="s">
        <v>8</v>
      </c>
      <c r="DK2" t="s">
        <v>7</v>
      </c>
      <c r="DL2" t="s">
        <v>8</v>
      </c>
      <c r="DN2" t="s">
        <v>75</v>
      </c>
      <c r="DO2" t="s">
        <v>76</v>
      </c>
      <c r="DP2" t="s">
        <v>77</v>
      </c>
      <c r="DQ2" t="s">
        <v>78</v>
      </c>
      <c r="DR2" t="s">
        <v>85</v>
      </c>
      <c r="DS2" t="s">
        <v>86</v>
      </c>
      <c r="DV2" t="s">
        <v>26</v>
      </c>
      <c r="DW2" t="s">
        <v>27</v>
      </c>
      <c r="DX2" t="s">
        <v>26</v>
      </c>
      <c r="DY2" t="s">
        <v>27</v>
      </c>
      <c r="EA2" t="s">
        <v>31</v>
      </c>
      <c r="EB2" t="s">
        <v>6</v>
      </c>
      <c r="ED2" t="s">
        <v>5</v>
      </c>
      <c r="EE2" t="s">
        <v>6</v>
      </c>
      <c r="EG2" t="s">
        <v>31</v>
      </c>
      <c r="EH2" t="s">
        <v>6</v>
      </c>
      <c r="EI2" t="s">
        <v>7</v>
      </c>
      <c r="EJ2" t="s">
        <v>8</v>
      </c>
      <c r="EL2" t="s">
        <v>31</v>
      </c>
      <c r="EM2" t="s">
        <v>6</v>
      </c>
      <c r="EN2" t="s">
        <v>7</v>
      </c>
      <c r="EO2" t="s">
        <v>8</v>
      </c>
      <c r="EQ2" t="s">
        <v>35</v>
      </c>
      <c r="ER2" t="s">
        <v>36</v>
      </c>
      <c r="ES2" t="s">
        <v>37</v>
      </c>
      <c r="ET2" t="s">
        <v>38</v>
      </c>
      <c r="EU2" t="s">
        <v>39</v>
      </c>
      <c r="EV2" t="s">
        <v>40</v>
      </c>
      <c r="EX2" t="s">
        <v>29</v>
      </c>
      <c r="EY2" t="s">
        <v>29</v>
      </c>
      <c r="EZ2" t="s">
        <v>5</v>
      </c>
      <c r="FA2" t="s">
        <v>6</v>
      </c>
      <c r="FB2" t="s">
        <v>7</v>
      </c>
      <c r="FC2" t="s">
        <v>8</v>
      </c>
      <c r="FF2" t="s">
        <v>7</v>
      </c>
      <c r="FG2" t="s">
        <v>8</v>
      </c>
    </row>
    <row r="3" spans="1:166" x14ac:dyDescent="0.25">
      <c r="A3">
        <v>2019</v>
      </c>
      <c r="B3" s="1">
        <v>10213</v>
      </c>
      <c r="C3" s="1">
        <v>18458</v>
      </c>
      <c r="D3" s="1">
        <v>20010</v>
      </c>
      <c r="E3" s="1">
        <v>21460</v>
      </c>
      <c r="F3" s="1">
        <v>3363</v>
      </c>
      <c r="G3" s="1">
        <v>5665</v>
      </c>
      <c r="H3" s="1">
        <v>19659</v>
      </c>
      <c r="I3" s="1">
        <v>21130</v>
      </c>
      <c r="J3" s="1">
        <v>15564</v>
      </c>
      <c r="K3" s="1">
        <v>17981</v>
      </c>
      <c r="L3" s="1">
        <v>1008911</v>
      </c>
      <c r="N3">
        <v>66679607.000000022</v>
      </c>
      <c r="P3">
        <v>2019</v>
      </c>
      <c r="Q3">
        <f t="shared" ref="Q3:Q34" si="0">B3*$N$5/1000</f>
        <v>674.98404347955386</v>
      </c>
      <c r="R3">
        <f t="shared" ref="R3:R34" si="1">C3*$N$5/1000</f>
        <v>1219.9016424699507</v>
      </c>
      <c r="S3">
        <f t="shared" ref="S3:S34" si="2">D3*$N$5/1000</f>
        <v>1322.4743669857903</v>
      </c>
      <c r="T3">
        <f t="shared" ref="T3:T34" si="3">E3*$N$5/1000</f>
        <v>1418.3058428543256</v>
      </c>
      <c r="U3">
        <f>SUM(Q3:T3)</f>
        <v>4635.6658957896207</v>
      </c>
      <c r="W3">
        <f t="shared" ref="W3:W34" si="4">J3*$N$5/1000</f>
        <v>1028.6352347709562</v>
      </c>
      <c r="X3">
        <f t="shared" ref="X3:X34" si="5">K3*$N$5/1000</f>
        <v>1188.3763914428532</v>
      </c>
      <c r="Z3">
        <f>S3-W3</f>
        <v>293.83913221483408</v>
      </c>
      <c r="AA3">
        <f>T3-X3</f>
        <v>229.92945141147243</v>
      </c>
      <c r="AB3">
        <f>Z3/S3</f>
        <v>0.22218890554722662</v>
      </c>
      <c r="AC3">
        <f>AA3/T3</f>
        <v>0.16211556383970174</v>
      </c>
      <c r="AE3" s="1">
        <v>34041</v>
      </c>
      <c r="AF3" s="1">
        <v>2515</v>
      </c>
      <c r="AG3" s="1">
        <v>3489</v>
      </c>
      <c r="AH3" s="1">
        <v>1425</v>
      </c>
      <c r="AI3" s="1">
        <v>33326</v>
      </c>
      <c r="AJ3" s="1">
        <v>2574</v>
      </c>
      <c r="AK3" s="1">
        <v>3596</v>
      </c>
      <c r="AL3" s="1">
        <v>1293</v>
      </c>
      <c r="AM3" s="1">
        <v>27535</v>
      </c>
      <c r="AN3" s="1">
        <v>2026</v>
      </c>
      <c r="AO3" s="1">
        <v>2794</v>
      </c>
      <c r="AP3" s="1">
        <v>1190</v>
      </c>
      <c r="AR3" s="1">
        <v>19.184200000000001</v>
      </c>
      <c r="AS3" s="1">
        <v>19.652290000000001</v>
      </c>
      <c r="AT3" s="1">
        <v>16.689240000000002</v>
      </c>
      <c r="AU3" s="1">
        <v>21.779199999999999</v>
      </c>
      <c r="AW3">
        <f>AE3-AM3</f>
        <v>6506</v>
      </c>
      <c r="AX3">
        <f>AF3-AN3</f>
        <v>489</v>
      </c>
      <c r="AY3">
        <f>AG3-AO3</f>
        <v>695</v>
      </c>
      <c r="AZ3">
        <f>AH3-AP3</f>
        <v>235</v>
      </c>
      <c r="BB3">
        <f>AW3/AE3</f>
        <v>0.19112246996269205</v>
      </c>
      <c r="BC3">
        <f t="shared" ref="BB3:BE4" si="6">AX3/AF3</f>
        <v>0.19443339960238568</v>
      </c>
      <c r="BD3">
        <f t="shared" si="6"/>
        <v>0.1991974777873316</v>
      </c>
      <c r="BE3">
        <f t="shared" si="6"/>
        <v>0.1649122807017544</v>
      </c>
      <c r="BF3">
        <f>SUM(AW3:AZ3)/SUM(AE3:AH3)</f>
        <v>0.19110200144682904</v>
      </c>
      <c r="BH3">
        <f>AI3*$N$5/1000*AR3*365.25/7/1000</f>
        <v>2204.749447124575</v>
      </c>
      <c r="BI3">
        <f t="shared" ref="BI3:BK3" si="7">AJ3*$N$5/1000*AS3*365.25/7/1000</f>
        <v>174.443208411207</v>
      </c>
      <c r="BJ3">
        <f t="shared" si="7"/>
        <v>206.96104192623781</v>
      </c>
      <c r="BK3">
        <f t="shared" si="7"/>
        <v>97.111979546231638</v>
      </c>
      <c r="BL3">
        <f>SUM(BH3:BK3)</f>
        <v>2683.2656770082513</v>
      </c>
      <c r="BN3">
        <f>F3*$N$5/1000</f>
        <v>222.26293334198962</v>
      </c>
      <c r="BO3">
        <f t="shared" ref="BO3:BO34" si="8">G3*$N$5/1000</f>
        <v>374.40366261741633</v>
      </c>
      <c r="BP3">
        <f t="shared" ref="BP3:BP34" si="9">H3*$N$5/1000</f>
        <v>1299.2765407583031</v>
      </c>
      <c r="BQ3">
        <f t="shared" ref="BQ3:BQ34" si="10">I3*$N$5/1000</f>
        <v>1396.4959207601073</v>
      </c>
      <c r="BR3">
        <f>SUM(BN3:BQ3)</f>
        <v>3292.4390574778163</v>
      </c>
      <c r="BT3" s="1">
        <v>59.873910000000002</v>
      </c>
      <c r="BU3" s="1">
        <v>49.781790000000001</v>
      </c>
      <c r="BV3" s="1">
        <v>19.859940000000002</v>
      </c>
      <c r="BW3" s="1">
        <v>18.346710000000002</v>
      </c>
      <c r="BY3">
        <f>BT3*BN3*365.25/7/1000</f>
        <v>694.37942918066119</v>
      </c>
      <c r="BZ3">
        <f>BU3*BO3*365.25/7/1000</f>
        <v>972.52949520279356</v>
      </c>
      <c r="CA3">
        <f>BV3*BP3*365.25/7/1000</f>
        <v>1346.3925929546197</v>
      </c>
      <c r="CB3">
        <f>BW3*BQ3*365.25/7/1000</f>
        <v>1336.8726925090223</v>
      </c>
      <c r="CC3">
        <f>SUM(BY3:CB3)</f>
        <v>4350.1742098470968</v>
      </c>
      <c r="CD3" s="4">
        <f>SUM(CA3:CB3)-BL3</f>
        <v>-3.9154460955614923E-4</v>
      </c>
      <c r="CF3">
        <f t="shared" ref="CF3:CF34" si="11">BV3*Z3*365.25/7/1000</f>
        <v>304.49470818842497</v>
      </c>
      <c r="CG3">
        <f t="shared" ref="CG3:CG34" si="12">BW3*AA3*365.25/7/1000</f>
        <v>220.11264066440549</v>
      </c>
      <c r="CK3">
        <v>1.7</v>
      </c>
      <c r="CL3">
        <f>CP3*(1+CK3/100)*(1+CK4/100)*(1+CK5/100)*(1+CK6/100)*(1+CK7/100)</f>
        <v>11.644722687582053</v>
      </c>
      <c r="CM3">
        <f>CO3*(1+CK3/100)*(1+CK4/100)*(1+CK5/100)*(1+CK6/100)*(1+CK7/100)</f>
        <v>12.698876530878957</v>
      </c>
      <c r="CN3">
        <f>2233921*(1+CK3/100)*(1+CK4/100)*(1+CK5/100)*(1+CK6/100)*(1+CK7/100)</f>
        <v>2738251.6369437883</v>
      </c>
      <c r="CO3">
        <v>10.36</v>
      </c>
      <c r="CP3">
        <v>9.5</v>
      </c>
      <c r="CQ3">
        <f>CP3/CO3</f>
        <v>0.91698841698841704</v>
      </c>
      <c r="CS3">
        <f>BY3*$CL3/1000</f>
        <v>8.0858558927703204</v>
      </c>
      <c r="CT3">
        <f>BZ3*$CL3/1000</f>
        <v>11.324836277130691</v>
      </c>
      <c r="CU3">
        <f>CA3*$CL3/1000</f>
        <v>15.678368373571088</v>
      </c>
      <c r="CV3">
        <f>CB3*$CL3/1000</f>
        <v>15.567511772868718</v>
      </c>
      <c r="CW3">
        <f>SUM(CS3:CV3)</f>
        <v>50.656572316340821</v>
      </c>
      <c r="CZ3" s="1">
        <v>0</v>
      </c>
      <c r="DA3" s="1">
        <v>0</v>
      </c>
      <c r="DB3" s="1">
        <v>5883</v>
      </c>
      <c r="DC3" s="1">
        <v>10648</v>
      </c>
      <c r="DE3" s="1">
        <v>9.4476460000000007</v>
      </c>
      <c r="DF3" s="1">
        <v>11.5717</v>
      </c>
      <c r="DH3">
        <f t="shared" ref="DH3:DH34" si="13">DB3*$N$5/1000</f>
        <v>388.81142933420307</v>
      </c>
      <c r="DI3">
        <f t="shared" ref="DI3:DI34" si="14">DC3*$N$5/1000</f>
        <v>703.73348624011453</v>
      </c>
      <c r="DK3">
        <f t="shared" ref="DK3:DK34" si="15">DE3*365.25/7*DB3*$N$5/10^6</f>
        <v>191.67029859272537</v>
      </c>
      <c r="DL3">
        <f t="shared" ref="DL3:DL34" si="16">DF3*365.25/7*DC3*$N$5/10^6</f>
        <v>424.91060198431563</v>
      </c>
      <c r="DM3">
        <f>SUM(DK3:DL3)/CC3</f>
        <v>0.14173705944496257</v>
      </c>
      <c r="DN3">
        <f t="shared" ref="DN3:DN34" si="17">DB3*DE3*CL3*$N$5*365.25/7/10^9</f>
        <v>2.2319474745583356</v>
      </c>
      <c r="DO3">
        <f t="shared" ref="DO3:DO34" si="18">CU3-DN3</f>
        <v>13.446420899012752</v>
      </c>
      <c r="DP3">
        <f t="shared" ref="DP3:DP34" si="19">DC3*DF3*CL3*$N$5*365.25/7/10^9</f>
        <v>4.9479661271209077</v>
      </c>
      <c r="DQ3">
        <f t="shared" ref="DQ3:DQ34" si="20">CV3-DP3</f>
        <v>10.619545645747809</v>
      </c>
      <c r="DR3">
        <f t="shared" ref="DR3" si="21">DP3+DN3</f>
        <v>7.1799136016792433</v>
      </c>
      <c r="DS3">
        <f t="shared" ref="DS3:DS34" si="22">CW3-DR3</f>
        <v>43.476658714661575</v>
      </c>
      <c r="DV3" s="1">
        <v>1545</v>
      </c>
      <c r="DW3" s="1">
        <v>654.98590000000002</v>
      </c>
      <c r="DX3" s="1">
        <v>4503</v>
      </c>
      <c r="DY3" s="1">
        <v>561.53819999999996</v>
      </c>
      <c r="EA3" s="1">
        <v>9990</v>
      </c>
      <c r="EB3" s="1">
        <v>18458</v>
      </c>
      <c r="ED3">
        <f>DV3*$N$5*DW3*12/10^9</f>
        <v>0.80256802883813927</v>
      </c>
      <c r="EE3">
        <f>DX3*$N$5*DY3*12/10^9</f>
        <v>2.0054076760130615</v>
      </c>
      <c r="EG3" s="1">
        <v>349447</v>
      </c>
      <c r="EH3" s="1">
        <v>260590</v>
      </c>
      <c r="EI3" s="1">
        <v>136749</v>
      </c>
      <c r="EJ3" s="1">
        <v>53686</v>
      </c>
      <c r="EL3">
        <f>EG3*$N$5/10^6</f>
        <v>23.095187412298021</v>
      </c>
      <c r="EM3">
        <f t="shared" ref="EM3:EO3" si="23">EH3*$N$5/10^6</f>
        <v>17.222568480401151</v>
      </c>
      <c r="EN3">
        <f t="shared" si="23"/>
        <v>9.0378334438250771</v>
      </c>
      <c r="EO3">
        <f t="shared" si="23"/>
        <v>3.5481438713642741</v>
      </c>
      <c r="EQ3" s="1">
        <v>20010</v>
      </c>
      <c r="ER3" s="1">
        <v>21460</v>
      </c>
      <c r="ES3" s="1">
        <v>105</v>
      </c>
      <c r="ET3" s="1">
        <v>663.57749999999999</v>
      </c>
      <c r="EU3" s="1">
        <v>393</v>
      </c>
      <c r="EV3" s="1">
        <v>393.01010000000002</v>
      </c>
      <c r="EX3" s="1">
        <v>0.21151619999999999</v>
      </c>
      <c r="EY3" s="1">
        <v>0.15537609999999999</v>
      </c>
      <c r="EZ3" s="1">
        <v>0.44653029999999999</v>
      </c>
      <c r="FA3" s="1">
        <v>0.2601658</v>
      </c>
      <c r="FB3" s="1">
        <v>1.96619E-2</v>
      </c>
      <c r="FC3" s="1">
        <v>1.4149999999999999E-2</v>
      </c>
      <c r="FF3">
        <v>5883</v>
      </c>
      <c r="FG3">
        <v>10648</v>
      </c>
      <c r="FI3">
        <f>ES3/FF3</f>
        <v>1.7848036715961243E-2</v>
      </c>
      <c r="FJ3">
        <f>EU3/FG3</f>
        <v>3.6908339594290004E-2</v>
      </c>
    </row>
    <row r="4" spans="1:166" x14ac:dyDescent="0.25">
      <c r="A4">
        <v>2020</v>
      </c>
      <c r="B4" s="1">
        <v>5217</v>
      </c>
      <c r="C4" s="1">
        <v>10885</v>
      </c>
      <c r="D4" s="1">
        <v>22239</v>
      </c>
      <c r="E4" s="1">
        <v>22368</v>
      </c>
      <c r="F4" s="1">
        <v>1716</v>
      </c>
      <c r="G4" s="1">
        <v>3353</v>
      </c>
      <c r="H4" s="1">
        <v>20970</v>
      </c>
      <c r="I4" s="1">
        <v>21877</v>
      </c>
      <c r="J4" s="1">
        <v>18047</v>
      </c>
      <c r="K4" s="1">
        <v>19406</v>
      </c>
      <c r="L4" s="1">
        <v>1024453</v>
      </c>
      <c r="N4" t="s">
        <v>4</v>
      </c>
      <c r="P4">
        <v>2020</v>
      </c>
      <c r="Q4">
        <f t="shared" si="0"/>
        <v>344.79504110768949</v>
      </c>
      <c r="R4">
        <f t="shared" si="1"/>
        <v>719.39697574414413</v>
      </c>
      <c r="S4">
        <f t="shared" si="2"/>
        <v>1469.7904771312835</v>
      </c>
      <c r="T4">
        <f t="shared" si="3"/>
        <v>1478.3161739499326</v>
      </c>
      <c r="U4">
        <f t="shared" ref="U4:U54" si="24">SUM(Q4:T4)</f>
        <v>4012.2986679330497</v>
      </c>
      <c r="W4">
        <f t="shared" si="4"/>
        <v>1192.7383758616968</v>
      </c>
      <c r="X4">
        <f t="shared" si="5"/>
        <v>1282.5556004860691</v>
      </c>
      <c r="Z4">
        <f t="shared" ref="Z4:Z54" si="25">S4-W4</f>
        <v>277.05210126958673</v>
      </c>
      <c r="AA4">
        <f t="shared" ref="AA4:AA54" si="26">T4-X4</f>
        <v>195.76057346386347</v>
      </c>
      <c r="AB4">
        <f t="shared" ref="AB4:AB54" si="27">Z4/S4</f>
        <v>0.18849768424839242</v>
      </c>
      <c r="AC4">
        <f t="shared" ref="AC4:AC54" si="28">AA4/T4</f>
        <v>0.13242131616595129</v>
      </c>
      <c r="AE4" s="1">
        <v>36527</v>
      </c>
      <c r="AF4" s="1">
        <v>2714</v>
      </c>
      <c r="AG4" s="1">
        <v>3786</v>
      </c>
      <c r="AH4" s="1">
        <v>1580</v>
      </c>
      <c r="AI4" s="1">
        <v>34776</v>
      </c>
      <c r="AJ4" s="1">
        <v>2773</v>
      </c>
      <c r="AK4" s="1">
        <v>3836</v>
      </c>
      <c r="AL4" s="1">
        <v>1462</v>
      </c>
      <c r="AM4" s="1">
        <v>30567</v>
      </c>
      <c r="AN4" s="1">
        <v>2334</v>
      </c>
      <c r="AO4" s="1">
        <v>3179</v>
      </c>
      <c r="AP4" s="1">
        <v>1373</v>
      </c>
      <c r="AR4" s="1">
        <v>15.0631</v>
      </c>
      <c r="AS4" s="1">
        <v>15.677199999999999</v>
      </c>
      <c r="AT4" s="1">
        <v>16.21116</v>
      </c>
      <c r="AU4" s="1">
        <v>16.991530000000001</v>
      </c>
      <c r="AW4">
        <f>AE4-AM4</f>
        <v>5960</v>
      </c>
      <c r="AX4">
        <f t="shared" ref="AX4:AX54" si="29">AF4-AN4</f>
        <v>380</v>
      </c>
      <c r="AY4">
        <f t="shared" ref="AY4:AY54" si="30">AG4-AO4</f>
        <v>607</v>
      </c>
      <c r="AZ4">
        <f t="shared" ref="AZ4:AZ54" si="31">AH4-AP4</f>
        <v>207</v>
      </c>
      <c r="BB4">
        <f t="shared" si="6"/>
        <v>0.16316697237659814</v>
      </c>
      <c r="BC4">
        <f t="shared" si="6"/>
        <v>0.14001473839351511</v>
      </c>
      <c r="BD4">
        <f t="shared" si="6"/>
        <v>0.16032752245113577</v>
      </c>
      <c r="BE4">
        <f t="shared" si="6"/>
        <v>0.13101265822784811</v>
      </c>
      <c r="BF4">
        <f t="shared" ref="BF4:BF54" si="32">SUM(AW4:AZ4)/SUM(AE4:AH4)</f>
        <v>0.16037841594368596</v>
      </c>
      <c r="BH4">
        <f t="shared" ref="BH4:BH34" si="33">AI4*$N$5/1000*AR4*365.25/7/1000</f>
        <v>1806.4516639133221</v>
      </c>
      <c r="BI4">
        <f t="shared" ref="BI4:BI35" si="34">AJ4*$N$5/1000*AS4*365.25/7/1000</f>
        <v>149.91694630948217</v>
      </c>
      <c r="BJ4">
        <f t="shared" ref="BJ4:BJ35" si="35">AK4*$N$5/1000*AT4*365.25/7/1000</f>
        <v>214.44950576011252</v>
      </c>
      <c r="BK4">
        <f t="shared" ref="BK4:BK35" si="36">AL4*$N$5/1000*AU4*365.25/7/1000</f>
        <v>85.666735628626043</v>
      </c>
      <c r="BL4">
        <f t="shared" ref="BL4:BL54" si="37">SUM(BH4:BK4)</f>
        <v>2256.484851611543</v>
      </c>
      <c r="BN4">
        <f t="shared" ref="BN4:BN34" si="38">F4*$N$5/1000</f>
        <v>113.41159488993581</v>
      </c>
      <c r="BO4">
        <f t="shared" si="8"/>
        <v>221.60202661186176</v>
      </c>
      <c r="BP4">
        <f t="shared" si="9"/>
        <v>1385.921413078062</v>
      </c>
      <c r="BQ4">
        <f t="shared" si="10"/>
        <v>1445.8656535006562</v>
      </c>
      <c r="BR4">
        <f t="shared" ref="BR4:BR54" si="39">SUM(BN4:BQ4)</f>
        <v>3166.800688080516</v>
      </c>
      <c r="BT4" s="1">
        <v>57.961950000000002</v>
      </c>
      <c r="BU4" s="1">
        <v>49.955469999999998</v>
      </c>
      <c r="BV4" s="1">
        <v>16.493130000000001</v>
      </c>
      <c r="BW4" s="1">
        <v>14.100379999999999</v>
      </c>
      <c r="BY4">
        <f t="shared" ref="BY4:BY54" si="40">BT4*BN4*365.25/7/1000</f>
        <v>342.99882350504549</v>
      </c>
      <c r="BZ4">
        <f t="shared" ref="BZ4:BZ54" si="41">BU4*BO4*365.25/7/1000</f>
        <v>577.62896379358995</v>
      </c>
      <c r="CA4">
        <f t="shared" ref="CA4:CA54" si="42">BV4*BP4*365.25/7/1000</f>
        <v>1192.7072840760263</v>
      </c>
      <c r="CB4">
        <f t="shared" ref="CB4:CB54" si="43">BW4*BQ4*365.25/7/1000</f>
        <v>1063.777848727585</v>
      </c>
      <c r="CC4">
        <f t="shared" ref="CC4:CC54" si="44">SUM(BY4:CB4)</f>
        <v>3177.1129201022468</v>
      </c>
      <c r="CD4" s="4">
        <f t="shared" ref="CD4:CD54" si="45">SUM(CA4:CB4)-BL4</f>
        <v>2.8119206808696617E-4</v>
      </c>
      <c r="CF4">
        <f t="shared" si="11"/>
        <v>238.42770314004298</v>
      </c>
      <c r="CG4">
        <f t="shared" si="12"/>
        <v>144.0284311345753</v>
      </c>
      <c r="CK4">
        <v>0.5</v>
      </c>
      <c r="CL4">
        <f>CP4*(1+CK4/100)*(1+CK5/100)*(1+CK6/100)*(1+CK7/100)</f>
        <v>12.076812226835605</v>
      </c>
      <c r="CM4">
        <f>CO4*(1+CK4/100)*(1+CK5/100)*(1+CK6/100)*(1+CK7/100)</f>
        <v>13.065134185518758</v>
      </c>
      <c r="CN4">
        <f>2104288*(1+CK4/100)*(1+CK5/100)*(1+CK6/100)*(1+CK7/100)</f>
        <v>2536236.631455434</v>
      </c>
      <c r="CO4">
        <v>10.84</v>
      </c>
      <c r="CP4">
        <v>10.02</v>
      </c>
      <c r="CQ4">
        <f t="shared" ref="CQ4:CQ7" si="46">CP4/CO4</f>
        <v>0.92435424354243545</v>
      </c>
      <c r="CS4">
        <f>BY4*$CL4/1000</f>
        <v>4.1423323854959611</v>
      </c>
      <c r="CT4">
        <f t="shared" ref="CT4:CT54" si="47">BZ4*$CL4/1000</f>
        <v>6.9759165325168082</v>
      </c>
      <c r="CU4">
        <f t="shared" ref="CU4:CU54" si="48">CA4*$CL4/1000</f>
        <v>14.404101911365242</v>
      </c>
      <c r="CV4">
        <f t="shared" ref="CV4:CV54" si="49">CB4*$CL4/1000</f>
        <v>12.847045330150175</v>
      </c>
      <c r="CW4">
        <f t="shared" ref="CW4:CW54" si="50">SUM(CS4:CV4)</f>
        <v>38.369396159528186</v>
      </c>
      <c r="CX4">
        <f>CW4/CN4*1000</f>
        <v>1.5128476453519909E-2</v>
      </c>
      <c r="CZ4" s="1">
        <v>0</v>
      </c>
      <c r="DA4" s="1">
        <v>0</v>
      </c>
      <c r="DB4" s="1">
        <v>5936</v>
      </c>
      <c r="DC4" s="1">
        <v>9936</v>
      </c>
      <c r="DE4" s="1">
        <v>8.0033569999999994</v>
      </c>
      <c r="DF4" s="1">
        <v>7.9059470000000003</v>
      </c>
      <c r="DH4">
        <f t="shared" si="13"/>
        <v>392.31423500388058</v>
      </c>
      <c r="DI4">
        <f t="shared" si="14"/>
        <v>656.67692705501304</v>
      </c>
      <c r="DK4">
        <f t="shared" si="15"/>
        <v>163.83188978925457</v>
      </c>
      <c r="DL4">
        <f t="shared" si="16"/>
        <v>270.89303592336881</v>
      </c>
      <c r="DM4">
        <f t="shared" ref="DM4:DM54" si="51">SUM(DK4:DL4)/CC4</f>
        <v>0.13683017778878095</v>
      </c>
      <c r="DN4">
        <f t="shared" si="17"/>
        <v>1.9785669697524528</v>
      </c>
      <c r="DO4">
        <f t="shared" si="18"/>
        <v>12.425534941612788</v>
      </c>
      <c r="DP4">
        <f t="shared" si="19"/>
        <v>3.2715243284039572</v>
      </c>
      <c r="DQ4">
        <f t="shared" si="20"/>
        <v>9.5755210017462176</v>
      </c>
      <c r="DR4">
        <f t="shared" ref="DR4:DR54" si="52">DP4+DN4</f>
        <v>5.2500912981564101</v>
      </c>
      <c r="DS4">
        <f t="shared" si="22"/>
        <v>33.119304861371774</v>
      </c>
      <c r="DT4">
        <f>DR4/CW4</f>
        <v>0.13683017778878093</v>
      </c>
      <c r="DV4" s="1">
        <v>1417</v>
      </c>
      <c r="DW4" s="1">
        <v>636.41729999999995</v>
      </c>
      <c r="DX4" s="1">
        <v>4798</v>
      </c>
      <c r="DY4" s="1">
        <v>613.82640000000004</v>
      </c>
      <c r="EA4" s="1">
        <v>5071</v>
      </c>
      <c r="EB4" s="1">
        <v>10885</v>
      </c>
      <c r="ED4">
        <f t="shared" ref="ED4:ED54" si="53">DV4*$N$5*DW4*12/10^9</f>
        <v>0.71520945544832681</v>
      </c>
      <c r="EE4">
        <f t="shared" ref="EE4:EE54" si="54">DX4*$N$5*DY4*12/10^9</f>
        <v>2.3357546768098594</v>
      </c>
      <c r="EG4" s="1">
        <v>353915</v>
      </c>
      <c r="EH4" s="1">
        <v>262223</v>
      </c>
      <c r="EI4" s="1">
        <v>138753</v>
      </c>
      <c r="EJ4" s="1">
        <v>55980</v>
      </c>
      <c r="EL4">
        <f>EG4*$N$5/10^6</f>
        <v>23.390480539319135</v>
      </c>
      <c r="EM4">
        <f>EH4*$N$5/10^6</f>
        <v>17.330494549431027</v>
      </c>
      <c r="EN4">
        <f>EI4*$N$5/10^6</f>
        <v>9.1702791525426957</v>
      </c>
      <c r="EO4">
        <f>EJ4*$N$5/10^6</f>
        <v>3.6997558752555988</v>
      </c>
      <c r="EQ4" s="1">
        <v>22239</v>
      </c>
      <c r="ER4" s="1">
        <v>22368</v>
      </c>
      <c r="ES4" s="1">
        <v>80</v>
      </c>
      <c r="ET4" s="1">
        <v>438.0829</v>
      </c>
      <c r="EU4" s="1">
        <v>161</v>
      </c>
      <c r="EV4" s="1">
        <v>462.81279999999998</v>
      </c>
      <c r="EX4" s="1">
        <v>0.2400784</v>
      </c>
      <c r="EY4" s="1">
        <v>0.1323965</v>
      </c>
      <c r="EZ4" s="1">
        <v>0.43564550000000002</v>
      </c>
      <c r="FA4" s="1">
        <v>0.34774660000000002</v>
      </c>
      <c r="FB4" s="1">
        <v>2.8512599999999999E-2</v>
      </c>
      <c r="FC4" s="1">
        <v>1.33907E-2</v>
      </c>
      <c r="FF4">
        <v>5935</v>
      </c>
      <c r="FG4">
        <v>9936</v>
      </c>
      <c r="FI4">
        <f t="shared" ref="FI4:FI54" si="55">ES4/FF4</f>
        <v>1.3479359730412805E-2</v>
      </c>
      <c r="FJ4">
        <f t="shared" ref="FJ4:FJ54" si="56">EU4/FG4</f>
        <v>1.6203703703703703E-2</v>
      </c>
    </row>
    <row r="5" spans="1:166" x14ac:dyDescent="0.25">
      <c r="A5">
        <v>2021</v>
      </c>
      <c r="B5" s="1">
        <v>6567</v>
      </c>
      <c r="C5" s="1">
        <v>10767</v>
      </c>
      <c r="D5" s="1">
        <v>24295</v>
      </c>
      <c r="E5" s="1">
        <v>23080</v>
      </c>
      <c r="F5" s="1">
        <v>2102</v>
      </c>
      <c r="G5" s="1">
        <v>3346</v>
      </c>
      <c r="H5" s="1">
        <v>22499</v>
      </c>
      <c r="I5" s="1">
        <v>22515</v>
      </c>
      <c r="J5" s="1">
        <v>20272</v>
      </c>
      <c r="K5" s="1">
        <v>20473</v>
      </c>
      <c r="L5" s="1">
        <v>1021794</v>
      </c>
      <c r="N5">
        <f>N3/L3</f>
        <v>66.090673012783114</v>
      </c>
      <c r="P5">
        <v>2021</v>
      </c>
      <c r="Q5">
        <f t="shared" si="0"/>
        <v>434.0174496749467</v>
      </c>
      <c r="R5">
        <f t="shared" si="1"/>
        <v>711.59827632863573</v>
      </c>
      <c r="S5">
        <f t="shared" si="2"/>
        <v>1605.6729008455659</v>
      </c>
      <c r="T5">
        <f t="shared" si="3"/>
        <v>1525.3727331350344</v>
      </c>
      <c r="U5">
        <f t="shared" si="24"/>
        <v>4276.661359984183</v>
      </c>
      <c r="W5">
        <f t="shared" si="4"/>
        <v>1339.7901233151392</v>
      </c>
      <c r="X5">
        <f t="shared" si="5"/>
        <v>1353.0743485907087</v>
      </c>
      <c r="Z5">
        <f t="shared" si="25"/>
        <v>265.88277753042667</v>
      </c>
      <c r="AA5">
        <f t="shared" si="26"/>
        <v>172.2983845443257</v>
      </c>
      <c r="AB5">
        <f t="shared" si="27"/>
        <v>0.16558962749536954</v>
      </c>
      <c r="AC5">
        <f t="shared" si="28"/>
        <v>0.11295493934142121</v>
      </c>
      <c r="AE5" s="1">
        <v>38758</v>
      </c>
      <c r="AF5" s="1">
        <v>2854</v>
      </c>
      <c r="AG5" s="1">
        <v>4003</v>
      </c>
      <c r="AH5" s="1">
        <v>1760</v>
      </c>
      <c r="AI5" s="1">
        <v>36472</v>
      </c>
      <c r="AJ5" s="1">
        <v>2929</v>
      </c>
      <c r="AK5" s="1">
        <v>4003</v>
      </c>
      <c r="AL5" s="1">
        <v>1610</v>
      </c>
      <c r="AM5" s="1">
        <v>33163</v>
      </c>
      <c r="AN5" s="1">
        <v>2546</v>
      </c>
      <c r="AO5" s="1">
        <v>3492</v>
      </c>
      <c r="AP5" s="1">
        <v>1544</v>
      </c>
      <c r="AR5" s="1">
        <v>15.508319999999999</v>
      </c>
      <c r="AS5" s="1">
        <v>16.462440000000001</v>
      </c>
      <c r="AT5" s="1">
        <v>16.27394</v>
      </c>
      <c r="AU5" s="1">
        <v>17.436309999999999</v>
      </c>
      <c r="AW5">
        <f t="shared" ref="AW5:AW54" si="57">AE5-AM5</f>
        <v>5595</v>
      </c>
      <c r="AX5">
        <f t="shared" si="29"/>
        <v>308</v>
      </c>
      <c r="AY5">
        <f t="shared" si="30"/>
        <v>511</v>
      </c>
      <c r="AZ5">
        <f t="shared" si="31"/>
        <v>216</v>
      </c>
      <c r="BB5">
        <f t="shared" ref="BB5:BB54" si="58">AW5/AE5</f>
        <v>0.14435729397801744</v>
      </c>
      <c r="BC5">
        <f t="shared" ref="BC5:BC18" si="59">AX5/AF5</f>
        <v>0.10791871058163981</v>
      </c>
      <c r="BD5">
        <f t="shared" ref="BD5:BD18" si="60">AY5/AG5</f>
        <v>0.12765425930552085</v>
      </c>
      <c r="BE5">
        <f t="shared" ref="BE5:BE18" si="61">AZ5/AH5</f>
        <v>0.12272727272727273</v>
      </c>
      <c r="BF5">
        <f t="shared" si="32"/>
        <v>0.1399472295514512</v>
      </c>
      <c r="BH5">
        <f t="shared" si="33"/>
        <v>1950.5482235340028</v>
      </c>
      <c r="BI5">
        <f t="shared" si="34"/>
        <v>166.28226660771892</v>
      </c>
      <c r="BJ5">
        <f t="shared" si="35"/>
        <v>224.65219151646392</v>
      </c>
      <c r="BK5">
        <f t="shared" si="36"/>
        <v>96.808349702770386</v>
      </c>
      <c r="BL5">
        <f t="shared" si="37"/>
        <v>2438.2910313609564</v>
      </c>
      <c r="BN5">
        <f t="shared" si="38"/>
        <v>138.9225946728701</v>
      </c>
      <c r="BO5">
        <f t="shared" si="8"/>
        <v>221.1393919007723</v>
      </c>
      <c r="BP5">
        <f t="shared" si="9"/>
        <v>1486.9740521146073</v>
      </c>
      <c r="BQ5">
        <f t="shared" si="10"/>
        <v>1488.0315028828118</v>
      </c>
      <c r="BR5">
        <f t="shared" si="39"/>
        <v>3335.0675415710612</v>
      </c>
      <c r="BT5" s="1">
        <v>57.880119999999998</v>
      </c>
      <c r="BU5" s="1">
        <v>49.458030000000001</v>
      </c>
      <c r="BV5" s="1">
        <v>16.9011</v>
      </c>
      <c r="BW5" s="1">
        <v>14.51464</v>
      </c>
      <c r="BY5">
        <f t="shared" si="40"/>
        <v>419.56040264288987</v>
      </c>
      <c r="BZ5">
        <f t="shared" si="41"/>
        <v>570.68322820505841</v>
      </c>
      <c r="CA5">
        <f t="shared" si="42"/>
        <v>1311.3256192627039</v>
      </c>
      <c r="CB5">
        <f t="shared" si="43"/>
        <v>1126.9653906484766</v>
      </c>
      <c r="CC5">
        <f t="shared" si="44"/>
        <v>3428.5346407591287</v>
      </c>
      <c r="CD5" s="4">
        <f t="shared" si="45"/>
        <v>-2.1449775886139832E-5</v>
      </c>
      <c r="CF5">
        <f t="shared" si="11"/>
        <v>234.47544185492075</v>
      </c>
      <c r="CG5">
        <f t="shared" si="12"/>
        <v>130.49072944350792</v>
      </c>
      <c r="CK5">
        <v>3.1</v>
      </c>
      <c r="CL5">
        <f>CP5*(1+CK5/100)*(1+CK6/100)*(1+CK7/100)</f>
        <v>12.280568932065881</v>
      </c>
      <c r="CM5">
        <f>CO5*(1+CK5/100)*(1+CK6/100)*(1+CK7/100)</f>
        <v>13.287959352274408</v>
      </c>
      <c r="CN5">
        <f>2284079*(1+CK5/100)*(1+CK6/100)*(1+CK7/100)</f>
        <v>2739237.2661898537</v>
      </c>
      <c r="CO5">
        <v>11.08</v>
      </c>
      <c r="CP5">
        <v>10.24</v>
      </c>
      <c r="CQ5">
        <f t="shared" si="46"/>
        <v>0.92418772563176899</v>
      </c>
      <c r="CS5">
        <f t="shared" ref="CS5:CS54" si="62">BY5*$CL5/1000</f>
        <v>5.1524404458213251</v>
      </c>
      <c r="CT5">
        <f t="shared" si="47"/>
        <v>7.0083147223461033</v>
      </c>
      <c r="CU5">
        <f t="shared" si="48"/>
        <v>16.103824659739615</v>
      </c>
      <c r="CV5">
        <f t="shared" si="49"/>
        <v>13.83977616391117</v>
      </c>
      <c r="CW5">
        <f t="shared" si="50"/>
        <v>42.10435599181821</v>
      </c>
      <c r="CX5">
        <f t="shared" ref="CX5:CX54" si="63">CW5/CN5*1000</f>
        <v>1.5370832060263013E-2</v>
      </c>
      <c r="CZ5" s="1">
        <v>0</v>
      </c>
      <c r="DA5" s="1">
        <v>0</v>
      </c>
      <c r="DB5" s="1">
        <v>6017</v>
      </c>
      <c r="DC5" s="1">
        <v>9459</v>
      </c>
      <c r="DE5" s="1">
        <v>8.1709619999999994</v>
      </c>
      <c r="DF5" s="1">
        <v>7.771884</v>
      </c>
      <c r="DH5">
        <f t="shared" si="13"/>
        <v>397.66757951791601</v>
      </c>
      <c r="DI5">
        <f t="shared" si="14"/>
        <v>625.15167602791541</v>
      </c>
      <c r="DK5">
        <f t="shared" si="15"/>
        <v>169.54522431268796</v>
      </c>
      <c r="DL5">
        <f t="shared" si="16"/>
        <v>253.51513631109012</v>
      </c>
      <c r="DM5">
        <f t="shared" si="51"/>
        <v>0.12339392917147432</v>
      </c>
      <c r="DN5">
        <f t="shared" si="17"/>
        <v>2.0821118142745365</v>
      </c>
      <c r="DO5">
        <f t="shared" si="18"/>
        <v>14.021712845465078</v>
      </c>
      <c r="DP5">
        <f t="shared" si="19"/>
        <v>3.1133101067904199</v>
      </c>
      <c r="DQ5">
        <f t="shared" si="20"/>
        <v>10.726466057120749</v>
      </c>
      <c r="DR5">
        <f t="shared" si="52"/>
        <v>5.1954219210649564</v>
      </c>
      <c r="DS5">
        <f t="shared" si="22"/>
        <v>36.908934070753254</v>
      </c>
      <c r="DT5">
        <f t="shared" ref="DT5:DT54" si="64">DR5/CW5</f>
        <v>0.12339392917147432</v>
      </c>
      <c r="DV5" s="1">
        <v>1647</v>
      </c>
      <c r="DW5" s="1">
        <v>663.45809999999994</v>
      </c>
      <c r="DX5" s="1">
        <v>4661</v>
      </c>
      <c r="DY5" s="1">
        <v>635.02919999999995</v>
      </c>
      <c r="EA5" s="1">
        <v>6554</v>
      </c>
      <c r="EB5" s="1">
        <v>10767</v>
      </c>
      <c r="ED5">
        <f t="shared" si="53"/>
        <v>0.86661962630227851</v>
      </c>
      <c r="EE5">
        <f t="shared" si="54"/>
        <v>2.3474384773127452</v>
      </c>
      <c r="EG5" s="1">
        <v>352057</v>
      </c>
      <c r="EH5" s="1">
        <v>262293</v>
      </c>
      <c r="EI5" s="1">
        <v>140854</v>
      </c>
      <c r="EJ5" s="1">
        <v>56086</v>
      </c>
      <c r="EL5">
        <f t="shared" ref="EL5:EL54" si="65">EG5*$N$5/10^6</f>
        <v>23.267684068861385</v>
      </c>
      <c r="EM5">
        <f t="shared" ref="EM5:EM54" si="66">EH5*$N$5/10^6</f>
        <v>17.33512089654192</v>
      </c>
      <c r="EN5">
        <f t="shared" ref="EN5:EN54" si="67">EI5*$N$5/10^6</f>
        <v>9.3091356565425531</v>
      </c>
      <c r="EO5">
        <f t="shared" ref="EO5:EO54" si="68">EJ5*$N$5/10^6</f>
        <v>3.7067614865949534</v>
      </c>
      <c r="EQ5" s="1">
        <v>24295</v>
      </c>
      <c r="ER5" s="1">
        <v>23080</v>
      </c>
      <c r="ES5" s="1">
        <v>89</v>
      </c>
      <c r="ET5" s="1">
        <v>400.46769999999998</v>
      </c>
      <c r="EU5" s="1">
        <v>148</v>
      </c>
      <c r="EV5" s="1">
        <v>441.04419999999999</v>
      </c>
      <c r="EX5" s="1">
        <v>0.25914229999999999</v>
      </c>
      <c r="EY5" s="1">
        <v>0.1608446</v>
      </c>
      <c r="EZ5" s="1">
        <v>0.52969120000000003</v>
      </c>
      <c r="FA5" s="1">
        <v>0.42163339999999999</v>
      </c>
      <c r="FB5" s="1">
        <v>3.2578999999999997E-2</v>
      </c>
      <c r="FC5" s="1">
        <v>1.4474000000000001E-2</v>
      </c>
      <c r="FF5">
        <v>6009</v>
      </c>
      <c r="FG5">
        <v>9470</v>
      </c>
      <c r="FI5">
        <f t="shared" si="55"/>
        <v>1.4811116658345815E-2</v>
      </c>
      <c r="FJ5">
        <f t="shared" si="56"/>
        <v>1.5628299894403379E-2</v>
      </c>
    </row>
    <row r="6" spans="1:166" x14ac:dyDescent="0.25">
      <c r="A6">
        <v>2022</v>
      </c>
      <c r="B6" s="1">
        <v>8205</v>
      </c>
      <c r="C6" s="1">
        <v>11699</v>
      </c>
      <c r="D6" s="1">
        <v>26369</v>
      </c>
      <c r="E6" s="1">
        <v>23820</v>
      </c>
      <c r="F6" s="1">
        <v>2628</v>
      </c>
      <c r="G6" s="1">
        <v>3559</v>
      </c>
      <c r="H6" s="1">
        <v>24181</v>
      </c>
      <c r="I6" s="1">
        <v>23210</v>
      </c>
      <c r="J6" s="1">
        <v>22328</v>
      </c>
      <c r="K6" s="1">
        <v>21489</v>
      </c>
      <c r="L6" s="1">
        <v>1027928</v>
      </c>
      <c r="P6">
        <v>2022</v>
      </c>
      <c r="Q6">
        <f t="shared" si="0"/>
        <v>542.27397206988542</v>
      </c>
      <c r="R6">
        <f t="shared" si="1"/>
        <v>773.19478357654964</v>
      </c>
      <c r="S6">
        <f t="shared" si="2"/>
        <v>1742.7449566740779</v>
      </c>
      <c r="T6">
        <f t="shared" si="3"/>
        <v>1574.2798311644938</v>
      </c>
      <c r="U6">
        <f t="shared" si="24"/>
        <v>4632.4935434850067</v>
      </c>
      <c r="W6">
        <f t="shared" si="4"/>
        <v>1475.6725470294214</v>
      </c>
      <c r="X6">
        <f t="shared" si="5"/>
        <v>1420.2224723716963</v>
      </c>
      <c r="Z6">
        <f t="shared" si="25"/>
        <v>267.07240964465655</v>
      </c>
      <c r="AA6">
        <f t="shared" si="26"/>
        <v>154.05735879279746</v>
      </c>
      <c r="AB6">
        <f t="shared" si="27"/>
        <v>0.15324813227653683</v>
      </c>
      <c r="AC6">
        <f t="shared" si="28"/>
        <v>9.78589420654912E-2</v>
      </c>
      <c r="AE6" s="1">
        <v>40977</v>
      </c>
      <c r="AF6" s="1">
        <v>2982</v>
      </c>
      <c r="AG6" s="1">
        <v>4332</v>
      </c>
      <c r="AH6" s="1">
        <v>1898</v>
      </c>
      <c r="AI6" s="1">
        <v>38278</v>
      </c>
      <c r="AJ6" s="1">
        <v>3044</v>
      </c>
      <c r="AK6" s="1">
        <v>4327</v>
      </c>
      <c r="AL6" s="1">
        <v>1742</v>
      </c>
      <c r="AM6" s="1">
        <v>35551</v>
      </c>
      <c r="AN6" s="1">
        <v>2725</v>
      </c>
      <c r="AO6" s="1">
        <v>3862</v>
      </c>
      <c r="AP6" s="1">
        <v>1679</v>
      </c>
      <c r="AR6" s="1">
        <v>15.75428</v>
      </c>
      <c r="AS6" s="1">
        <v>15.63616</v>
      </c>
      <c r="AT6" s="1">
        <v>16.830249999999999</v>
      </c>
      <c r="AU6" s="1">
        <v>17.940950000000001</v>
      </c>
      <c r="AW6">
        <f t="shared" si="57"/>
        <v>5426</v>
      </c>
      <c r="AX6">
        <f t="shared" si="29"/>
        <v>257</v>
      </c>
      <c r="AY6">
        <f t="shared" si="30"/>
        <v>470</v>
      </c>
      <c r="AZ6">
        <f t="shared" si="31"/>
        <v>219</v>
      </c>
      <c r="BB6">
        <f t="shared" si="58"/>
        <v>0.1324157454181614</v>
      </c>
      <c r="BC6">
        <f t="shared" si="59"/>
        <v>8.6183769282360836E-2</v>
      </c>
      <c r="BD6">
        <f t="shared" si="60"/>
        <v>0.1084949215143121</v>
      </c>
      <c r="BE6">
        <f t="shared" si="61"/>
        <v>0.11538461538461539</v>
      </c>
      <c r="BF6">
        <f t="shared" si="32"/>
        <v>0.12696009085656221</v>
      </c>
      <c r="BH6">
        <f t="shared" si="33"/>
        <v>2079.6016674123189</v>
      </c>
      <c r="BI6">
        <f t="shared" si="34"/>
        <v>164.13723488364096</v>
      </c>
      <c r="BJ6">
        <f t="shared" si="35"/>
        <v>251.13649072020618</v>
      </c>
      <c r="BK6">
        <f t="shared" si="36"/>
        <v>107.77696396063352</v>
      </c>
      <c r="BL6">
        <f t="shared" si="37"/>
        <v>2602.6523569767992</v>
      </c>
      <c r="BN6">
        <f t="shared" si="38"/>
        <v>173.68628867759401</v>
      </c>
      <c r="BO6">
        <f t="shared" si="8"/>
        <v>235.2167052524951</v>
      </c>
      <c r="BP6">
        <f t="shared" si="9"/>
        <v>1598.1385641221086</v>
      </c>
      <c r="BQ6">
        <f t="shared" si="10"/>
        <v>1533.964520626696</v>
      </c>
      <c r="BR6">
        <f t="shared" si="39"/>
        <v>3541.0060786788936</v>
      </c>
      <c r="BT6" s="1">
        <v>57.216560000000001</v>
      </c>
      <c r="BU6" s="1">
        <v>49.44276</v>
      </c>
      <c r="BV6" s="1">
        <v>16.85256</v>
      </c>
      <c r="BW6" s="1">
        <v>14.95927</v>
      </c>
      <c r="BY6">
        <f t="shared" si="40"/>
        <v>518.53665677191645</v>
      </c>
      <c r="BZ6">
        <f t="shared" si="41"/>
        <v>606.82442491282052</v>
      </c>
      <c r="CA6">
        <f t="shared" si="42"/>
        <v>1405.3111694537658</v>
      </c>
      <c r="CB6">
        <f t="shared" si="43"/>
        <v>1197.3411272774442</v>
      </c>
      <c r="CC6">
        <f t="shared" si="44"/>
        <v>3728.013378415947</v>
      </c>
      <c r="CD6" s="4">
        <f t="shared" si="45"/>
        <v>-6.0245588883844903E-5</v>
      </c>
      <c r="CF6">
        <f t="shared" si="11"/>
        <v>234.84812190408445</v>
      </c>
      <c r="CG6">
        <f t="shared" si="12"/>
        <v>120.24998568219401</v>
      </c>
      <c r="CI6" s="3">
        <v>1.7231949687110983</v>
      </c>
      <c r="CJ6" s="3">
        <v>5.6903418536291106</v>
      </c>
      <c r="CK6" s="3">
        <v>10.036409874522789</v>
      </c>
      <c r="CL6" s="3">
        <f>CP6*(1+CK6/100)*(1+CK7/100)</f>
        <v>12.806993356537696</v>
      </c>
      <c r="CM6" s="3">
        <f>CO6*(1+CK6/100)*(1+CK7/100)</f>
        <v>13.84225439989088</v>
      </c>
      <c r="CN6" s="3">
        <f>2505981*(1+CK6/100)*(1+CK7/100)</f>
        <v>2914993.825486802</v>
      </c>
      <c r="CO6" s="3">
        <v>11.9</v>
      </c>
      <c r="CP6" s="3">
        <v>11.01</v>
      </c>
      <c r="CQ6" s="3">
        <f t="shared" si="46"/>
        <v>0.92521008403361338</v>
      </c>
      <c r="CS6">
        <f t="shared" si="62"/>
        <v>6.6408955183992013</v>
      </c>
      <c r="CT6">
        <f t="shared" si="47"/>
        <v>7.7715963784432995</v>
      </c>
      <c r="CU6">
        <f t="shared" si="48"/>
        <v>17.9978108110626</v>
      </c>
      <c r="CV6">
        <f t="shared" si="49"/>
        <v>15.334339862551584</v>
      </c>
      <c r="CW6">
        <f t="shared" si="50"/>
        <v>47.744642570456691</v>
      </c>
      <c r="CX6">
        <f t="shared" si="63"/>
        <v>1.6378985832837353E-2</v>
      </c>
      <c r="CZ6" s="1">
        <v>0</v>
      </c>
      <c r="DA6" s="1">
        <v>0</v>
      </c>
      <c r="DB6" s="1">
        <v>6355</v>
      </c>
      <c r="DC6" s="1">
        <v>9281</v>
      </c>
      <c r="DE6" s="1">
        <v>8.2560680000000009</v>
      </c>
      <c r="DF6" s="1">
        <v>8.1533789999999993</v>
      </c>
      <c r="DH6">
        <f t="shared" si="13"/>
        <v>420.00622699623671</v>
      </c>
      <c r="DI6">
        <f t="shared" si="14"/>
        <v>613.38753623164007</v>
      </c>
      <c r="DK6">
        <f t="shared" si="15"/>
        <v>180.93441274667424</v>
      </c>
      <c r="DL6">
        <f t="shared" si="16"/>
        <v>260.95448299803752</v>
      </c>
      <c r="DM6">
        <f t="shared" si="51"/>
        <v>0.118532003748461</v>
      </c>
      <c r="DN6">
        <f t="shared" si="17"/>
        <v>2.3172258220157063</v>
      </c>
      <c r="DO6">
        <f t="shared" si="18"/>
        <v>15.680584989046894</v>
      </c>
      <c r="DP6">
        <f t="shared" si="19"/>
        <v>3.3420423301145958</v>
      </c>
      <c r="DQ6">
        <f t="shared" si="20"/>
        <v>11.992297532436988</v>
      </c>
      <c r="DR6">
        <f t="shared" si="52"/>
        <v>5.6592681521303021</v>
      </c>
      <c r="DS6">
        <f t="shared" si="22"/>
        <v>42.085374418326388</v>
      </c>
      <c r="DT6">
        <f t="shared" si="64"/>
        <v>0.11853200374846098</v>
      </c>
      <c r="DV6" s="1">
        <v>1990</v>
      </c>
      <c r="DW6" s="1">
        <v>629.61839999999995</v>
      </c>
      <c r="DX6" s="1">
        <v>5280</v>
      </c>
      <c r="DY6" s="1">
        <v>613.21299999999997</v>
      </c>
      <c r="EA6" s="1">
        <v>8182</v>
      </c>
      <c r="EB6" s="1">
        <v>11699</v>
      </c>
      <c r="ED6">
        <f t="shared" si="53"/>
        <v>0.99369226267789257</v>
      </c>
      <c r="EE6">
        <f t="shared" si="54"/>
        <v>2.5678325293750972</v>
      </c>
      <c r="EG6" s="1">
        <v>355147</v>
      </c>
      <c r="EH6" s="1">
        <v>262732</v>
      </c>
      <c r="EI6" s="1">
        <v>142958</v>
      </c>
      <c r="EJ6" s="1">
        <v>56852</v>
      </c>
      <c r="EL6">
        <f t="shared" si="65"/>
        <v>23.471904248470885</v>
      </c>
      <c r="EM6">
        <f t="shared" si="66"/>
        <v>17.364134701994534</v>
      </c>
      <c r="EN6">
        <f t="shared" si="67"/>
        <v>9.4481904325614483</v>
      </c>
      <c r="EO6">
        <f t="shared" si="68"/>
        <v>3.7573869421227459</v>
      </c>
      <c r="EQ6" s="1">
        <v>26369</v>
      </c>
      <c r="ER6" s="1">
        <v>23820</v>
      </c>
      <c r="ES6" s="1">
        <v>84</v>
      </c>
      <c r="ET6" s="1">
        <v>478.4393</v>
      </c>
      <c r="EU6" s="1">
        <v>118</v>
      </c>
      <c r="EV6" s="1">
        <v>618.19970000000001</v>
      </c>
      <c r="EX6" s="1">
        <v>0.24240999999999999</v>
      </c>
      <c r="EY6" s="1">
        <v>0.16909479999999999</v>
      </c>
      <c r="EZ6" s="1">
        <v>0.51510409999999995</v>
      </c>
      <c r="FA6" s="1">
        <v>0.41509780000000002</v>
      </c>
      <c r="FB6" s="1">
        <v>3.08217E-2</v>
      </c>
      <c r="FC6" s="1">
        <v>1.2715600000000001E-2</v>
      </c>
      <c r="FF6">
        <v>6335</v>
      </c>
      <c r="FG6">
        <v>9270</v>
      </c>
      <c r="FI6">
        <f t="shared" si="55"/>
        <v>1.3259668508287293E-2</v>
      </c>
      <c r="FJ6">
        <f t="shared" si="56"/>
        <v>1.272923408845739E-2</v>
      </c>
    </row>
    <row r="7" spans="1:166" x14ac:dyDescent="0.25">
      <c r="A7">
        <v>2023</v>
      </c>
      <c r="B7" s="1">
        <v>9501</v>
      </c>
      <c r="C7" s="1">
        <v>12866</v>
      </c>
      <c r="D7" s="1">
        <v>27712</v>
      </c>
      <c r="E7" s="1">
        <v>25105</v>
      </c>
      <c r="F7" s="1">
        <v>3002</v>
      </c>
      <c r="G7" s="1">
        <v>3936</v>
      </c>
      <c r="H7" s="1">
        <v>25290</v>
      </c>
      <c r="I7" s="1">
        <v>24413</v>
      </c>
      <c r="J7" s="1">
        <v>23658</v>
      </c>
      <c r="K7" s="1">
        <v>22846</v>
      </c>
      <c r="L7" s="1">
        <v>1035707</v>
      </c>
      <c r="P7">
        <v>2023</v>
      </c>
      <c r="Q7">
        <f t="shared" si="0"/>
        <v>627.92748429445237</v>
      </c>
      <c r="R7">
        <f t="shared" si="1"/>
        <v>850.32259898246753</v>
      </c>
      <c r="S7">
        <f t="shared" si="2"/>
        <v>1831.5047305302458</v>
      </c>
      <c r="T7">
        <f t="shared" si="3"/>
        <v>1659.2063459859203</v>
      </c>
      <c r="U7">
        <f t="shared" si="24"/>
        <v>4968.9611597930862</v>
      </c>
      <c r="W7">
        <f t="shared" si="4"/>
        <v>1563.573142136423</v>
      </c>
      <c r="X7">
        <f t="shared" si="5"/>
        <v>1509.907515650043</v>
      </c>
      <c r="Z7">
        <f t="shared" si="25"/>
        <v>267.93158839382272</v>
      </c>
      <c r="AA7">
        <f t="shared" si="26"/>
        <v>149.29883033587726</v>
      </c>
      <c r="AB7">
        <f t="shared" si="27"/>
        <v>0.14629041570438797</v>
      </c>
      <c r="AC7">
        <f t="shared" si="28"/>
        <v>8.9982075283808111E-2</v>
      </c>
      <c r="AE7" s="1">
        <v>43101</v>
      </c>
      <c r="AF7" s="1">
        <v>3180</v>
      </c>
      <c r="AG7" s="1">
        <v>4546</v>
      </c>
      <c r="AH7" s="1">
        <v>1990</v>
      </c>
      <c r="AI7" s="1">
        <v>40094</v>
      </c>
      <c r="AJ7" s="1">
        <v>3181</v>
      </c>
      <c r="AK7" s="1">
        <v>4594</v>
      </c>
      <c r="AL7" s="1">
        <v>1834</v>
      </c>
      <c r="AM7" s="1">
        <v>37658</v>
      </c>
      <c r="AN7" s="1">
        <v>2920</v>
      </c>
      <c r="AO7" s="1">
        <v>4151</v>
      </c>
      <c r="AP7" s="1">
        <v>1775</v>
      </c>
      <c r="AR7" s="1">
        <v>15.8559</v>
      </c>
      <c r="AS7" s="1">
        <v>16.7286</v>
      </c>
      <c r="AT7" s="1">
        <v>16.617429999999999</v>
      </c>
      <c r="AU7" s="1">
        <v>18.01474</v>
      </c>
      <c r="AW7">
        <f t="shared" si="57"/>
        <v>5443</v>
      </c>
      <c r="AX7">
        <f t="shared" si="29"/>
        <v>260</v>
      </c>
      <c r="AY7">
        <f t="shared" si="30"/>
        <v>395</v>
      </c>
      <c r="AZ7">
        <f t="shared" si="31"/>
        <v>215</v>
      </c>
      <c r="BB7">
        <f t="shared" si="58"/>
        <v>0.12628477297510499</v>
      </c>
      <c r="BC7">
        <f t="shared" si="59"/>
        <v>8.1761006289308172E-2</v>
      </c>
      <c r="BD7">
        <f t="shared" si="60"/>
        <v>8.6889573251209856E-2</v>
      </c>
      <c r="BE7">
        <f t="shared" si="61"/>
        <v>0.10804020100502512</v>
      </c>
      <c r="BF7">
        <f t="shared" si="32"/>
        <v>0.11952591021830093</v>
      </c>
      <c r="BH7">
        <f t="shared" si="33"/>
        <v>2192.3134240925547</v>
      </c>
      <c r="BI7">
        <f t="shared" si="34"/>
        <v>183.5082632024542</v>
      </c>
      <c r="BJ7">
        <f t="shared" si="35"/>
        <v>263.26141293829187</v>
      </c>
      <c r="BK7">
        <f t="shared" si="36"/>
        <v>113.93566429649577</v>
      </c>
      <c r="BL7">
        <f t="shared" si="37"/>
        <v>2753.0187645297965</v>
      </c>
      <c r="BN7">
        <f t="shared" si="38"/>
        <v>198.40420038437492</v>
      </c>
      <c r="BO7">
        <f t="shared" si="8"/>
        <v>260.13288897831433</v>
      </c>
      <c r="BP7">
        <f t="shared" si="9"/>
        <v>1671.4331204932848</v>
      </c>
      <c r="BQ7">
        <f t="shared" si="10"/>
        <v>1613.4716002610742</v>
      </c>
      <c r="BR7">
        <f t="shared" si="39"/>
        <v>3743.4418101170486</v>
      </c>
      <c r="BT7" s="1">
        <v>56.90954</v>
      </c>
      <c r="BU7" s="1">
        <v>49.849870000000003</v>
      </c>
      <c r="BV7" s="1">
        <v>16.975169999999999</v>
      </c>
      <c r="BW7" s="1">
        <v>15.11562</v>
      </c>
      <c r="BY7">
        <f t="shared" si="40"/>
        <v>589.15303884193361</v>
      </c>
      <c r="BZ7">
        <f t="shared" si="41"/>
        <v>676.63035750738072</v>
      </c>
      <c r="CA7">
        <f t="shared" si="42"/>
        <v>1480.455373314637</v>
      </c>
      <c r="CB7">
        <f t="shared" si="43"/>
        <v>1272.5635380530091</v>
      </c>
      <c r="CC7">
        <f t="shared" si="44"/>
        <v>4018.802307716961</v>
      </c>
      <c r="CD7" s="4">
        <f t="shared" si="45"/>
        <v>1.4683784957014723E-4</v>
      </c>
      <c r="CF7">
        <f t="shared" si="11"/>
        <v>237.31775735142497</v>
      </c>
      <c r="CG7">
        <f t="shared" si="12"/>
        <v>117.75369813057598</v>
      </c>
      <c r="CI7">
        <v>0.19807527338211628</v>
      </c>
      <c r="CJ7">
        <v>6.4741804974041584</v>
      </c>
      <c r="CK7">
        <v>5.7117963753504197</v>
      </c>
      <c r="CL7">
        <f>CP7*(1+CK7/100)</f>
        <v>12.569132589029165</v>
      </c>
      <c r="CM7">
        <f>CO7*(1+CK7/100)</f>
        <v>13.583965834232529</v>
      </c>
      <c r="CN7">
        <f>2687186*(1+CK7/100)</f>
        <v>2840672.592546924</v>
      </c>
      <c r="CO7">
        <v>12.85</v>
      </c>
      <c r="CP7">
        <v>11.89</v>
      </c>
      <c r="CQ7">
        <f t="shared" si="46"/>
        <v>0.92529182879377436</v>
      </c>
      <c r="CS7">
        <f t="shared" si="62"/>
        <v>7.4051426604337127</v>
      </c>
      <c r="CT7">
        <f t="shared" si="47"/>
        <v>8.5046566772724734</v>
      </c>
      <c r="CU7">
        <f t="shared" si="48"/>
        <v>18.608039879332342</v>
      </c>
      <c r="CV7">
        <f t="shared" si="49"/>
        <v>15.995019837752332</v>
      </c>
      <c r="CW7">
        <f t="shared" si="50"/>
        <v>50.512859054790859</v>
      </c>
      <c r="CX7">
        <f t="shared" si="63"/>
        <v>1.7782006693527971E-2</v>
      </c>
      <c r="CZ7" s="1">
        <v>0</v>
      </c>
      <c r="DA7" s="1">
        <v>0</v>
      </c>
      <c r="DB7" s="1">
        <v>6503</v>
      </c>
      <c r="DC7" s="1">
        <v>9281</v>
      </c>
      <c r="DE7" s="1">
        <v>8.2494899999999998</v>
      </c>
      <c r="DF7" s="1">
        <v>8.1127920000000007</v>
      </c>
      <c r="DH7">
        <f t="shared" si="13"/>
        <v>429.78764660212858</v>
      </c>
      <c r="DI7">
        <f t="shared" si="14"/>
        <v>613.38753623164007</v>
      </c>
      <c r="DK7">
        <f t="shared" si="15"/>
        <v>185.00063258334811</v>
      </c>
      <c r="DL7">
        <f t="shared" si="16"/>
        <v>259.65546824581747</v>
      </c>
      <c r="DM7">
        <f t="shared" si="51"/>
        <v>0.11064393487963581</v>
      </c>
      <c r="DN7">
        <f t="shared" si="17"/>
        <v>2.3252974799943709</v>
      </c>
      <c r="DO7">
        <f t="shared" si="18"/>
        <v>16.28274239933797</v>
      </c>
      <c r="DP7">
        <f t="shared" si="19"/>
        <v>3.2636440078481326</v>
      </c>
      <c r="DQ7">
        <f t="shared" si="20"/>
        <v>12.7313758299042</v>
      </c>
      <c r="DR7">
        <f t="shared" si="52"/>
        <v>5.5889414878425034</v>
      </c>
      <c r="DS7">
        <f t="shared" si="22"/>
        <v>44.923917566948354</v>
      </c>
      <c r="DT7">
        <f t="shared" si="64"/>
        <v>0.11064393487963584</v>
      </c>
      <c r="DV7" s="1">
        <v>2242</v>
      </c>
      <c r="DW7" s="1">
        <v>609.05050000000006</v>
      </c>
      <c r="DX7" s="1">
        <v>5993</v>
      </c>
      <c r="DY7" s="1">
        <v>639.27779999999996</v>
      </c>
      <c r="EA7" s="1">
        <v>9485</v>
      </c>
      <c r="EB7" s="1">
        <v>12866</v>
      </c>
      <c r="ED7">
        <f t="shared" si="53"/>
        <v>1.0829548054672438</v>
      </c>
      <c r="EE7">
        <f t="shared" si="54"/>
        <v>3.0384725779737507</v>
      </c>
      <c r="EG7" s="1">
        <v>359619</v>
      </c>
      <c r="EH7" s="1">
        <v>262170</v>
      </c>
      <c r="EI7" s="1">
        <v>144694</v>
      </c>
      <c r="EJ7" s="1">
        <v>58221</v>
      </c>
      <c r="EL7">
        <f t="shared" si="65"/>
        <v>23.76746173818405</v>
      </c>
      <c r="EM7">
        <f t="shared" si="66"/>
        <v>17.326991743761351</v>
      </c>
      <c r="EN7">
        <f t="shared" si="67"/>
        <v>9.5629238409116404</v>
      </c>
      <c r="EO7">
        <f t="shared" si="68"/>
        <v>3.8478650734772457</v>
      </c>
      <c r="EQ7" s="1">
        <v>27712</v>
      </c>
      <c r="ER7" s="1">
        <v>25105</v>
      </c>
      <c r="ES7" s="1">
        <v>97</v>
      </c>
      <c r="ET7" s="1">
        <v>515.94209999999998</v>
      </c>
      <c r="EU7" s="1">
        <v>81</v>
      </c>
      <c r="EV7" s="1">
        <v>549.15679999999998</v>
      </c>
      <c r="EX7" s="1">
        <v>0.2334753</v>
      </c>
      <c r="EY7" s="1">
        <v>0.1612798</v>
      </c>
      <c r="EZ7" s="1">
        <v>0.4754005</v>
      </c>
      <c r="FA7" s="1">
        <v>0.38334560000000001</v>
      </c>
      <c r="FB7" s="1">
        <v>2.8225400000000001E-2</v>
      </c>
      <c r="FC7" s="1">
        <v>6.1983000000000003E-3</v>
      </c>
      <c r="FF7">
        <v>6494</v>
      </c>
      <c r="FG7">
        <v>9305</v>
      </c>
      <c r="FI7">
        <f t="shared" si="55"/>
        <v>1.4936864798275331E-2</v>
      </c>
      <c r="FJ7">
        <f t="shared" si="56"/>
        <v>8.7049973132724348E-3</v>
      </c>
    </row>
    <row r="8" spans="1:166" x14ac:dyDescent="0.25">
      <c r="A8">
        <v>2024</v>
      </c>
      <c r="B8" s="1">
        <v>10703</v>
      </c>
      <c r="C8" s="1">
        <v>13960</v>
      </c>
      <c r="D8" s="1">
        <v>29518</v>
      </c>
      <c r="E8" s="1">
        <v>26696</v>
      </c>
      <c r="F8" s="1">
        <v>3387</v>
      </c>
      <c r="G8" s="1">
        <v>4156</v>
      </c>
      <c r="H8" s="1">
        <v>26903</v>
      </c>
      <c r="I8" s="1">
        <v>25860</v>
      </c>
      <c r="J8" s="1">
        <v>25364</v>
      </c>
      <c r="K8" s="1">
        <v>24417</v>
      </c>
      <c r="L8" s="1">
        <v>1054774</v>
      </c>
      <c r="P8">
        <v>2024</v>
      </c>
      <c r="Q8">
        <f t="shared" si="0"/>
        <v>707.36847325581766</v>
      </c>
      <c r="R8">
        <f t="shared" si="1"/>
        <v>922.62579525845229</v>
      </c>
      <c r="S8">
        <f t="shared" si="2"/>
        <v>1950.864485991332</v>
      </c>
      <c r="T8">
        <f t="shared" si="3"/>
        <v>1764.3566067492579</v>
      </c>
      <c r="U8">
        <f t="shared" si="24"/>
        <v>5345.21536125486</v>
      </c>
      <c r="W8">
        <f t="shared" si="4"/>
        <v>1676.3238302962309</v>
      </c>
      <c r="X8">
        <f t="shared" si="5"/>
        <v>1613.7359629531254</v>
      </c>
      <c r="Z8">
        <f t="shared" si="25"/>
        <v>274.54065569510112</v>
      </c>
      <c r="AA8">
        <f t="shared" si="26"/>
        <v>150.62064379613253</v>
      </c>
      <c r="AB8">
        <f t="shared" si="27"/>
        <v>0.14072769157802023</v>
      </c>
      <c r="AC8">
        <f t="shared" si="28"/>
        <v>8.5368594545999293E-2</v>
      </c>
      <c r="AE8" s="1">
        <v>46075</v>
      </c>
      <c r="AF8" s="1">
        <v>3267</v>
      </c>
      <c r="AG8" s="1">
        <v>4742</v>
      </c>
      <c r="AH8" s="1">
        <v>2130</v>
      </c>
      <c r="AI8" s="1">
        <v>42785</v>
      </c>
      <c r="AJ8" s="1">
        <v>3261</v>
      </c>
      <c r="AK8" s="1">
        <v>4767</v>
      </c>
      <c r="AL8" s="1">
        <v>1950</v>
      </c>
      <c r="AM8" s="1">
        <v>40506</v>
      </c>
      <c r="AN8" s="1">
        <v>3017</v>
      </c>
      <c r="AO8" s="1">
        <v>4358</v>
      </c>
      <c r="AP8" s="1">
        <v>1900</v>
      </c>
      <c r="AR8" s="1">
        <v>15.981</v>
      </c>
      <c r="AS8" s="1">
        <v>16.533529999999999</v>
      </c>
      <c r="AT8" s="1">
        <v>17.0305</v>
      </c>
      <c r="AU8" s="1">
        <v>17.405940000000001</v>
      </c>
      <c r="AW8">
        <f t="shared" si="57"/>
        <v>5569</v>
      </c>
      <c r="AX8">
        <f t="shared" si="29"/>
        <v>250</v>
      </c>
      <c r="AY8">
        <f t="shared" si="30"/>
        <v>384</v>
      </c>
      <c r="AZ8">
        <f t="shared" si="31"/>
        <v>230</v>
      </c>
      <c r="BB8">
        <f t="shared" si="58"/>
        <v>0.12086814975583288</v>
      </c>
      <c r="BC8">
        <f t="shared" si="59"/>
        <v>7.6522803795531072E-2</v>
      </c>
      <c r="BD8">
        <f t="shared" si="60"/>
        <v>8.0978490088570221E-2</v>
      </c>
      <c r="BE8">
        <f t="shared" si="61"/>
        <v>0.107981220657277</v>
      </c>
      <c r="BF8">
        <f t="shared" si="32"/>
        <v>0.11443768456256448</v>
      </c>
      <c r="BH8">
        <f t="shared" si="33"/>
        <v>2357.9133796985343</v>
      </c>
      <c r="BI8">
        <f t="shared" si="34"/>
        <v>185.92969014224059</v>
      </c>
      <c r="BJ8">
        <f t="shared" si="35"/>
        <v>279.96575320882101</v>
      </c>
      <c r="BK8">
        <f t="shared" si="36"/>
        <v>117.0481226751385</v>
      </c>
      <c r="BL8">
        <f t="shared" si="37"/>
        <v>2940.856945724734</v>
      </c>
      <c r="BN8">
        <f t="shared" si="38"/>
        <v>223.84910949429639</v>
      </c>
      <c r="BO8">
        <f t="shared" si="8"/>
        <v>274.67283704112663</v>
      </c>
      <c r="BP8">
        <f t="shared" si="9"/>
        <v>1778.0373760629041</v>
      </c>
      <c r="BQ8">
        <f t="shared" si="10"/>
        <v>1709.1048041105712</v>
      </c>
      <c r="BR8">
        <f t="shared" si="39"/>
        <v>3985.664126708898</v>
      </c>
      <c r="BT8" s="1">
        <v>57.540849999999999</v>
      </c>
      <c r="BU8" s="1">
        <v>49.545029999999997</v>
      </c>
      <c r="BV8" s="1">
        <v>17.025130000000001</v>
      </c>
      <c r="BW8" s="1">
        <v>15.26535</v>
      </c>
      <c r="BY8">
        <f t="shared" si="40"/>
        <v>672.08442124348483</v>
      </c>
      <c r="BZ8">
        <f t="shared" si="41"/>
        <v>710.08116582062394</v>
      </c>
      <c r="CA8">
        <f t="shared" si="42"/>
        <v>1579.5141009669246</v>
      </c>
      <c r="CB8">
        <f t="shared" si="43"/>
        <v>1361.3432605110079</v>
      </c>
      <c r="CC8">
        <f t="shared" si="44"/>
        <v>4323.0229485420414</v>
      </c>
      <c r="CD8" s="4">
        <f t="shared" si="45"/>
        <v>4.1575319846742786E-4</v>
      </c>
      <c r="CF8">
        <f t="shared" si="11"/>
        <v>243.88735737340096</v>
      </c>
      <c r="CG8">
        <f t="shared" si="12"/>
        <v>119.97298107906353</v>
      </c>
      <c r="CI8">
        <v>1.1603364053452054</v>
      </c>
      <c r="CJ8">
        <v>3.062942648929079</v>
      </c>
      <c r="CK8">
        <v>1.55004776763632</v>
      </c>
      <c r="CL8">
        <f>CL7*(1+CJ7/100)/(1+CK7/100)</f>
        <v>12.659780061141355</v>
      </c>
      <c r="CM8">
        <f>CM7*(1+CJ7/100)/(1+CK7/100)</f>
        <v>13.681932193916435</v>
      </c>
      <c r="CN8">
        <f>CN7*(1+CI7/100)</f>
        <v>2846299.2625505021</v>
      </c>
      <c r="CS8">
        <f t="shared" si="62"/>
        <v>8.508440955461996</v>
      </c>
      <c r="CT8">
        <f t="shared" si="47"/>
        <v>8.9894713848479419</v>
      </c>
      <c r="CU8">
        <f t="shared" si="48"/>
        <v>19.996301121712683</v>
      </c>
      <c r="CV8">
        <f t="shared" si="49"/>
        <v>17.234306265786419</v>
      </c>
      <c r="CW8">
        <f t="shared" si="50"/>
        <v>54.728519727809044</v>
      </c>
      <c r="CX8">
        <f t="shared" si="63"/>
        <v>1.9227956964289167E-2</v>
      </c>
      <c r="CZ8" s="1">
        <v>0</v>
      </c>
      <c r="DA8" s="1">
        <v>0</v>
      </c>
      <c r="DB8" s="1">
        <v>6900</v>
      </c>
      <c r="DC8" s="1">
        <v>9477</v>
      </c>
      <c r="DE8" s="1">
        <v>8.5897249999999996</v>
      </c>
      <c r="DF8" s="1">
        <v>8.2599119999999999</v>
      </c>
      <c r="DH8">
        <f t="shared" si="13"/>
        <v>456.02564378820347</v>
      </c>
      <c r="DI8">
        <f t="shared" si="14"/>
        <v>626.34130814214552</v>
      </c>
      <c r="DK8">
        <f t="shared" si="15"/>
        <v>204.39050177080296</v>
      </c>
      <c r="DL8">
        <f t="shared" si="16"/>
        <v>269.94709612239171</v>
      </c>
      <c r="DM8">
        <f t="shared" si="51"/>
        <v>0.10972359007558985</v>
      </c>
      <c r="DN8">
        <f t="shared" si="17"/>
        <v>2.5875387990046876</v>
      </c>
      <c r="DO8">
        <f t="shared" si="18"/>
        <v>17.408762322707997</v>
      </c>
      <c r="DP8">
        <f t="shared" si="19"/>
        <v>3.417470865053263</v>
      </c>
      <c r="DQ8">
        <f t="shared" si="20"/>
        <v>13.816835400733156</v>
      </c>
      <c r="DR8">
        <f t="shared" si="52"/>
        <v>6.0050096640579511</v>
      </c>
      <c r="DS8">
        <f t="shared" si="22"/>
        <v>48.723510063751093</v>
      </c>
      <c r="DT8">
        <f t="shared" si="64"/>
        <v>0.10972359007558984</v>
      </c>
      <c r="DV8" s="1">
        <v>2498</v>
      </c>
      <c r="DW8" s="1">
        <v>688.22940000000006</v>
      </c>
      <c r="DX8" s="1">
        <v>6574</v>
      </c>
      <c r="DY8" s="1">
        <v>641.24390000000005</v>
      </c>
      <c r="EA8" s="1">
        <v>10682</v>
      </c>
      <c r="EB8" s="1">
        <v>13960</v>
      </c>
      <c r="ED8">
        <f t="shared" si="53"/>
        <v>1.3634746739339214</v>
      </c>
      <c r="EE8">
        <f t="shared" si="54"/>
        <v>3.3432924454083719</v>
      </c>
      <c r="EG8" s="1">
        <v>364010</v>
      </c>
      <c r="EH8" s="1">
        <v>264862</v>
      </c>
      <c r="EI8" s="1">
        <v>148572</v>
      </c>
      <c r="EJ8" s="1">
        <v>61173</v>
      </c>
      <c r="EL8">
        <f t="shared" si="65"/>
        <v>24.05766588338318</v>
      </c>
      <c r="EM8">
        <f t="shared" si="66"/>
        <v>17.504907835511762</v>
      </c>
      <c r="EN8">
        <f t="shared" si="67"/>
        <v>9.8192234708552135</v>
      </c>
      <c r="EO8">
        <f t="shared" si="68"/>
        <v>4.0429647402109818</v>
      </c>
      <c r="EQ8" s="1">
        <v>29518</v>
      </c>
      <c r="ER8" s="1">
        <v>26696</v>
      </c>
      <c r="ES8" s="1">
        <v>117</v>
      </c>
      <c r="ET8" s="1">
        <v>509.44510000000002</v>
      </c>
      <c r="EU8" s="1">
        <v>65</v>
      </c>
      <c r="EV8" s="1">
        <v>453.3698</v>
      </c>
      <c r="EX8" s="1">
        <v>0.24253060000000001</v>
      </c>
      <c r="EY8" s="1">
        <v>0.1737399</v>
      </c>
      <c r="EZ8" s="1">
        <v>0.49210219999999999</v>
      </c>
      <c r="FA8" s="1">
        <v>0.41315039999999997</v>
      </c>
      <c r="FB8" s="1">
        <v>2.75047E-2</v>
      </c>
      <c r="FC8" s="1">
        <v>6.7971000000000004E-3</v>
      </c>
      <c r="FF8">
        <v>6915</v>
      </c>
      <c r="FG8">
        <v>9493</v>
      </c>
      <c r="FI8">
        <f t="shared" si="55"/>
        <v>1.6919739696312365E-2</v>
      </c>
      <c r="FJ8">
        <f t="shared" si="56"/>
        <v>6.8471505319709263E-3</v>
      </c>
    </row>
    <row r="9" spans="1:166" x14ac:dyDescent="0.25">
      <c r="A9">
        <v>2025</v>
      </c>
      <c r="B9" s="1">
        <v>10830</v>
      </c>
      <c r="C9" s="1">
        <v>14273</v>
      </c>
      <c r="D9" s="1">
        <v>30757</v>
      </c>
      <c r="E9" s="1">
        <v>28133</v>
      </c>
      <c r="F9" s="1">
        <v>3434</v>
      </c>
      <c r="G9" s="1">
        <v>4260</v>
      </c>
      <c r="H9" s="1">
        <v>28022</v>
      </c>
      <c r="I9" s="1">
        <v>27231</v>
      </c>
      <c r="J9" s="1">
        <v>26513</v>
      </c>
      <c r="K9" s="1">
        <v>25888</v>
      </c>
      <c r="L9" s="1">
        <v>1042264</v>
      </c>
      <c r="P9">
        <v>2025</v>
      </c>
      <c r="Q9">
        <f t="shared" si="0"/>
        <v>715.76198872844122</v>
      </c>
      <c r="R9">
        <f t="shared" si="1"/>
        <v>943.31217591145344</v>
      </c>
      <c r="S9">
        <f t="shared" si="2"/>
        <v>2032.7508298541704</v>
      </c>
      <c r="T9">
        <f t="shared" si="3"/>
        <v>1859.3289038686273</v>
      </c>
      <c r="U9">
        <f t="shared" si="24"/>
        <v>5551.1538983626924</v>
      </c>
      <c r="W9">
        <f t="shared" si="4"/>
        <v>1752.2620135879185</v>
      </c>
      <c r="X9">
        <f t="shared" si="5"/>
        <v>1710.9553429549292</v>
      </c>
      <c r="Z9">
        <f t="shared" si="25"/>
        <v>280.48881626625189</v>
      </c>
      <c r="AA9">
        <f t="shared" si="26"/>
        <v>148.37356091369816</v>
      </c>
      <c r="AB9">
        <f t="shared" si="27"/>
        <v>0.13798484897746871</v>
      </c>
      <c r="AC9">
        <f t="shared" si="28"/>
        <v>7.9799523691039029E-2</v>
      </c>
      <c r="AE9" s="1">
        <v>48269</v>
      </c>
      <c r="AF9" s="1">
        <v>3437</v>
      </c>
      <c r="AG9" s="1">
        <v>4945</v>
      </c>
      <c r="AH9" s="1">
        <v>2239</v>
      </c>
      <c r="AI9" s="1">
        <v>44780</v>
      </c>
      <c r="AJ9" s="1">
        <v>3404</v>
      </c>
      <c r="AK9" s="1">
        <v>5016</v>
      </c>
      <c r="AL9" s="1">
        <v>2053</v>
      </c>
      <c r="AM9" s="1">
        <v>42644</v>
      </c>
      <c r="AN9" s="1">
        <v>3176</v>
      </c>
      <c r="AO9" s="1">
        <v>4594</v>
      </c>
      <c r="AP9" s="1">
        <v>1987</v>
      </c>
      <c r="AR9" s="1">
        <v>15.81922</v>
      </c>
      <c r="AS9" s="1">
        <v>15.62302</v>
      </c>
      <c r="AT9" s="1">
        <v>16.611339999999998</v>
      </c>
      <c r="AU9" s="1">
        <v>18.5015</v>
      </c>
      <c r="AW9">
        <f t="shared" si="57"/>
        <v>5625</v>
      </c>
      <c r="AX9">
        <f t="shared" si="29"/>
        <v>261</v>
      </c>
      <c r="AY9">
        <f t="shared" si="30"/>
        <v>351</v>
      </c>
      <c r="AZ9">
        <f t="shared" si="31"/>
        <v>252</v>
      </c>
      <c r="BB9">
        <f t="shared" si="58"/>
        <v>0.11653442167851001</v>
      </c>
      <c r="BC9">
        <f t="shared" si="59"/>
        <v>7.5938318300843757E-2</v>
      </c>
      <c r="BD9">
        <f t="shared" si="60"/>
        <v>7.0980788675429729E-2</v>
      </c>
      <c r="BE9">
        <f t="shared" si="61"/>
        <v>0.1125502456453774</v>
      </c>
      <c r="BF9">
        <f t="shared" si="32"/>
        <v>0.11018848700967906</v>
      </c>
      <c r="BH9">
        <f t="shared" si="33"/>
        <v>2442.8765135269168</v>
      </c>
      <c r="BI9">
        <f t="shared" si="34"/>
        <v>183.39475002686075</v>
      </c>
      <c r="BJ9">
        <f t="shared" si="35"/>
        <v>287.33898560907033</v>
      </c>
      <c r="BK9">
        <f t="shared" si="36"/>
        <v>130.98701592547624</v>
      </c>
      <c r="BL9">
        <f t="shared" si="37"/>
        <v>3044.5972650883241</v>
      </c>
      <c r="BN9">
        <f t="shared" si="38"/>
        <v>226.95537112589722</v>
      </c>
      <c r="BO9">
        <f t="shared" si="8"/>
        <v>281.54626703445609</v>
      </c>
      <c r="BP9">
        <f t="shared" si="9"/>
        <v>1851.9928391642084</v>
      </c>
      <c r="BQ9">
        <f t="shared" si="10"/>
        <v>1799.715116811097</v>
      </c>
      <c r="BR9">
        <f t="shared" si="39"/>
        <v>4160.2095941356583</v>
      </c>
      <c r="BT9" s="1">
        <v>58.257829999999998</v>
      </c>
      <c r="BU9" s="1">
        <v>51.01773</v>
      </c>
      <c r="BV9" s="1">
        <v>16.58614</v>
      </c>
      <c r="BW9" s="1">
        <v>15.353619999999999</v>
      </c>
      <c r="BY9">
        <f t="shared" si="40"/>
        <v>689.90128475865015</v>
      </c>
      <c r="BZ9">
        <f t="shared" si="41"/>
        <v>749.48524804210263</v>
      </c>
      <c r="CA9">
        <f t="shared" si="42"/>
        <v>1602.7907027213193</v>
      </c>
      <c r="CB9">
        <f t="shared" si="43"/>
        <v>1441.805695685737</v>
      </c>
      <c r="CC9">
        <f t="shared" si="44"/>
        <v>4483.9829312078091</v>
      </c>
      <c r="CD9" s="4">
        <f t="shared" si="45"/>
        <v>-8.666812677802227E-4</v>
      </c>
      <c r="CF9">
        <f t="shared" si="11"/>
        <v>242.74654708262389</v>
      </c>
      <c r="CG9">
        <f t="shared" si="12"/>
        <v>118.86650460190522</v>
      </c>
      <c r="CI9">
        <v>1.9269357268158984</v>
      </c>
      <c r="CJ9">
        <v>1.9012899970519692</v>
      </c>
      <c r="CK9">
        <v>1.6038913617104633</v>
      </c>
      <c r="CL9">
        <f>CL8*(1+CJ8/100)/(1+CK8/100)</f>
        <v>12.84838574743919</v>
      </c>
      <c r="CM9">
        <f t="shared" ref="CM9:CM54" si="69">CM8*(1+CJ8/100)/(1+CK8/100)</f>
        <v>13.885765925533521</v>
      </c>
      <c r="CN9">
        <f t="shared" ref="CN9:CN54" si="70">CN8*(1+CI8/100)</f>
        <v>2879325.9090989479</v>
      </c>
      <c r="CS9">
        <f t="shared" si="62"/>
        <v>8.864117834233026</v>
      </c>
      <c r="CT9">
        <f t="shared" si="47"/>
        <v>9.629675578860077</v>
      </c>
      <c r="CU9">
        <f t="shared" si="48"/>
        <v>20.593273220972641</v>
      </c>
      <c r="CV9">
        <f t="shared" si="49"/>
        <v>18.52487575102527</v>
      </c>
      <c r="CW9">
        <f t="shared" si="50"/>
        <v>57.611942385091012</v>
      </c>
      <c r="CX9">
        <f t="shared" si="63"/>
        <v>2.0008829915026886E-2</v>
      </c>
      <c r="CZ9" s="1">
        <v>0</v>
      </c>
      <c r="DA9" s="1">
        <v>0</v>
      </c>
      <c r="DB9" s="1">
        <v>7108</v>
      </c>
      <c r="DC9" s="1">
        <v>9830</v>
      </c>
      <c r="DE9" s="1">
        <v>8.1463629999999991</v>
      </c>
      <c r="DF9" s="1">
        <v>8.2485130000000009</v>
      </c>
      <c r="DH9">
        <f t="shared" si="13"/>
        <v>469.7725037748624</v>
      </c>
      <c r="DI9">
        <f t="shared" si="14"/>
        <v>649.67131571565801</v>
      </c>
      <c r="DK9">
        <f t="shared" si="15"/>
        <v>199.68412351320575</v>
      </c>
      <c r="DL9">
        <f t="shared" si="16"/>
        <v>279.61569180959509</v>
      </c>
      <c r="DM9">
        <f t="shared" si="51"/>
        <v>0.10689153430691055</v>
      </c>
      <c r="DN9">
        <f t="shared" si="17"/>
        <v>2.5656186465369597</v>
      </c>
      <c r="DO9">
        <f t="shared" si="18"/>
        <v>18.02765457443568</v>
      </c>
      <c r="DP9">
        <f t="shared" si="19"/>
        <v>3.5926102694067512</v>
      </c>
      <c r="DQ9">
        <f t="shared" si="20"/>
        <v>14.932265481618519</v>
      </c>
      <c r="DR9">
        <f t="shared" si="52"/>
        <v>6.1582289159437114</v>
      </c>
      <c r="DS9">
        <f t="shared" si="22"/>
        <v>51.453713469147303</v>
      </c>
      <c r="DT9">
        <f t="shared" si="64"/>
        <v>0.10689153430691058</v>
      </c>
      <c r="DV9" s="1">
        <v>2526</v>
      </c>
      <c r="DW9" s="1">
        <v>707.65539999999999</v>
      </c>
      <c r="DX9" s="1">
        <v>6647</v>
      </c>
      <c r="DY9" s="1">
        <v>667.38260000000002</v>
      </c>
      <c r="EA9" s="1">
        <v>10809</v>
      </c>
      <c r="EB9" s="1">
        <v>14273</v>
      </c>
      <c r="ED9">
        <f t="shared" si="53"/>
        <v>1.4176747089678119</v>
      </c>
      <c r="EE9">
        <f t="shared" si="54"/>
        <v>3.5182117826966013</v>
      </c>
      <c r="EG9" s="1">
        <v>351479</v>
      </c>
      <c r="EH9" s="1">
        <v>262278</v>
      </c>
      <c r="EI9" s="1">
        <v>150774</v>
      </c>
      <c r="EJ9" s="1">
        <v>63233</v>
      </c>
      <c r="EL9">
        <f t="shared" si="65"/>
        <v>23.229483659859998</v>
      </c>
      <c r="EM9">
        <f t="shared" si="66"/>
        <v>17.334129536446728</v>
      </c>
      <c r="EN9">
        <f t="shared" si="67"/>
        <v>9.9647551328293602</v>
      </c>
      <c r="EO9">
        <f t="shared" si="68"/>
        <v>4.1791115266173149</v>
      </c>
      <c r="EQ9" s="1">
        <v>30757</v>
      </c>
      <c r="ER9" s="1">
        <v>28133</v>
      </c>
      <c r="ES9" s="1">
        <v>116</v>
      </c>
      <c r="ET9" s="1">
        <v>469.9135</v>
      </c>
      <c r="EU9" s="1">
        <v>63</v>
      </c>
      <c r="EV9" s="1">
        <v>643.22529999999995</v>
      </c>
      <c r="EX9" s="1">
        <v>0.24464050000000001</v>
      </c>
      <c r="EY9" s="1">
        <v>0.17507600000000001</v>
      </c>
      <c r="EZ9" s="1">
        <v>0.50533130000000004</v>
      </c>
      <c r="FA9" s="1">
        <v>0.41208889999999998</v>
      </c>
      <c r="FB9" s="1">
        <v>2.89529E-2</v>
      </c>
      <c r="FC9" s="1">
        <v>7.0349000000000002E-3</v>
      </c>
      <c r="FF9">
        <v>7072</v>
      </c>
      <c r="FG9">
        <v>9800</v>
      </c>
      <c r="FI9">
        <f t="shared" si="55"/>
        <v>1.6402714932126698E-2</v>
      </c>
      <c r="FJ9">
        <f t="shared" si="56"/>
        <v>6.4285714285714285E-3</v>
      </c>
    </row>
    <row r="10" spans="1:166" x14ac:dyDescent="0.25">
      <c r="A10">
        <v>2026</v>
      </c>
      <c r="B10" s="1">
        <v>11445</v>
      </c>
      <c r="C10" s="1">
        <v>14684</v>
      </c>
      <c r="D10" s="1">
        <v>31577</v>
      </c>
      <c r="E10" s="1">
        <v>29257</v>
      </c>
      <c r="F10" s="1">
        <v>3692</v>
      </c>
      <c r="G10" s="1">
        <v>4435</v>
      </c>
      <c r="H10" s="1">
        <v>28737</v>
      </c>
      <c r="I10" s="1">
        <v>28237</v>
      </c>
      <c r="J10" s="1">
        <v>27241</v>
      </c>
      <c r="K10" s="1">
        <v>26964</v>
      </c>
      <c r="L10" s="1">
        <v>1045467</v>
      </c>
      <c r="P10">
        <v>2026</v>
      </c>
      <c r="Q10">
        <f t="shared" si="0"/>
        <v>756.40775263130274</v>
      </c>
      <c r="R10">
        <f t="shared" si="1"/>
        <v>970.47544251970726</v>
      </c>
      <c r="S10">
        <f t="shared" si="2"/>
        <v>2086.9451817246522</v>
      </c>
      <c r="T10">
        <f t="shared" si="3"/>
        <v>1933.6148203349956</v>
      </c>
      <c r="U10">
        <f t="shared" si="24"/>
        <v>5747.4431972106577</v>
      </c>
      <c r="W10">
        <f t="shared" si="4"/>
        <v>1800.3760235412249</v>
      </c>
      <c r="X10">
        <f t="shared" si="5"/>
        <v>1782.0689071166839</v>
      </c>
      <c r="Z10">
        <f t="shared" si="25"/>
        <v>286.56915818342736</v>
      </c>
      <c r="AA10">
        <f t="shared" si="26"/>
        <v>151.54591321831163</v>
      </c>
      <c r="AB10">
        <f t="shared" si="27"/>
        <v>0.13731513443328996</v>
      </c>
      <c r="AC10">
        <f t="shared" si="28"/>
        <v>7.8374406125029883E-2</v>
      </c>
      <c r="AE10" s="1">
        <v>49799</v>
      </c>
      <c r="AF10" s="1">
        <v>3528</v>
      </c>
      <c r="AG10" s="1">
        <v>5177</v>
      </c>
      <c r="AH10" s="1">
        <v>2330</v>
      </c>
      <c r="AI10" s="1">
        <v>46101</v>
      </c>
      <c r="AJ10" s="1">
        <v>3514</v>
      </c>
      <c r="AK10" s="1">
        <v>5255</v>
      </c>
      <c r="AL10" s="1">
        <v>2104</v>
      </c>
      <c r="AM10" s="1">
        <v>44027</v>
      </c>
      <c r="AN10" s="1">
        <v>3290</v>
      </c>
      <c r="AO10" s="1">
        <v>4838</v>
      </c>
      <c r="AP10" s="1">
        <v>2050</v>
      </c>
      <c r="AR10" s="1">
        <v>16.087579999999999</v>
      </c>
      <c r="AS10" s="1">
        <v>16.473839999999999</v>
      </c>
      <c r="AT10" s="1">
        <v>16.527979999999999</v>
      </c>
      <c r="AU10" s="1">
        <v>17.577030000000001</v>
      </c>
      <c r="AW10">
        <f t="shared" si="57"/>
        <v>5772</v>
      </c>
      <c r="AX10">
        <f t="shared" si="29"/>
        <v>238</v>
      </c>
      <c r="AY10">
        <f t="shared" si="30"/>
        <v>339</v>
      </c>
      <c r="AZ10">
        <f t="shared" si="31"/>
        <v>280</v>
      </c>
      <c r="BB10">
        <f t="shared" si="58"/>
        <v>0.11590594188638326</v>
      </c>
      <c r="BC10">
        <f t="shared" si="59"/>
        <v>6.7460317460317457E-2</v>
      </c>
      <c r="BD10">
        <f t="shared" si="60"/>
        <v>6.5481939347112231E-2</v>
      </c>
      <c r="BE10">
        <f t="shared" si="61"/>
        <v>0.12017167381974249</v>
      </c>
      <c r="BF10">
        <f t="shared" si="32"/>
        <v>0.1089686688365059</v>
      </c>
      <c r="BH10">
        <f t="shared" si="33"/>
        <v>2557.6047188057423</v>
      </c>
      <c r="BI10">
        <f t="shared" si="34"/>
        <v>199.63144933489454</v>
      </c>
      <c r="BJ10">
        <f t="shared" si="35"/>
        <v>299.51933166662542</v>
      </c>
      <c r="BK10">
        <f t="shared" si="36"/>
        <v>127.53329734899091</v>
      </c>
      <c r="BL10">
        <f t="shared" si="37"/>
        <v>3184.2887971562532</v>
      </c>
      <c r="BN10">
        <f t="shared" si="38"/>
        <v>244.00676476319524</v>
      </c>
      <c r="BO10">
        <f t="shared" si="8"/>
        <v>293.11213481169312</v>
      </c>
      <c r="BP10">
        <f t="shared" si="9"/>
        <v>1899.2476703683483</v>
      </c>
      <c r="BQ10">
        <f t="shared" si="10"/>
        <v>1866.2023338619567</v>
      </c>
      <c r="BR10">
        <f t="shared" si="39"/>
        <v>4302.5689038051933</v>
      </c>
      <c r="BT10" s="1">
        <v>57.178019999999997</v>
      </c>
      <c r="BU10" s="1">
        <v>49.84395</v>
      </c>
      <c r="BV10" s="1">
        <v>16.7422</v>
      </c>
      <c r="BW10" s="1">
        <v>15.66239</v>
      </c>
      <c r="BY10">
        <f t="shared" si="40"/>
        <v>727.98622822475227</v>
      </c>
      <c r="BZ10">
        <f t="shared" si="41"/>
        <v>762.32196752982122</v>
      </c>
      <c r="CA10">
        <f t="shared" si="42"/>
        <v>1659.1525260976659</v>
      </c>
      <c r="CB10">
        <f t="shared" si="43"/>
        <v>1525.1373141314953</v>
      </c>
      <c r="CC10">
        <f t="shared" si="44"/>
        <v>4674.5980359837349</v>
      </c>
      <c r="CD10" s="4">
        <f t="shared" si="45"/>
        <v>1.0430729080326273E-3</v>
      </c>
      <c r="CF10">
        <f t="shared" si="11"/>
        <v>250.34225399865932</v>
      </c>
      <c r="CG10">
        <f t="shared" si="12"/>
        <v>123.84955417726805</v>
      </c>
      <c r="CI10">
        <v>1.9849169153074939</v>
      </c>
      <c r="CJ10">
        <v>2.1054755902993882</v>
      </c>
      <c r="CK10">
        <v>1.6686722212826854</v>
      </c>
      <c r="CL10">
        <f>CL9*(1+CJ9/100)/(1+CK9/100)</f>
        <v>12.885993484076231</v>
      </c>
      <c r="CM10">
        <f t="shared" si="69"/>
        <v>13.926410115254797</v>
      </c>
      <c r="CN10">
        <f t="shared" si="70"/>
        <v>2934808.6687328424</v>
      </c>
      <c r="CS10">
        <f t="shared" si="62"/>
        <v>9.3808257934013888</v>
      </c>
      <c r="CT10">
        <f t="shared" si="47"/>
        <v>9.8232759063574484</v>
      </c>
      <c r="CU10">
        <f t="shared" si="48"/>
        <v>21.379828640383142</v>
      </c>
      <c r="CV10">
        <f t="shared" si="49"/>
        <v>19.652909492219973</v>
      </c>
      <c r="CW10">
        <f t="shared" si="50"/>
        <v>60.236839832361952</v>
      </c>
      <c r="CX10">
        <f t="shared" si="63"/>
        <v>2.0524963168508804E-2</v>
      </c>
      <c r="CZ10" s="1">
        <v>0</v>
      </c>
      <c r="DA10" s="1">
        <v>0</v>
      </c>
      <c r="DB10" s="1">
        <v>7351</v>
      </c>
      <c r="DC10" s="1">
        <v>10002</v>
      </c>
      <c r="DE10" s="1">
        <v>8.2783899999999999</v>
      </c>
      <c r="DF10" s="1">
        <v>8.3437819999999991</v>
      </c>
      <c r="DH10">
        <f t="shared" si="13"/>
        <v>485.83253731696868</v>
      </c>
      <c r="DI10">
        <f t="shared" si="14"/>
        <v>661.03891147385661</v>
      </c>
      <c r="DK10">
        <f t="shared" si="15"/>
        <v>209.85758179906261</v>
      </c>
      <c r="DL10">
        <f t="shared" si="16"/>
        <v>287.79427992926384</v>
      </c>
      <c r="DM10">
        <f t="shared" si="51"/>
        <v>0.10645874958606988</v>
      </c>
      <c r="DN10">
        <f t="shared" si="17"/>
        <v>2.7042234316467155</v>
      </c>
      <c r="DO10">
        <f t="shared" si="18"/>
        <v>18.675605208736428</v>
      </c>
      <c r="DP10">
        <f t="shared" si="19"/>
        <v>3.7085152159229042</v>
      </c>
      <c r="DQ10">
        <f t="shared" si="20"/>
        <v>15.944394276297068</v>
      </c>
      <c r="DR10">
        <f t="shared" si="52"/>
        <v>6.4127386475696202</v>
      </c>
      <c r="DS10">
        <f t="shared" si="22"/>
        <v>53.824101184792333</v>
      </c>
      <c r="DT10">
        <f t="shared" si="64"/>
        <v>0.10645874958606988</v>
      </c>
      <c r="DV10" s="1">
        <v>2577</v>
      </c>
      <c r="DW10" s="1">
        <v>698.02970000000005</v>
      </c>
      <c r="DX10" s="1">
        <v>7080</v>
      </c>
      <c r="DY10" s="1">
        <v>649.81230000000005</v>
      </c>
      <c r="EA10" s="1">
        <v>11429</v>
      </c>
      <c r="EB10" s="1">
        <v>14684</v>
      </c>
      <c r="ED10">
        <f t="shared" si="53"/>
        <v>1.4266247051313949</v>
      </c>
      <c r="EE10">
        <f t="shared" si="54"/>
        <v>3.6487373790241255</v>
      </c>
      <c r="EG10" s="1">
        <v>351892</v>
      </c>
      <c r="EH10" s="1">
        <v>262395</v>
      </c>
      <c r="EI10" s="1">
        <v>153344</v>
      </c>
      <c r="EJ10" s="1">
        <v>64915</v>
      </c>
      <c r="EL10">
        <f t="shared" si="65"/>
        <v>23.256779107814275</v>
      </c>
      <c r="EM10">
        <f t="shared" si="66"/>
        <v>17.341862145189225</v>
      </c>
      <c r="EN10">
        <f t="shared" si="67"/>
        <v>10.134608162472215</v>
      </c>
      <c r="EO10">
        <f t="shared" si="68"/>
        <v>4.2902760386248158</v>
      </c>
      <c r="EQ10" s="1">
        <v>31577</v>
      </c>
      <c r="ER10" s="1">
        <v>29257</v>
      </c>
      <c r="ES10" s="1">
        <v>124</v>
      </c>
      <c r="ET10" s="1">
        <v>495.5188</v>
      </c>
      <c r="EU10" s="1">
        <v>64</v>
      </c>
      <c r="EV10" s="1">
        <v>593.69150000000002</v>
      </c>
      <c r="EX10" s="1">
        <v>0.24976019999999999</v>
      </c>
      <c r="EY10" s="1">
        <v>0.1774192</v>
      </c>
      <c r="EZ10" s="1">
        <v>0.50932809999999995</v>
      </c>
      <c r="FA10" s="1">
        <v>0.41549269999999999</v>
      </c>
      <c r="FB10" s="1">
        <v>3.0674300000000002E-2</v>
      </c>
      <c r="FC10" s="1">
        <v>6.0656E-3</v>
      </c>
      <c r="FF10">
        <v>7330</v>
      </c>
      <c r="FG10">
        <v>10020</v>
      </c>
      <c r="FI10">
        <f t="shared" si="55"/>
        <v>1.6916780354706683E-2</v>
      </c>
      <c r="FJ10">
        <f t="shared" si="56"/>
        <v>6.3872255489021952E-3</v>
      </c>
    </row>
    <row r="11" spans="1:166" x14ac:dyDescent="0.25">
      <c r="A11">
        <v>2027</v>
      </c>
      <c r="B11" s="1">
        <v>12139</v>
      </c>
      <c r="C11" s="1">
        <v>15070</v>
      </c>
      <c r="D11" s="1">
        <v>31971</v>
      </c>
      <c r="E11" s="1">
        <v>30926</v>
      </c>
      <c r="F11" s="1">
        <v>4000</v>
      </c>
      <c r="G11" s="1">
        <v>4665</v>
      </c>
      <c r="H11" s="1">
        <v>29096</v>
      </c>
      <c r="I11" s="1">
        <v>29794</v>
      </c>
      <c r="J11" s="1">
        <v>27589</v>
      </c>
      <c r="K11" s="1">
        <v>28551</v>
      </c>
      <c r="L11" s="1">
        <v>1049499</v>
      </c>
      <c r="P11">
        <v>2027</v>
      </c>
      <c r="Q11">
        <f t="shared" si="0"/>
        <v>802.27467970217424</v>
      </c>
      <c r="R11">
        <f t="shared" si="1"/>
        <v>995.98644230264154</v>
      </c>
      <c r="S11">
        <f t="shared" si="2"/>
        <v>2112.9849068916888</v>
      </c>
      <c r="T11">
        <f t="shared" si="3"/>
        <v>2043.9201535933307</v>
      </c>
      <c r="U11">
        <f t="shared" si="24"/>
        <v>5955.1661824898347</v>
      </c>
      <c r="W11">
        <f t="shared" si="4"/>
        <v>1823.3755777496733</v>
      </c>
      <c r="X11">
        <f t="shared" si="5"/>
        <v>1886.9548051879706</v>
      </c>
      <c r="Z11">
        <f t="shared" si="25"/>
        <v>289.60932914201544</v>
      </c>
      <c r="AA11">
        <f t="shared" si="26"/>
        <v>156.96534840536015</v>
      </c>
      <c r="AB11">
        <f t="shared" si="27"/>
        <v>0.13706171217666002</v>
      </c>
      <c r="AC11">
        <f t="shared" si="28"/>
        <v>7.6796223242579176E-2</v>
      </c>
      <c r="AE11" s="1">
        <v>51545</v>
      </c>
      <c r="AF11" s="1">
        <v>3636</v>
      </c>
      <c r="AG11" s="1">
        <v>5304</v>
      </c>
      <c r="AH11" s="1">
        <v>2412</v>
      </c>
      <c r="AI11" s="1">
        <v>47744</v>
      </c>
      <c r="AJ11" s="1">
        <v>3613</v>
      </c>
      <c r="AK11" s="1">
        <v>5356</v>
      </c>
      <c r="AL11" s="1">
        <v>2177</v>
      </c>
      <c r="AM11" s="1">
        <v>45643</v>
      </c>
      <c r="AN11" s="1">
        <v>3411</v>
      </c>
      <c r="AO11" s="1">
        <v>4955</v>
      </c>
      <c r="AP11" s="1">
        <v>2131</v>
      </c>
      <c r="AR11" s="1">
        <v>15.960750000000001</v>
      </c>
      <c r="AS11" s="1">
        <v>16.545490000000001</v>
      </c>
      <c r="AT11" s="1">
        <v>16.8901</v>
      </c>
      <c r="AU11" s="1">
        <v>18.611989999999999</v>
      </c>
      <c r="AW11">
        <f t="shared" si="57"/>
        <v>5902</v>
      </c>
      <c r="AX11">
        <f t="shared" si="29"/>
        <v>225</v>
      </c>
      <c r="AY11">
        <f t="shared" si="30"/>
        <v>349</v>
      </c>
      <c r="AZ11">
        <f t="shared" si="31"/>
        <v>281</v>
      </c>
      <c r="BB11">
        <f t="shared" si="58"/>
        <v>0.11450189155107188</v>
      </c>
      <c r="BC11">
        <f t="shared" si="59"/>
        <v>6.1881188118811881E-2</v>
      </c>
      <c r="BD11">
        <f t="shared" si="60"/>
        <v>6.5799396681749625E-2</v>
      </c>
      <c r="BE11">
        <f t="shared" si="61"/>
        <v>0.11650082918739635</v>
      </c>
      <c r="BF11">
        <f t="shared" si="32"/>
        <v>0.10742960713547546</v>
      </c>
      <c r="BH11">
        <f t="shared" si="33"/>
        <v>2627.873500786503</v>
      </c>
      <c r="BI11">
        <f t="shared" si="34"/>
        <v>206.14839315912636</v>
      </c>
      <c r="BJ11">
        <f t="shared" si="35"/>
        <v>311.96447981922142</v>
      </c>
      <c r="BK11">
        <f t="shared" si="36"/>
        <v>139.7280501031839</v>
      </c>
      <c r="BL11">
        <f t="shared" si="37"/>
        <v>3285.7144238680348</v>
      </c>
      <c r="BN11">
        <f t="shared" si="38"/>
        <v>264.36269205113246</v>
      </c>
      <c r="BO11">
        <f t="shared" si="8"/>
        <v>308.31298960463323</v>
      </c>
      <c r="BP11">
        <f t="shared" si="9"/>
        <v>1922.9742219799375</v>
      </c>
      <c r="BQ11">
        <f t="shared" si="10"/>
        <v>1969.10551174286</v>
      </c>
      <c r="BR11">
        <f t="shared" si="39"/>
        <v>4464.7554153785632</v>
      </c>
      <c r="BT11" s="1">
        <v>57.44144</v>
      </c>
      <c r="BU11" s="1">
        <v>51.327559999999998</v>
      </c>
      <c r="BV11" s="1">
        <v>16.901109999999999</v>
      </c>
      <c r="BW11" s="1">
        <v>15.47411</v>
      </c>
      <c r="BY11">
        <f t="shared" si="40"/>
        <v>792.35110698951257</v>
      </c>
      <c r="BZ11">
        <f t="shared" si="41"/>
        <v>825.72346512968011</v>
      </c>
      <c r="CA11">
        <f t="shared" si="42"/>
        <v>1695.824383000356</v>
      </c>
      <c r="CB11">
        <f t="shared" si="43"/>
        <v>1589.8891742553806</v>
      </c>
      <c r="CC11">
        <f t="shared" si="44"/>
        <v>4903.7881293749288</v>
      </c>
      <c r="CD11" s="4">
        <f t="shared" si="45"/>
        <v>-8.666122985232505E-4</v>
      </c>
      <c r="CF11">
        <f t="shared" si="11"/>
        <v>255.39945168777686</v>
      </c>
      <c r="CG11">
        <f t="shared" si="12"/>
        <v>126.73648348179282</v>
      </c>
      <c r="CI11">
        <v>1.7833454878846737</v>
      </c>
      <c r="CJ11">
        <v>2.3262821656596655</v>
      </c>
      <c r="CK11">
        <v>1.9720600754096651</v>
      </c>
      <c r="CL11">
        <f t="shared" ref="CL11:CL54" si="71">CL10*(1+CJ10/100)/(1+CK10/100)</f>
        <v>12.941356116871521</v>
      </c>
      <c r="CM11">
        <f t="shared" si="69"/>
        <v>13.98624273354071</v>
      </c>
      <c r="CN11">
        <f t="shared" si="70"/>
        <v>2993062.1824304312</v>
      </c>
      <c r="CS11">
        <f t="shared" si="62"/>
        <v>10.25409784514865</v>
      </c>
      <c r="CT11">
        <f t="shared" si="47"/>
        <v>10.685981416300335</v>
      </c>
      <c r="CU11">
        <f t="shared" si="48"/>
        <v>21.94626725208153</v>
      </c>
      <c r="CV11">
        <f t="shared" si="49"/>
        <v>20.575321990397683</v>
      </c>
      <c r="CW11">
        <f t="shared" si="50"/>
        <v>63.461668503928195</v>
      </c>
      <c r="CX11">
        <f t="shared" si="63"/>
        <v>2.1202923506385675E-2</v>
      </c>
      <c r="CZ11" s="1">
        <v>0</v>
      </c>
      <c r="DA11" s="1">
        <v>0</v>
      </c>
      <c r="DB11" s="1">
        <v>7510</v>
      </c>
      <c r="DC11" s="1">
        <v>10373</v>
      </c>
      <c r="DE11" s="1">
        <v>8.2815519999999996</v>
      </c>
      <c r="DF11" s="1">
        <v>8.1124010000000002</v>
      </c>
      <c r="DH11">
        <f t="shared" si="13"/>
        <v>496.34095432600117</v>
      </c>
      <c r="DI11">
        <f t="shared" si="14"/>
        <v>685.55855116159921</v>
      </c>
      <c r="DK11">
        <f t="shared" si="15"/>
        <v>214.47863110622748</v>
      </c>
      <c r="DL11">
        <f t="shared" si="16"/>
        <v>290.19247517281389</v>
      </c>
      <c r="DM11">
        <f t="shared" si="51"/>
        <v>0.10291454136363153</v>
      </c>
      <c r="DN11">
        <f t="shared" si="17"/>
        <v>2.7756443446048076</v>
      </c>
      <c r="DO11">
        <f t="shared" si="18"/>
        <v>19.170622907476723</v>
      </c>
      <c r="DP11">
        <f t="shared" si="19"/>
        <v>3.755484163647782</v>
      </c>
      <c r="DQ11">
        <f t="shared" si="20"/>
        <v>16.8198378267499</v>
      </c>
      <c r="DR11">
        <f t="shared" si="52"/>
        <v>6.5311285082525892</v>
      </c>
      <c r="DS11">
        <f t="shared" si="22"/>
        <v>56.930539995675602</v>
      </c>
      <c r="DT11">
        <f t="shared" si="64"/>
        <v>0.10291454136363151</v>
      </c>
      <c r="DV11" s="1">
        <v>2670</v>
      </c>
      <c r="DW11" s="1">
        <v>695.39200000000005</v>
      </c>
      <c r="DX11" s="1">
        <v>6983</v>
      </c>
      <c r="DY11" s="1">
        <v>601.80340000000001</v>
      </c>
      <c r="EA11" s="1">
        <v>12133</v>
      </c>
      <c r="EB11" s="1">
        <v>15070</v>
      </c>
      <c r="ED11">
        <f t="shared" si="53"/>
        <v>1.4725239662180771</v>
      </c>
      <c r="EE11">
        <f t="shared" si="54"/>
        <v>3.3328678923876285</v>
      </c>
      <c r="EG11" s="1">
        <v>352787</v>
      </c>
      <c r="EH11" s="1">
        <v>262166</v>
      </c>
      <c r="EI11" s="1">
        <v>154015</v>
      </c>
      <c r="EJ11" s="1">
        <v>68611</v>
      </c>
      <c r="EL11">
        <f t="shared" si="65"/>
        <v>23.315930260160719</v>
      </c>
      <c r="EM11">
        <f t="shared" si="66"/>
        <v>17.326727381069301</v>
      </c>
      <c r="EN11">
        <f t="shared" si="67"/>
        <v>10.178955004063791</v>
      </c>
      <c r="EO11">
        <f t="shared" si="68"/>
        <v>4.5345471660800625</v>
      </c>
      <c r="EQ11" s="1">
        <v>31971</v>
      </c>
      <c r="ER11" s="1">
        <v>30926</v>
      </c>
      <c r="ES11" s="1">
        <v>151</v>
      </c>
      <c r="ET11" s="1">
        <v>584.53499999999997</v>
      </c>
      <c r="EU11" s="1">
        <v>49</v>
      </c>
      <c r="EV11" s="1">
        <v>568.56299999999999</v>
      </c>
      <c r="EX11" s="1">
        <v>0.25453290000000001</v>
      </c>
      <c r="EY11" s="1">
        <v>0.18823090000000001</v>
      </c>
      <c r="EZ11" s="1">
        <v>0.53521989999999997</v>
      </c>
      <c r="FA11" s="1">
        <v>0.42102790000000001</v>
      </c>
      <c r="FB11" s="1">
        <v>4.7198700000000003E-2</v>
      </c>
      <c r="FC11" s="1">
        <v>6.8278000000000002E-3</v>
      </c>
      <c r="FF11">
        <v>7500</v>
      </c>
      <c r="FG11">
        <v>10407</v>
      </c>
      <c r="FI11">
        <f t="shared" si="55"/>
        <v>2.0133333333333333E-2</v>
      </c>
      <c r="FJ11">
        <f t="shared" si="56"/>
        <v>4.7083693667723647E-3</v>
      </c>
    </row>
    <row r="12" spans="1:166" x14ac:dyDescent="0.25">
      <c r="A12">
        <v>2028</v>
      </c>
      <c r="B12" s="1">
        <v>12901</v>
      </c>
      <c r="C12" s="1">
        <v>15432</v>
      </c>
      <c r="D12" s="1">
        <v>32449</v>
      </c>
      <c r="E12" s="1">
        <v>32444</v>
      </c>
      <c r="F12" s="1">
        <v>4271</v>
      </c>
      <c r="G12" s="1">
        <v>4653</v>
      </c>
      <c r="H12" s="1">
        <v>29687</v>
      </c>
      <c r="I12" s="1">
        <v>31278</v>
      </c>
      <c r="J12" s="1">
        <v>28102</v>
      </c>
      <c r="K12" s="1">
        <v>30002</v>
      </c>
      <c r="L12" s="1">
        <v>1053696</v>
      </c>
      <c r="P12">
        <v>2028</v>
      </c>
      <c r="Q12">
        <f t="shared" si="0"/>
        <v>852.63577253791493</v>
      </c>
      <c r="R12">
        <f t="shared" si="1"/>
        <v>1019.9112659332691</v>
      </c>
      <c r="S12">
        <f t="shared" si="2"/>
        <v>2144.5762485917994</v>
      </c>
      <c r="T12">
        <f t="shared" si="3"/>
        <v>2144.2457952267355</v>
      </c>
      <c r="U12">
        <f t="shared" si="24"/>
        <v>6161.3690822897188</v>
      </c>
      <c r="W12">
        <f t="shared" si="4"/>
        <v>1857.280093005231</v>
      </c>
      <c r="X12">
        <f t="shared" si="5"/>
        <v>1982.8523717295191</v>
      </c>
      <c r="Z12">
        <f t="shared" si="25"/>
        <v>287.29615558656837</v>
      </c>
      <c r="AA12">
        <f t="shared" si="26"/>
        <v>161.39342349721642</v>
      </c>
      <c r="AB12">
        <f t="shared" si="27"/>
        <v>0.1339640666892663</v>
      </c>
      <c r="AC12">
        <f t="shared" si="28"/>
        <v>7.5268154358278896E-2</v>
      </c>
      <c r="AE12" s="1">
        <v>53180</v>
      </c>
      <c r="AF12" s="1">
        <v>3717</v>
      </c>
      <c r="AG12" s="1">
        <v>5479</v>
      </c>
      <c r="AH12" s="1">
        <v>2517</v>
      </c>
      <c r="AI12" s="1">
        <v>49413</v>
      </c>
      <c r="AJ12" s="1">
        <v>3699</v>
      </c>
      <c r="AK12" s="1">
        <v>5557</v>
      </c>
      <c r="AL12" s="1">
        <v>2296</v>
      </c>
      <c r="AM12" s="1">
        <v>47249</v>
      </c>
      <c r="AN12" s="1">
        <v>3478</v>
      </c>
      <c r="AO12" s="1">
        <v>5141</v>
      </c>
      <c r="AP12" s="1">
        <v>2236</v>
      </c>
      <c r="AR12" s="1">
        <v>16.16375</v>
      </c>
      <c r="AS12" s="1">
        <v>16.40484</v>
      </c>
      <c r="AT12" s="1">
        <v>17.103960000000001</v>
      </c>
      <c r="AU12" s="1">
        <v>17.619450000000001</v>
      </c>
      <c r="AW12">
        <f t="shared" si="57"/>
        <v>5931</v>
      </c>
      <c r="AX12">
        <f t="shared" si="29"/>
        <v>239</v>
      </c>
      <c r="AY12">
        <f t="shared" si="30"/>
        <v>338</v>
      </c>
      <c r="AZ12">
        <f t="shared" si="31"/>
        <v>281</v>
      </c>
      <c r="BB12">
        <f t="shared" si="58"/>
        <v>0.11152688980819857</v>
      </c>
      <c r="BC12">
        <f t="shared" si="59"/>
        <v>6.4299165994081253E-2</v>
      </c>
      <c r="BD12">
        <f t="shared" si="60"/>
        <v>6.1690089432378171E-2</v>
      </c>
      <c r="BE12">
        <f t="shared" si="61"/>
        <v>0.11164084227254668</v>
      </c>
      <c r="BF12">
        <f t="shared" si="32"/>
        <v>0.10461837178123989</v>
      </c>
      <c r="BH12">
        <f t="shared" si="33"/>
        <v>2754.3283076834359</v>
      </c>
      <c r="BI12">
        <f t="shared" si="34"/>
        <v>209.26118931999966</v>
      </c>
      <c r="BJ12">
        <f t="shared" si="35"/>
        <v>327.77017120805306</v>
      </c>
      <c r="BK12">
        <f t="shared" si="36"/>
        <v>139.50718973470399</v>
      </c>
      <c r="BL12">
        <f t="shared" si="37"/>
        <v>3430.8668579461923</v>
      </c>
      <c r="BN12">
        <f t="shared" si="38"/>
        <v>282.27326443759665</v>
      </c>
      <c r="BO12">
        <f t="shared" si="8"/>
        <v>307.51990152847981</v>
      </c>
      <c r="BP12">
        <f t="shared" si="9"/>
        <v>1962.0338097304923</v>
      </c>
      <c r="BQ12">
        <f t="shared" si="10"/>
        <v>2067.1840704938299</v>
      </c>
      <c r="BR12">
        <f t="shared" si="39"/>
        <v>4619.0110461903987</v>
      </c>
      <c r="BT12" s="1">
        <v>57.981169999999999</v>
      </c>
      <c r="BU12" s="1">
        <v>50.696269999999998</v>
      </c>
      <c r="BV12" s="1">
        <v>16.925429999999999</v>
      </c>
      <c r="BW12" s="1">
        <v>15.743230000000001</v>
      </c>
      <c r="BY12">
        <f t="shared" si="40"/>
        <v>853.98237023486547</v>
      </c>
      <c r="BZ12">
        <f t="shared" si="41"/>
        <v>813.46977039355886</v>
      </c>
      <c r="CA12">
        <f t="shared" si="42"/>
        <v>1732.7598745026892</v>
      </c>
      <c r="CB12">
        <f t="shared" si="43"/>
        <v>1698.1074783746487</v>
      </c>
      <c r="CC12">
        <f t="shared" si="44"/>
        <v>5098.3194935057627</v>
      </c>
      <c r="CD12" s="4">
        <f t="shared" si="45"/>
        <v>4.9493114556753426E-4</v>
      </c>
      <c r="CF12">
        <f t="shared" si="11"/>
        <v>253.72409386139373</v>
      </c>
      <c r="CG12">
        <f t="shared" si="12"/>
        <v>132.5781207938773</v>
      </c>
      <c r="CI12">
        <v>1.685878802604762</v>
      </c>
      <c r="CJ12">
        <v>2.5892854493351436</v>
      </c>
      <c r="CK12">
        <v>2.0000331698054374</v>
      </c>
      <c r="CL12">
        <f t="shared" si="71"/>
        <v>12.986310727095125</v>
      </c>
      <c r="CM12">
        <f t="shared" si="69"/>
        <v>14.034826984286992</v>
      </c>
      <c r="CN12">
        <f t="shared" si="70"/>
        <v>3046438.8218103871</v>
      </c>
      <c r="CS12">
        <f t="shared" si="62"/>
        <v>11.090080415331155</v>
      </c>
      <c r="CT12">
        <f t="shared" si="47"/>
        <v>10.563971205429482</v>
      </c>
      <c r="CU12">
        <f t="shared" si="48"/>
        <v>22.502158145734278</v>
      </c>
      <c r="CV12">
        <f t="shared" si="49"/>
        <v>22.052151362177156</v>
      </c>
      <c r="CW12">
        <f t="shared" si="50"/>
        <v>66.208361128672067</v>
      </c>
      <c r="CX12">
        <f t="shared" si="63"/>
        <v>2.1733034865058232E-2</v>
      </c>
      <c r="CZ12" s="1">
        <v>0</v>
      </c>
      <c r="DA12" s="1">
        <v>0</v>
      </c>
      <c r="DB12" s="1">
        <v>7698</v>
      </c>
      <c r="DC12" s="1">
        <v>10712</v>
      </c>
      <c r="DE12" s="1">
        <v>8.0084839999999993</v>
      </c>
      <c r="DF12" s="1">
        <v>8.3019200000000009</v>
      </c>
      <c r="DH12">
        <f t="shared" si="13"/>
        <v>508.76600085240437</v>
      </c>
      <c r="DI12">
        <f t="shared" si="14"/>
        <v>707.96328931293272</v>
      </c>
      <c r="DK12">
        <f t="shared" si="15"/>
        <v>212.59868698680182</v>
      </c>
      <c r="DL12">
        <f t="shared" si="16"/>
        <v>306.67718418491199</v>
      </c>
      <c r="DM12">
        <f t="shared" si="51"/>
        <v>0.10185235974975032</v>
      </c>
      <c r="DN12">
        <f t="shared" si="17"/>
        <v>2.7608726093830436</v>
      </c>
      <c r="DO12">
        <f t="shared" si="18"/>
        <v>19.741285536351235</v>
      </c>
      <c r="DP12">
        <f t="shared" si="19"/>
        <v>3.9826052067358497</v>
      </c>
      <c r="DQ12">
        <f t="shared" si="20"/>
        <v>18.069546155441305</v>
      </c>
      <c r="DR12">
        <f t="shared" si="52"/>
        <v>6.7434778161188937</v>
      </c>
      <c r="DS12">
        <f t="shared" si="22"/>
        <v>59.46488331255317</v>
      </c>
      <c r="DT12">
        <f t="shared" si="64"/>
        <v>0.10185235974975033</v>
      </c>
      <c r="DV12" s="1">
        <v>2793</v>
      </c>
      <c r="DW12" s="1">
        <v>695.51160000000004</v>
      </c>
      <c r="DX12" s="1">
        <v>7076</v>
      </c>
      <c r="DY12" s="1">
        <v>595.27769999999998</v>
      </c>
      <c r="EA12" s="1">
        <v>12884</v>
      </c>
      <c r="EB12" s="1">
        <v>15432</v>
      </c>
      <c r="ED12">
        <f t="shared" si="53"/>
        <v>1.5406242653043349</v>
      </c>
      <c r="EE12">
        <f t="shared" si="54"/>
        <v>3.3406337021762562</v>
      </c>
      <c r="EG12" s="1">
        <v>353902</v>
      </c>
      <c r="EH12" s="1">
        <v>261681</v>
      </c>
      <c r="EI12" s="1">
        <v>155805</v>
      </c>
      <c r="EJ12" s="1">
        <v>71356</v>
      </c>
      <c r="EL12">
        <f t="shared" si="65"/>
        <v>23.389621360569969</v>
      </c>
      <c r="EM12">
        <f t="shared" si="66"/>
        <v>17.294673404658099</v>
      </c>
      <c r="EN12">
        <f t="shared" si="67"/>
        <v>10.297257308756674</v>
      </c>
      <c r="EO12">
        <f t="shared" si="68"/>
        <v>4.7159660635001517</v>
      </c>
      <c r="EQ12" s="1">
        <v>32449</v>
      </c>
      <c r="ER12" s="1">
        <v>32444</v>
      </c>
      <c r="ES12" s="1">
        <v>140</v>
      </c>
      <c r="ET12" s="1">
        <v>530.29809999999998</v>
      </c>
      <c r="EU12" s="1">
        <v>46</v>
      </c>
      <c r="EV12" s="1">
        <v>587.80589999999995</v>
      </c>
      <c r="EX12" s="1">
        <v>0.25681130000000002</v>
      </c>
      <c r="EY12" s="1">
        <v>0.1901118</v>
      </c>
      <c r="EZ12" s="1">
        <v>0.53608960000000005</v>
      </c>
      <c r="FA12" s="1">
        <v>0.42216110000000001</v>
      </c>
      <c r="FB12" s="1">
        <v>5.0259400000000003E-2</v>
      </c>
      <c r="FC12" s="1">
        <v>6.6306999999999998E-3</v>
      </c>
      <c r="FF12">
        <v>7684</v>
      </c>
      <c r="FG12">
        <v>10776</v>
      </c>
      <c r="FI12">
        <f t="shared" si="55"/>
        <v>1.8219677251431546E-2</v>
      </c>
      <c r="FJ12">
        <f t="shared" si="56"/>
        <v>4.2687453600593912E-3</v>
      </c>
    </row>
    <row r="13" spans="1:166" x14ac:dyDescent="0.25">
      <c r="A13">
        <v>2029</v>
      </c>
      <c r="B13" s="1">
        <v>13349</v>
      </c>
      <c r="C13" s="1">
        <v>15196</v>
      </c>
      <c r="D13" s="1">
        <v>32849</v>
      </c>
      <c r="E13" s="1">
        <v>33374</v>
      </c>
      <c r="F13" s="1">
        <v>4395</v>
      </c>
      <c r="G13" s="1">
        <v>4589</v>
      </c>
      <c r="H13" s="1">
        <v>30027</v>
      </c>
      <c r="I13" s="1">
        <v>32210</v>
      </c>
      <c r="J13" s="1">
        <v>28384</v>
      </c>
      <c r="K13" s="1">
        <v>30893</v>
      </c>
      <c r="L13" s="1">
        <v>1057522</v>
      </c>
      <c r="P13">
        <v>2029</v>
      </c>
      <c r="Q13">
        <f t="shared" si="0"/>
        <v>882.24439404764178</v>
      </c>
      <c r="R13">
        <f t="shared" si="1"/>
        <v>1004.3138671022522</v>
      </c>
      <c r="S13">
        <f t="shared" si="2"/>
        <v>2171.0125177969126</v>
      </c>
      <c r="T13">
        <f t="shared" si="3"/>
        <v>2205.710121128624</v>
      </c>
      <c r="U13">
        <f t="shared" si="24"/>
        <v>6263.2809000754305</v>
      </c>
      <c r="W13">
        <f t="shared" si="4"/>
        <v>1875.9176627948359</v>
      </c>
      <c r="X13">
        <f t="shared" si="5"/>
        <v>2041.7391613839086</v>
      </c>
      <c r="Z13">
        <f t="shared" si="25"/>
        <v>295.09485500207666</v>
      </c>
      <c r="AA13">
        <f t="shared" si="26"/>
        <v>163.9709597447154</v>
      </c>
      <c r="AB13">
        <f t="shared" si="27"/>
        <v>0.13592499010624373</v>
      </c>
      <c r="AC13">
        <f t="shared" si="28"/>
        <v>7.4339306046623338E-2</v>
      </c>
      <c r="AE13" s="1">
        <v>54397</v>
      </c>
      <c r="AF13" s="1">
        <v>3811</v>
      </c>
      <c r="AG13" s="1">
        <v>5468</v>
      </c>
      <c r="AH13" s="1">
        <v>2547</v>
      </c>
      <c r="AI13" s="1">
        <v>50554</v>
      </c>
      <c r="AJ13" s="1">
        <v>3810</v>
      </c>
      <c r="AK13" s="1">
        <v>5543</v>
      </c>
      <c r="AL13" s="1">
        <v>2330</v>
      </c>
      <c r="AM13" s="1">
        <v>48321</v>
      </c>
      <c r="AN13" s="1">
        <v>3573</v>
      </c>
      <c r="AO13" s="1">
        <v>5106</v>
      </c>
      <c r="AP13" s="1">
        <v>2277</v>
      </c>
      <c r="AR13" s="1">
        <v>15.999079999999999</v>
      </c>
      <c r="AS13" s="1">
        <v>15.90137</v>
      </c>
      <c r="AT13" s="1">
        <v>17.1145</v>
      </c>
      <c r="AU13" s="1">
        <v>17.930160000000001</v>
      </c>
      <c r="AW13">
        <f t="shared" si="57"/>
        <v>6076</v>
      </c>
      <c r="AX13">
        <f t="shared" si="29"/>
        <v>238</v>
      </c>
      <c r="AY13">
        <f t="shared" si="30"/>
        <v>362</v>
      </c>
      <c r="AZ13">
        <f t="shared" si="31"/>
        <v>270</v>
      </c>
      <c r="BB13">
        <f t="shared" si="58"/>
        <v>0.11169733625016086</v>
      </c>
      <c r="BC13">
        <f t="shared" si="59"/>
        <v>6.2450800314877986E-2</v>
      </c>
      <c r="BD13">
        <f t="shared" si="60"/>
        <v>6.6203365032918807E-2</v>
      </c>
      <c r="BE13">
        <f t="shared" si="61"/>
        <v>0.10600706713780919</v>
      </c>
      <c r="BF13">
        <f t="shared" si="32"/>
        <v>0.10488802983857572</v>
      </c>
      <c r="BH13">
        <f t="shared" si="33"/>
        <v>2789.2207864545667</v>
      </c>
      <c r="BI13">
        <f t="shared" si="34"/>
        <v>208.92570566385015</v>
      </c>
      <c r="BJ13">
        <f t="shared" si="35"/>
        <v>327.1458785374752</v>
      </c>
      <c r="BK13">
        <f t="shared" si="36"/>
        <v>144.06963139365436</v>
      </c>
      <c r="BL13">
        <f t="shared" si="37"/>
        <v>3469.3620020495464</v>
      </c>
      <c r="BN13">
        <f t="shared" si="38"/>
        <v>290.46850789118179</v>
      </c>
      <c r="BO13">
        <f t="shared" si="8"/>
        <v>303.29009845566173</v>
      </c>
      <c r="BP13">
        <f t="shared" si="9"/>
        <v>1984.5046385548385</v>
      </c>
      <c r="BQ13">
        <f t="shared" si="10"/>
        <v>2128.7805777417439</v>
      </c>
      <c r="BR13">
        <f t="shared" si="39"/>
        <v>4707.0438226434253</v>
      </c>
      <c r="BT13" s="1">
        <v>58.224609999999998</v>
      </c>
      <c r="BU13" s="1">
        <v>50.816380000000002</v>
      </c>
      <c r="BV13" s="1">
        <v>16.64753</v>
      </c>
      <c r="BW13" s="1">
        <v>15.71467</v>
      </c>
      <c r="BY13">
        <f t="shared" si="40"/>
        <v>882.46568485315629</v>
      </c>
      <c r="BZ13">
        <f t="shared" si="41"/>
        <v>804.18161604283671</v>
      </c>
      <c r="CA13">
        <f t="shared" si="42"/>
        <v>1723.8287085181246</v>
      </c>
      <c r="CB13">
        <f t="shared" si="43"/>
        <v>1745.5341476945739</v>
      </c>
      <c r="CC13">
        <f t="shared" si="44"/>
        <v>5156.0101571086916</v>
      </c>
      <c r="CD13" s="4">
        <f t="shared" si="45"/>
        <v>8.5416315232578199E-4</v>
      </c>
      <c r="CF13">
        <f t="shared" si="11"/>
        <v>256.33247355824517</v>
      </c>
      <c r="CG13">
        <f t="shared" si="12"/>
        <v>134.45110898572651</v>
      </c>
      <c r="CI13">
        <v>1.8772925602063282</v>
      </c>
      <c r="CJ13">
        <v>3.5304902663907001</v>
      </c>
      <c r="CK13">
        <v>2</v>
      </c>
      <c r="CL13">
        <f t="shared" si="71"/>
        <v>13.06133240072422</v>
      </c>
      <c r="CM13">
        <f t="shared" si="69"/>
        <v>14.1159059166784</v>
      </c>
      <c r="CN13">
        <f t="shared" si="70"/>
        <v>3097798.0881416104</v>
      </c>
      <c r="CS13">
        <f t="shared" si="62"/>
        <v>11.526177642099819</v>
      </c>
      <c r="CT13">
        <f t="shared" si="47"/>
        <v>10.503683397687068</v>
      </c>
      <c r="CU13">
        <f t="shared" si="48"/>
        <v>22.515499763866369</v>
      </c>
      <c r="CV13">
        <f t="shared" si="49"/>
        <v>22.799001719853674</v>
      </c>
      <c r="CW13">
        <f t="shared" si="50"/>
        <v>67.344362523506931</v>
      </c>
      <c r="CX13">
        <f t="shared" si="63"/>
        <v>2.1739429300218615E-2</v>
      </c>
      <c r="CZ13" s="1">
        <v>0</v>
      </c>
      <c r="DA13" s="1">
        <v>0</v>
      </c>
      <c r="DB13" s="1">
        <v>7739</v>
      </c>
      <c r="DC13" s="1">
        <v>10991</v>
      </c>
      <c r="DE13" s="1">
        <v>7.8713689999999996</v>
      </c>
      <c r="DF13" s="1">
        <v>8.3714320000000004</v>
      </c>
      <c r="DH13">
        <f t="shared" si="13"/>
        <v>511.47571844592852</v>
      </c>
      <c r="DI13">
        <f t="shared" si="14"/>
        <v>726.40258708349916</v>
      </c>
      <c r="DK13">
        <f t="shared" si="15"/>
        <v>210.07166504211867</v>
      </c>
      <c r="DL13">
        <f t="shared" si="16"/>
        <v>317.29945103417992</v>
      </c>
      <c r="DM13">
        <f t="shared" si="51"/>
        <v>0.10228279231552749</v>
      </c>
      <c r="DN13">
        <f t="shared" si="17"/>
        <v>2.7438158450887098</v>
      </c>
      <c r="DO13">
        <f t="shared" si="18"/>
        <v>19.771683918777661</v>
      </c>
      <c r="DP13">
        <f t="shared" si="19"/>
        <v>4.1443536005247426</v>
      </c>
      <c r="DQ13">
        <f t="shared" si="20"/>
        <v>18.654648119328932</v>
      </c>
      <c r="DR13">
        <f t="shared" si="52"/>
        <v>6.8881694456134523</v>
      </c>
      <c r="DS13">
        <f t="shared" si="22"/>
        <v>60.456193077893481</v>
      </c>
      <c r="DT13">
        <f t="shared" si="64"/>
        <v>0.10228279231552749</v>
      </c>
      <c r="DV13" s="1">
        <v>2814</v>
      </c>
      <c r="DW13" s="1">
        <v>677.20939999999996</v>
      </c>
      <c r="DX13" s="1">
        <v>6907</v>
      </c>
      <c r="DY13" s="1">
        <v>589.04660000000001</v>
      </c>
      <c r="EA13" s="1">
        <v>13338</v>
      </c>
      <c r="EB13" s="1">
        <v>15196</v>
      </c>
      <c r="ED13">
        <f t="shared" si="53"/>
        <v>1.5113619743599762</v>
      </c>
      <c r="EE13">
        <f t="shared" si="54"/>
        <v>3.22671442067834</v>
      </c>
      <c r="EG13" s="1">
        <v>355196</v>
      </c>
      <c r="EH13" s="1">
        <v>260828</v>
      </c>
      <c r="EI13" s="1">
        <v>158434</v>
      </c>
      <c r="EJ13" s="1">
        <v>73535</v>
      </c>
      <c r="EL13">
        <f t="shared" si="65"/>
        <v>23.475142691448511</v>
      </c>
      <c r="EM13">
        <f t="shared" si="66"/>
        <v>17.238298060578195</v>
      </c>
      <c r="EN13">
        <f t="shared" si="67"/>
        <v>10.47100968810728</v>
      </c>
      <c r="EO13">
        <f t="shared" si="68"/>
        <v>4.8599776399950061</v>
      </c>
      <c r="EQ13" s="1">
        <v>32849</v>
      </c>
      <c r="ER13" s="1">
        <v>33374</v>
      </c>
      <c r="ES13" s="1">
        <v>156</v>
      </c>
      <c r="ET13" s="1">
        <v>528.93610000000001</v>
      </c>
      <c r="EU13" s="1">
        <v>44</v>
      </c>
      <c r="EV13" s="1">
        <v>529.7989</v>
      </c>
      <c r="EX13" s="1">
        <v>0.25518619999999997</v>
      </c>
      <c r="EY13" s="1">
        <v>0.18917980000000001</v>
      </c>
      <c r="EZ13" s="1">
        <v>0.54034680000000002</v>
      </c>
      <c r="FA13" s="1">
        <v>0.41851690000000003</v>
      </c>
      <c r="FB13" s="1">
        <v>5.2284299999999999E-2</v>
      </c>
      <c r="FC13" s="1">
        <v>5.8656999999999997E-3</v>
      </c>
      <c r="FF13">
        <v>7720</v>
      </c>
      <c r="FG13">
        <v>11002</v>
      </c>
      <c r="FI13">
        <f t="shared" si="55"/>
        <v>2.0207253886010364E-2</v>
      </c>
      <c r="FJ13">
        <f t="shared" si="56"/>
        <v>3.9992728594800946E-3</v>
      </c>
    </row>
    <row r="14" spans="1:166" x14ac:dyDescent="0.25">
      <c r="A14">
        <v>2030</v>
      </c>
      <c r="B14" s="1">
        <v>13556</v>
      </c>
      <c r="C14" s="1">
        <v>15125</v>
      </c>
      <c r="D14" s="1">
        <v>33705</v>
      </c>
      <c r="E14" s="1">
        <v>34374</v>
      </c>
      <c r="F14" s="1">
        <v>4449</v>
      </c>
      <c r="G14" s="1">
        <v>4543</v>
      </c>
      <c r="H14" s="1">
        <v>30746</v>
      </c>
      <c r="I14" s="1">
        <v>33234</v>
      </c>
      <c r="J14" s="1">
        <v>29048</v>
      </c>
      <c r="K14" s="1">
        <v>31836</v>
      </c>
      <c r="L14" s="1">
        <v>1062556</v>
      </c>
      <c r="P14">
        <v>2030</v>
      </c>
      <c r="Q14">
        <f t="shared" si="0"/>
        <v>895.9251633612879</v>
      </c>
      <c r="R14">
        <f t="shared" si="1"/>
        <v>999.62142931834455</v>
      </c>
      <c r="S14">
        <f t="shared" si="2"/>
        <v>2227.5861338958548</v>
      </c>
      <c r="T14">
        <f t="shared" si="3"/>
        <v>2271.8007941414066</v>
      </c>
      <c r="U14">
        <f t="shared" si="24"/>
        <v>6394.9335207168933</v>
      </c>
      <c r="W14">
        <f t="shared" si="4"/>
        <v>1919.8018696753238</v>
      </c>
      <c r="X14">
        <f t="shared" si="5"/>
        <v>2104.0626660349631</v>
      </c>
      <c r="Z14">
        <f t="shared" si="25"/>
        <v>307.78426422053099</v>
      </c>
      <c r="AA14">
        <f t="shared" si="26"/>
        <v>167.73812810644358</v>
      </c>
      <c r="AB14">
        <f t="shared" si="27"/>
        <v>0.13816941106660735</v>
      </c>
      <c r="AC14">
        <f t="shared" si="28"/>
        <v>7.3834875196369373E-2</v>
      </c>
      <c r="AE14" s="1">
        <v>55942</v>
      </c>
      <c r="AF14" s="1">
        <v>3889</v>
      </c>
      <c r="AG14" s="1">
        <v>5586</v>
      </c>
      <c r="AH14" s="1">
        <v>2662</v>
      </c>
      <c r="AI14" s="1">
        <v>51956</v>
      </c>
      <c r="AJ14" s="1">
        <v>3892</v>
      </c>
      <c r="AK14" s="1">
        <v>5700</v>
      </c>
      <c r="AL14" s="1">
        <v>2432</v>
      </c>
      <c r="AM14" s="1">
        <v>49640</v>
      </c>
      <c r="AN14" s="1">
        <v>3641</v>
      </c>
      <c r="AO14" s="1">
        <v>5229</v>
      </c>
      <c r="AP14" s="1">
        <v>2374</v>
      </c>
      <c r="AR14" s="1">
        <v>16.096979999999999</v>
      </c>
      <c r="AS14" s="1">
        <v>16.15747</v>
      </c>
      <c r="AT14" s="1">
        <v>17.115570000000002</v>
      </c>
      <c r="AU14" s="1">
        <v>18.04804</v>
      </c>
      <c r="AW14">
        <f t="shared" si="57"/>
        <v>6302</v>
      </c>
      <c r="AX14">
        <f t="shared" si="29"/>
        <v>248</v>
      </c>
      <c r="AY14">
        <f t="shared" si="30"/>
        <v>357</v>
      </c>
      <c r="AZ14">
        <f t="shared" si="31"/>
        <v>288</v>
      </c>
      <c r="BB14">
        <f t="shared" si="58"/>
        <v>0.1126523899753316</v>
      </c>
      <c r="BC14">
        <f t="shared" si="59"/>
        <v>6.3769606582669072E-2</v>
      </c>
      <c r="BD14">
        <f t="shared" si="60"/>
        <v>6.3909774436090222E-2</v>
      </c>
      <c r="BE14">
        <f t="shared" si="61"/>
        <v>0.10818933132982719</v>
      </c>
      <c r="BF14">
        <f t="shared" si="32"/>
        <v>0.10568604121682164</v>
      </c>
      <c r="BH14">
        <f t="shared" si="33"/>
        <v>2884.1143245938911</v>
      </c>
      <c r="BI14">
        <f t="shared" si="34"/>
        <v>216.85954828347431</v>
      </c>
      <c r="BJ14">
        <f t="shared" si="35"/>
        <v>336.43299491909505</v>
      </c>
      <c r="BK14">
        <f t="shared" si="36"/>
        <v>151.36517746732201</v>
      </c>
      <c r="BL14">
        <f t="shared" si="37"/>
        <v>3588.7720452637827</v>
      </c>
      <c r="BN14">
        <f t="shared" si="38"/>
        <v>294.03740423387205</v>
      </c>
      <c r="BO14">
        <f t="shared" si="8"/>
        <v>300.24992749707366</v>
      </c>
      <c r="BP14">
        <f t="shared" si="9"/>
        <v>2032.0238324510296</v>
      </c>
      <c r="BQ14">
        <f t="shared" si="10"/>
        <v>2196.4574269068339</v>
      </c>
      <c r="BR14">
        <f t="shared" si="39"/>
        <v>4822.7685910888085</v>
      </c>
      <c r="BT14" s="1">
        <v>57.78004</v>
      </c>
      <c r="BU14" s="1">
        <v>50.434840000000001</v>
      </c>
      <c r="BV14" s="1">
        <v>16.66817</v>
      </c>
      <c r="BW14" s="1">
        <v>15.89312</v>
      </c>
      <c r="BY14">
        <f t="shared" si="40"/>
        <v>886.48747289453229</v>
      </c>
      <c r="BZ14">
        <f t="shared" si="41"/>
        <v>790.14308410392971</v>
      </c>
      <c r="CA14">
        <f t="shared" si="42"/>
        <v>1767.2944070131234</v>
      </c>
      <c r="CB14">
        <f t="shared" si="43"/>
        <v>1821.4788676469348</v>
      </c>
      <c r="CC14">
        <f t="shared" si="44"/>
        <v>5265.4038316585202</v>
      </c>
      <c r="CD14" s="4">
        <f t="shared" si="45"/>
        <v>1.22939627544838E-3</v>
      </c>
      <c r="CF14">
        <f t="shared" si="11"/>
        <v>267.68653006765487</v>
      </c>
      <c r="CG14">
        <f t="shared" si="12"/>
        <v>139.10192471829816</v>
      </c>
      <c r="CI14">
        <v>1.8560516687788748</v>
      </c>
      <c r="CJ14">
        <v>3.5816402663906786</v>
      </c>
      <c r="CK14">
        <v>2</v>
      </c>
      <c r="CL14">
        <f t="shared" si="71"/>
        <v>13.257315166463455</v>
      </c>
      <c r="CM14">
        <f t="shared" si="69"/>
        <v>14.327712353999607</v>
      </c>
      <c r="CN14">
        <f t="shared" si="70"/>
        <v>3155952.8211805066</v>
      </c>
      <c r="CS14">
        <f t="shared" si="62"/>
        <v>11.752443819284542</v>
      </c>
      <c r="CT14">
        <f t="shared" si="47"/>
        <v>10.475175892567236</v>
      </c>
      <c r="CU14">
        <f t="shared" si="48"/>
        <v>23.42957894570112</v>
      </c>
      <c r="CV14">
        <f t="shared" si="49"/>
        <v>24.147919417448389</v>
      </c>
      <c r="CW14">
        <f t="shared" si="50"/>
        <v>69.805118075001289</v>
      </c>
      <c r="CX14">
        <f t="shared" si="63"/>
        <v>2.2118555640793826E-2</v>
      </c>
      <c r="CZ14" s="1">
        <v>0</v>
      </c>
      <c r="DA14" s="1">
        <v>0</v>
      </c>
      <c r="DB14" s="1">
        <v>8150</v>
      </c>
      <c r="DC14" s="1">
        <v>11403</v>
      </c>
      <c r="DE14" s="1">
        <v>8.1218310000000002</v>
      </c>
      <c r="DF14" s="1">
        <v>8.2667009999999994</v>
      </c>
      <c r="DH14">
        <f t="shared" si="13"/>
        <v>538.6389850541824</v>
      </c>
      <c r="DI14">
        <f t="shared" si="14"/>
        <v>753.6319443647659</v>
      </c>
      <c r="DK14">
        <f t="shared" si="15"/>
        <v>228.26741258836253</v>
      </c>
      <c r="DL14">
        <f t="shared" si="16"/>
        <v>325.07510622113779</v>
      </c>
      <c r="DM14">
        <f t="shared" si="51"/>
        <v>0.10509023362700104</v>
      </c>
      <c r="DN14">
        <f t="shared" si="17"/>
        <v>3.0262130309170696</v>
      </c>
      <c r="DO14">
        <f t="shared" si="18"/>
        <v>20.40336591478405</v>
      </c>
      <c r="DP14">
        <f t="shared" si="19"/>
        <v>4.3096231359452073</v>
      </c>
      <c r="DQ14">
        <f t="shared" si="20"/>
        <v>19.838296281503183</v>
      </c>
      <c r="DR14">
        <f t="shared" si="52"/>
        <v>7.3358361668622774</v>
      </c>
      <c r="DS14">
        <f t="shared" si="22"/>
        <v>62.46928190813901</v>
      </c>
      <c r="DT14">
        <f t="shared" si="64"/>
        <v>0.10509023362700103</v>
      </c>
      <c r="DV14" s="1">
        <v>2716</v>
      </c>
      <c r="DW14" s="1">
        <v>676.0127</v>
      </c>
      <c r="DX14" s="1">
        <v>6828</v>
      </c>
      <c r="DY14" s="1">
        <v>597.27700000000004</v>
      </c>
      <c r="EA14" s="1">
        <v>13544</v>
      </c>
      <c r="EB14" s="1">
        <v>15125</v>
      </c>
      <c r="ED14">
        <f t="shared" si="53"/>
        <v>1.4561497533724845</v>
      </c>
      <c r="EE14">
        <f t="shared" si="54"/>
        <v>3.2343776261246737</v>
      </c>
      <c r="EG14" s="1">
        <v>356863</v>
      </c>
      <c r="EH14" s="1">
        <v>260290</v>
      </c>
      <c r="EI14" s="1">
        <v>161471</v>
      </c>
      <c r="EJ14" s="1">
        <v>75501</v>
      </c>
      <c r="EL14">
        <f t="shared" si="65"/>
        <v>23.585315843360817</v>
      </c>
      <c r="EM14">
        <f t="shared" si="66"/>
        <v>17.202741278497317</v>
      </c>
      <c r="EN14">
        <f t="shared" si="67"/>
        <v>10.671727062047102</v>
      </c>
      <c r="EO14">
        <f t="shared" si="68"/>
        <v>4.9899119031381378</v>
      </c>
      <c r="EQ14" s="1">
        <v>33705</v>
      </c>
      <c r="ER14" s="1">
        <v>34374</v>
      </c>
      <c r="ES14" s="1">
        <v>182</v>
      </c>
      <c r="ET14" s="1">
        <v>506.5985</v>
      </c>
      <c r="EU14" s="1">
        <v>38</v>
      </c>
      <c r="EV14" s="1">
        <v>849.19920000000002</v>
      </c>
      <c r="EX14" s="1">
        <v>0.2576561</v>
      </c>
      <c r="EY14" s="1">
        <v>0.1905741</v>
      </c>
      <c r="EZ14" s="1">
        <v>0.55046289999999998</v>
      </c>
      <c r="FA14" s="1">
        <v>0.42700090000000002</v>
      </c>
      <c r="FB14" s="1">
        <v>5.7920399999999997E-2</v>
      </c>
      <c r="FC14" s="1">
        <v>6.1595E-3</v>
      </c>
      <c r="FF14">
        <v>8110</v>
      </c>
      <c r="FG14">
        <v>11310</v>
      </c>
      <c r="FI14">
        <f t="shared" si="55"/>
        <v>2.2441430332922317E-2</v>
      </c>
      <c r="FJ14">
        <f t="shared" si="56"/>
        <v>3.3598585322723255E-3</v>
      </c>
    </row>
    <row r="15" spans="1:166" x14ac:dyDescent="0.25">
      <c r="A15">
        <v>2031</v>
      </c>
      <c r="B15" s="1">
        <v>13704</v>
      </c>
      <c r="C15" s="1">
        <v>15173</v>
      </c>
      <c r="D15" s="1">
        <v>34563</v>
      </c>
      <c r="E15" s="1">
        <v>35073</v>
      </c>
      <c r="F15" s="1">
        <v>4490</v>
      </c>
      <c r="G15" s="1">
        <v>4522</v>
      </c>
      <c r="H15" s="1">
        <v>31650</v>
      </c>
      <c r="I15" s="1">
        <v>33872</v>
      </c>
      <c r="J15" s="1">
        <v>29925</v>
      </c>
      <c r="K15" s="1">
        <v>32494</v>
      </c>
      <c r="L15" s="1">
        <v>1066647</v>
      </c>
      <c r="P15">
        <v>2031</v>
      </c>
      <c r="Q15">
        <f t="shared" si="0"/>
        <v>905.70658296717988</v>
      </c>
      <c r="R15">
        <f t="shared" si="1"/>
        <v>1002.7937816229581</v>
      </c>
      <c r="S15">
        <f t="shared" si="2"/>
        <v>2284.2919313408229</v>
      </c>
      <c r="T15">
        <f t="shared" si="3"/>
        <v>2317.9981745773425</v>
      </c>
      <c r="U15">
        <f t="shared" si="24"/>
        <v>6510.7904705083038</v>
      </c>
      <c r="W15">
        <f t="shared" si="4"/>
        <v>1977.7633899075347</v>
      </c>
      <c r="X15">
        <f t="shared" si="5"/>
        <v>2147.5503288773743</v>
      </c>
      <c r="Z15">
        <f t="shared" si="25"/>
        <v>306.52854143328818</v>
      </c>
      <c r="AA15">
        <f t="shared" si="26"/>
        <v>170.44784569996818</v>
      </c>
      <c r="AB15">
        <f t="shared" si="27"/>
        <v>0.13418974047391724</v>
      </c>
      <c r="AC15">
        <f t="shared" si="28"/>
        <v>7.3532346819491001E-2</v>
      </c>
      <c r="AE15" s="1">
        <v>57254</v>
      </c>
      <c r="AF15" s="1">
        <v>3940</v>
      </c>
      <c r="AG15" s="1">
        <v>5741</v>
      </c>
      <c r="AH15" s="1">
        <v>2701</v>
      </c>
      <c r="AI15" s="1">
        <v>53225</v>
      </c>
      <c r="AJ15" s="1">
        <v>3956</v>
      </c>
      <c r="AK15" s="1">
        <v>5869</v>
      </c>
      <c r="AL15" s="1">
        <v>2472</v>
      </c>
      <c r="AM15" s="1">
        <v>50929</v>
      </c>
      <c r="AN15" s="1">
        <v>3693</v>
      </c>
      <c r="AO15" s="1">
        <v>5385</v>
      </c>
      <c r="AP15" s="1">
        <v>2412</v>
      </c>
      <c r="AR15" s="1">
        <v>15.88443</v>
      </c>
      <c r="AS15" s="1">
        <v>15.435230000000001</v>
      </c>
      <c r="AT15" s="1">
        <v>16.345410000000001</v>
      </c>
      <c r="AU15" s="1">
        <v>18.580279999999998</v>
      </c>
      <c r="AW15">
        <f t="shared" si="57"/>
        <v>6325</v>
      </c>
      <c r="AX15">
        <f t="shared" si="29"/>
        <v>247</v>
      </c>
      <c r="AY15">
        <f t="shared" si="30"/>
        <v>356</v>
      </c>
      <c r="AZ15">
        <f t="shared" si="31"/>
        <v>289</v>
      </c>
      <c r="BB15">
        <f t="shared" si="58"/>
        <v>0.11047263073322387</v>
      </c>
      <c r="BC15">
        <f t="shared" si="59"/>
        <v>6.2690355329949238E-2</v>
      </c>
      <c r="BD15">
        <f t="shared" si="60"/>
        <v>6.2010102769552343E-2</v>
      </c>
      <c r="BE15">
        <f t="shared" si="61"/>
        <v>0.10699740836727138</v>
      </c>
      <c r="BF15">
        <f t="shared" si="32"/>
        <v>0.10363892239646159</v>
      </c>
      <c r="BH15">
        <f t="shared" si="33"/>
        <v>2915.5444313561034</v>
      </c>
      <c r="BI15">
        <f t="shared" si="34"/>
        <v>210.57254553140069</v>
      </c>
      <c r="BJ15">
        <f t="shared" si="35"/>
        <v>330.82040361660643</v>
      </c>
      <c r="BK15">
        <f t="shared" si="36"/>
        <v>158.39194061597709</v>
      </c>
      <c r="BL15">
        <f t="shared" si="37"/>
        <v>3615.3293211200876</v>
      </c>
      <c r="BN15">
        <f t="shared" si="38"/>
        <v>296.74712182739614</v>
      </c>
      <c r="BO15">
        <f t="shared" si="8"/>
        <v>298.86202336380524</v>
      </c>
      <c r="BP15">
        <f t="shared" si="9"/>
        <v>2091.7698008545858</v>
      </c>
      <c r="BQ15">
        <f t="shared" si="10"/>
        <v>2238.6232762889895</v>
      </c>
      <c r="BR15">
        <f t="shared" si="39"/>
        <v>4926.0022223347769</v>
      </c>
      <c r="BT15" s="1">
        <v>57.293329999999997</v>
      </c>
      <c r="BU15" s="1">
        <v>48.977469999999997</v>
      </c>
      <c r="BV15" s="1">
        <v>16.314540000000001</v>
      </c>
      <c r="BW15" s="1">
        <v>15.7067</v>
      </c>
      <c r="BY15">
        <f t="shared" si="40"/>
        <v>887.12080592114035</v>
      </c>
      <c r="BZ15">
        <f t="shared" si="41"/>
        <v>763.76414105735512</v>
      </c>
      <c r="CA15">
        <f t="shared" si="42"/>
        <v>1780.6596038880259</v>
      </c>
      <c r="CB15">
        <f t="shared" si="43"/>
        <v>1834.6707977213771</v>
      </c>
      <c r="CC15">
        <f t="shared" si="44"/>
        <v>5266.2153485878989</v>
      </c>
      <c r="CD15" s="4">
        <f t="shared" si="45"/>
        <v>1.0804893154272577E-3</v>
      </c>
      <c r="CF15">
        <f t="shared" si="11"/>
        <v>260.9383647024539</v>
      </c>
      <c r="CG15">
        <f t="shared" si="12"/>
        <v>139.69107189783441</v>
      </c>
      <c r="CI15">
        <v>1.8672102424050081</v>
      </c>
      <c r="CJ15">
        <v>3.6327902663906997</v>
      </c>
      <c r="CK15">
        <v>2</v>
      </c>
      <c r="CL15">
        <f t="shared" si="71"/>
        <v>13.462886769321399</v>
      </c>
      <c r="CM15">
        <f t="shared" si="69"/>
        <v>14.549881832277537</v>
      </c>
      <c r="CN15">
        <f t="shared" si="70"/>
        <v>3214528.936183901</v>
      </c>
      <c r="CS15">
        <f t="shared" si="62"/>
        <v>11.943206960825457</v>
      </c>
      <c r="CT15">
        <f t="shared" si="47"/>
        <v>10.282470149523188</v>
      </c>
      <c r="CU15">
        <f t="shared" si="48"/>
        <v>23.972818621849186</v>
      </c>
      <c r="CV15">
        <f t="shared" si="49"/>
        <v>24.699965208703464</v>
      </c>
      <c r="CW15">
        <f t="shared" si="50"/>
        <v>70.898460940901288</v>
      </c>
      <c r="CX15">
        <f t="shared" si="63"/>
        <v>2.2055630031150925E-2</v>
      </c>
      <c r="CZ15" s="1">
        <v>0</v>
      </c>
      <c r="DA15" s="1">
        <v>0</v>
      </c>
      <c r="DB15" s="1">
        <v>8561</v>
      </c>
      <c r="DC15" s="1">
        <v>11671</v>
      </c>
      <c r="DE15" s="1">
        <v>8.0794569999999997</v>
      </c>
      <c r="DF15" s="1">
        <v>8.2191700000000001</v>
      </c>
      <c r="DH15">
        <f t="shared" si="13"/>
        <v>565.80225166243633</v>
      </c>
      <c r="DI15">
        <f t="shared" si="14"/>
        <v>771.34424473219167</v>
      </c>
      <c r="DK15">
        <f t="shared" si="15"/>
        <v>238.52781502375583</v>
      </c>
      <c r="DL15">
        <f t="shared" si="16"/>
        <v>330.80220158572104</v>
      </c>
      <c r="DM15">
        <f t="shared" si="51"/>
        <v>0.108109900359874</v>
      </c>
      <c r="DN15">
        <f t="shared" si="17"/>
        <v>3.2112729649984657</v>
      </c>
      <c r="DO15">
        <f t="shared" si="18"/>
        <v>20.761545656850721</v>
      </c>
      <c r="DP15">
        <f t="shared" si="19"/>
        <v>4.4535525829907936</v>
      </c>
      <c r="DQ15">
        <f t="shared" si="20"/>
        <v>20.246412625712672</v>
      </c>
      <c r="DR15">
        <f t="shared" si="52"/>
        <v>7.6648255479892597</v>
      </c>
      <c r="DS15">
        <f t="shared" si="22"/>
        <v>63.233635392912028</v>
      </c>
      <c r="DT15">
        <f t="shared" si="64"/>
        <v>0.10810990035987404</v>
      </c>
      <c r="DV15" s="1">
        <v>2749</v>
      </c>
      <c r="DW15" s="1">
        <v>680.11120000000005</v>
      </c>
      <c r="DX15" s="1">
        <v>6881</v>
      </c>
      <c r="DY15" s="1">
        <v>592.33450000000005</v>
      </c>
      <c r="EA15" s="1">
        <v>13696</v>
      </c>
      <c r="EB15" s="1">
        <v>15173</v>
      </c>
      <c r="ED15">
        <f t="shared" si="53"/>
        <v>1.4827778406573624</v>
      </c>
      <c r="EE15">
        <f t="shared" si="54"/>
        <v>3.2325109652537227</v>
      </c>
      <c r="EG15" s="1">
        <v>357977</v>
      </c>
      <c r="EH15" s="1">
        <v>259790</v>
      </c>
      <c r="EI15" s="1">
        <v>164485</v>
      </c>
      <c r="EJ15" s="1">
        <v>77025</v>
      </c>
      <c r="EL15">
        <f t="shared" si="65"/>
        <v>23.658940853097061</v>
      </c>
      <c r="EM15">
        <f t="shared" si="66"/>
        <v>17.169695941990927</v>
      </c>
      <c r="EN15">
        <f t="shared" si="67"/>
        <v>10.870924350507631</v>
      </c>
      <c r="EO15">
        <f t="shared" si="68"/>
        <v>5.0906340888096198</v>
      </c>
      <c r="EQ15" s="1">
        <v>34563</v>
      </c>
      <c r="ER15" s="1">
        <v>35073</v>
      </c>
      <c r="ES15" s="1">
        <v>175</v>
      </c>
      <c r="ET15" s="1">
        <v>465.81400000000002</v>
      </c>
      <c r="EU15" s="1">
        <v>44</v>
      </c>
      <c r="EV15" s="1">
        <v>623.16129999999998</v>
      </c>
      <c r="EX15" s="1">
        <v>0.26263979999999998</v>
      </c>
      <c r="EY15" s="1">
        <v>0.1924169</v>
      </c>
      <c r="EZ15" s="1">
        <v>0.56554919999999997</v>
      </c>
      <c r="FA15" s="1">
        <v>0.43285400000000002</v>
      </c>
      <c r="FB15" s="1">
        <v>5.6374100000000003E-2</v>
      </c>
      <c r="FC15" s="1">
        <v>5.6471999999999998E-3</v>
      </c>
      <c r="FF15">
        <v>8519</v>
      </c>
      <c r="FG15">
        <v>11591</v>
      </c>
      <c r="FI15">
        <f t="shared" si="55"/>
        <v>2.0542317173377157E-2</v>
      </c>
      <c r="FJ15">
        <f t="shared" si="56"/>
        <v>3.7960486584418945E-3</v>
      </c>
    </row>
    <row r="16" spans="1:166" x14ac:dyDescent="0.25">
      <c r="A16">
        <v>2032</v>
      </c>
      <c r="B16" s="1">
        <v>13946</v>
      </c>
      <c r="C16" s="1">
        <v>15021</v>
      </c>
      <c r="D16" s="1">
        <v>35332</v>
      </c>
      <c r="E16" s="1">
        <v>35670</v>
      </c>
      <c r="F16" s="1">
        <v>4655</v>
      </c>
      <c r="G16" s="1">
        <v>4525</v>
      </c>
      <c r="H16" s="1">
        <v>32420</v>
      </c>
      <c r="I16" s="1">
        <v>34475</v>
      </c>
      <c r="J16" s="1">
        <v>30646</v>
      </c>
      <c r="K16" s="1">
        <v>33085</v>
      </c>
      <c r="L16" s="1">
        <v>1070622</v>
      </c>
      <c r="P16">
        <v>2032</v>
      </c>
      <c r="Q16">
        <f t="shared" si="0"/>
        <v>921.7005258362733</v>
      </c>
      <c r="R16">
        <f t="shared" si="1"/>
        <v>992.74799932501514</v>
      </c>
      <c r="S16">
        <f t="shared" si="2"/>
        <v>2335.1156588876534</v>
      </c>
      <c r="T16">
        <f t="shared" si="3"/>
        <v>2357.4543063659739</v>
      </c>
      <c r="U16">
        <f t="shared" si="24"/>
        <v>6607.0184904149155</v>
      </c>
      <c r="W16">
        <f t="shared" si="4"/>
        <v>2025.4147651497512</v>
      </c>
      <c r="X16">
        <f t="shared" si="5"/>
        <v>2186.6099166279296</v>
      </c>
      <c r="Z16">
        <f t="shared" si="25"/>
        <v>309.70089373790211</v>
      </c>
      <c r="AA16">
        <f t="shared" si="26"/>
        <v>170.84438973804436</v>
      </c>
      <c r="AB16">
        <f t="shared" si="27"/>
        <v>0.13262764632627663</v>
      </c>
      <c r="AC16">
        <f t="shared" si="28"/>
        <v>7.2469862629660778E-2</v>
      </c>
      <c r="AE16" s="1">
        <v>58501</v>
      </c>
      <c r="AF16" s="1">
        <v>3976</v>
      </c>
      <c r="AG16" s="1">
        <v>5773</v>
      </c>
      <c r="AH16" s="1">
        <v>2752</v>
      </c>
      <c r="AI16" s="1">
        <v>54415</v>
      </c>
      <c r="AJ16" s="1">
        <v>4031</v>
      </c>
      <c r="AK16" s="1">
        <v>5913</v>
      </c>
      <c r="AL16" s="1">
        <v>2536</v>
      </c>
      <c r="AM16" s="1">
        <v>52062</v>
      </c>
      <c r="AN16" s="1">
        <v>3745</v>
      </c>
      <c r="AO16" s="1">
        <v>5444</v>
      </c>
      <c r="AP16" s="1">
        <v>2480</v>
      </c>
      <c r="AR16" s="1">
        <v>16.064990000000002</v>
      </c>
      <c r="AS16" s="1">
        <v>15.397320000000001</v>
      </c>
      <c r="AT16" s="1">
        <v>16.646239999999999</v>
      </c>
      <c r="AU16" s="1">
        <v>17.96594</v>
      </c>
      <c r="AW16">
        <f t="shared" si="57"/>
        <v>6439</v>
      </c>
      <c r="AX16">
        <f t="shared" si="29"/>
        <v>231</v>
      </c>
      <c r="AY16">
        <f t="shared" si="30"/>
        <v>329</v>
      </c>
      <c r="AZ16">
        <f t="shared" si="31"/>
        <v>272</v>
      </c>
      <c r="BB16">
        <f t="shared" si="58"/>
        <v>0.11006649458983607</v>
      </c>
      <c r="BC16">
        <f t="shared" si="59"/>
        <v>5.8098591549295774E-2</v>
      </c>
      <c r="BD16">
        <f t="shared" si="60"/>
        <v>5.6989433570067555E-2</v>
      </c>
      <c r="BE16">
        <f t="shared" si="61"/>
        <v>9.8837209302325577E-2</v>
      </c>
      <c r="BF16">
        <f t="shared" si="32"/>
        <v>0.10240556604039323</v>
      </c>
      <c r="BH16">
        <f t="shared" si="33"/>
        <v>3014.6121976056775</v>
      </c>
      <c r="BI16">
        <f t="shared" si="34"/>
        <v>214.03770856298988</v>
      </c>
      <c r="BJ16">
        <f t="shared" si="35"/>
        <v>339.43481894405454</v>
      </c>
      <c r="BK16">
        <f t="shared" si="36"/>
        <v>157.12002992031438</v>
      </c>
      <c r="BL16">
        <f t="shared" si="37"/>
        <v>3725.2047550330358</v>
      </c>
      <c r="BN16">
        <f t="shared" si="38"/>
        <v>307.65208287450537</v>
      </c>
      <c r="BO16">
        <f t="shared" si="8"/>
        <v>299.06029538284361</v>
      </c>
      <c r="BP16">
        <f t="shared" si="9"/>
        <v>2142.6596190744285</v>
      </c>
      <c r="BQ16">
        <f t="shared" si="10"/>
        <v>2278.475952115698</v>
      </c>
      <c r="BR16">
        <f t="shared" si="39"/>
        <v>5027.8479494474759</v>
      </c>
      <c r="BT16" s="1">
        <v>58.162390000000002</v>
      </c>
      <c r="BU16" s="1">
        <v>50.028419999999997</v>
      </c>
      <c r="BV16" s="1">
        <v>16.72824</v>
      </c>
      <c r="BW16" s="1">
        <v>15.602729999999999</v>
      </c>
      <c r="BY16">
        <f t="shared" si="40"/>
        <v>933.67190021353713</v>
      </c>
      <c r="BZ16">
        <f t="shared" si="41"/>
        <v>780.67043020209644</v>
      </c>
      <c r="CA16">
        <f t="shared" si="42"/>
        <v>1870.2325882063283</v>
      </c>
      <c r="CB16">
        <f t="shared" si="43"/>
        <v>1854.9714385689083</v>
      </c>
      <c r="CC16">
        <f t="shared" si="44"/>
        <v>5439.5463571908704</v>
      </c>
      <c r="CD16" s="4">
        <f t="shared" si="45"/>
        <v>-7.2825779943741509E-4</v>
      </c>
      <c r="CF16">
        <f t="shared" si="11"/>
        <v>270.32417977590586</v>
      </c>
      <c r="CG16">
        <f t="shared" si="12"/>
        <v>139.08922896883618</v>
      </c>
      <c r="CI16">
        <v>1.9107377039741635</v>
      </c>
      <c r="CJ16">
        <v>3.6839402663906924</v>
      </c>
      <c r="CK16">
        <v>2</v>
      </c>
      <c r="CL16">
        <f t="shared" si="71"/>
        <v>13.678397264169124</v>
      </c>
      <c r="CM16">
        <f t="shared" si="69"/>
        <v>14.782792669854768</v>
      </c>
      <c r="CN16">
        <f t="shared" si="70"/>
        <v>3274550.9497253997</v>
      </c>
      <c r="CS16">
        <f t="shared" si="62"/>
        <v>12.771135165512435</v>
      </c>
      <c r="CT16">
        <f t="shared" si="47"/>
        <v>10.678320276694089</v>
      </c>
      <c r="CU16">
        <f t="shared" si="48"/>
        <v>25.581784317881382</v>
      </c>
      <c r="CV16">
        <f t="shared" si="49"/>
        <v>25.373036250432818</v>
      </c>
      <c r="CW16">
        <f t="shared" si="50"/>
        <v>74.404276010520732</v>
      </c>
      <c r="CX16">
        <f t="shared" si="63"/>
        <v>2.2721978418677589E-2</v>
      </c>
      <c r="CZ16" s="1">
        <v>0</v>
      </c>
      <c r="DA16" s="1">
        <v>0</v>
      </c>
      <c r="DB16" s="1">
        <v>8909</v>
      </c>
      <c r="DC16" s="1">
        <v>11924</v>
      </c>
      <c r="DE16" s="1">
        <v>8.2007919999999999</v>
      </c>
      <c r="DF16" s="1">
        <v>8.0529650000000004</v>
      </c>
      <c r="DH16">
        <f t="shared" si="13"/>
        <v>588.80180587088478</v>
      </c>
      <c r="DI16">
        <f t="shared" si="14"/>
        <v>788.06518500442587</v>
      </c>
      <c r="DK16">
        <f t="shared" si="15"/>
        <v>251.95159658319886</v>
      </c>
      <c r="DL16">
        <f t="shared" si="16"/>
        <v>331.13885128889086</v>
      </c>
      <c r="DM16">
        <f t="shared" si="51"/>
        <v>0.10719468308258218</v>
      </c>
      <c r="DN16">
        <f t="shared" si="17"/>
        <v>3.44629402940667</v>
      </c>
      <c r="DO16">
        <f t="shared" si="18"/>
        <v>22.135490288474713</v>
      </c>
      <c r="DP16">
        <f t="shared" si="19"/>
        <v>4.5294487575300701</v>
      </c>
      <c r="DQ16">
        <f t="shared" si="20"/>
        <v>20.843587492902749</v>
      </c>
      <c r="DR16">
        <f t="shared" si="52"/>
        <v>7.9757427869367401</v>
      </c>
      <c r="DS16">
        <f t="shared" si="22"/>
        <v>66.428533223583997</v>
      </c>
      <c r="DT16">
        <f t="shared" si="64"/>
        <v>0.10719468308258216</v>
      </c>
      <c r="DV16" s="1">
        <v>2833</v>
      </c>
      <c r="DW16" s="1">
        <v>640.82680000000005</v>
      </c>
      <c r="DX16" s="1">
        <v>6838</v>
      </c>
      <c r="DY16" s="1">
        <v>588.19970000000001</v>
      </c>
      <c r="EA16" s="1">
        <v>13924</v>
      </c>
      <c r="EB16" s="1">
        <v>15021</v>
      </c>
      <c r="ED16">
        <f t="shared" si="53"/>
        <v>1.4398215221873714</v>
      </c>
      <c r="EE16">
        <f t="shared" si="54"/>
        <v>3.1898871239773836</v>
      </c>
      <c r="EG16" s="1">
        <v>358851</v>
      </c>
      <c r="EH16" s="1">
        <v>259384</v>
      </c>
      <c r="EI16" s="1">
        <v>167678</v>
      </c>
      <c r="EJ16" s="1">
        <v>78161</v>
      </c>
      <c r="EL16">
        <f t="shared" si="65"/>
        <v>23.716704101310235</v>
      </c>
      <c r="EM16">
        <f t="shared" si="66"/>
        <v>17.142863128747734</v>
      </c>
      <c r="EN16">
        <f t="shared" si="67"/>
        <v>11.081951869437447</v>
      </c>
      <c r="EO16">
        <f t="shared" si="68"/>
        <v>5.1657130933521405</v>
      </c>
      <c r="EQ16" s="1">
        <v>35332</v>
      </c>
      <c r="ER16" s="1">
        <v>35670</v>
      </c>
      <c r="ES16" s="1">
        <v>220</v>
      </c>
      <c r="ET16" s="1">
        <v>527.62350000000004</v>
      </c>
      <c r="EU16" s="1">
        <v>37</v>
      </c>
      <c r="EV16" s="1">
        <v>651.68600000000004</v>
      </c>
      <c r="EX16" s="1">
        <v>0.26330389999999998</v>
      </c>
      <c r="EY16" s="1">
        <v>0.19304850000000001</v>
      </c>
      <c r="EZ16" s="1">
        <v>0.57756580000000002</v>
      </c>
      <c r="FA16" s="1">
        <v>0.43315399999999998</v>
      </c>
      <c r="FB16" s="1">
        <v>5.6956600000000003E-2</v>
      </c>
      <c r="FC16" s="1">
        <v>5.7169999999999999E-3</v>
      </c>
      <c r="FF16">
        <v>8892</v>
      </c>
      <c r="FG16">
        <v>11771</v>
      </c>
      <c r="FI16">
        <f t="shared" si="55"/>
        <v>2.4741340530814216E-2</v>
      </c>
      <c r="FJ16">
        <f t="shared" si="56"/>
        <v>3.1433183246962876E-3</v>
      </c>
    </row>
    <row r="17" spans="1:166" x14ac:dyDescent="0.25">
      <c r="A17">
        <v>2033</v>
      </c>
      <c r="B17" s="1">
        <v>13938</v>
      </c>
      <c r="C17" s="1">
        <v>14996</v>
      </c>
      <c r="D17" s="1">
        <v>36043</v>
      </c>
      <c r="E17" s="1">
        <v>36187</v>
      </c>
      <c r="F17" s="1">
        <v>4647</v>
      </c>
      <c r="G17" s="1">
        <v>4445</v>
      </c>
      <c r="H17" s="1">
        <v>33025</v>
      </c>
      <c r="I17" s="1">
        <v>34876</v>
      </c>
      <c r="J17" s="1">
        <v>31214</v>
      </c>
      <c r="K17" s="1">
        <v>33497</v>
      </c>
      <c r="L17" s="1">
        <v>1073218</v>
      </c>
      <c r="P17">
        <v>2033</v>
      </c>
      <c r="Q17">
        <f t="shared" si="0"/>
        <v>921.17180045217106</v>
      </c>
      <c r="R17">
        <f t="shared" si="1"/>
        <v>991.0957324996956</v>
      </c>
      <c r="S17">
        <f t="shared" si="2"/>
        <v>2382.1061273997416</v>
      </c>
      <c r="T17">
        <f t="shared" si="3"/>
        <v>2391.6231843135829</v>
      </c>
      <c r="U17">
        <f t="shared" si="24"/>
        <v>6685.996844665191</v>
      </c>
      <c r="W17">
        <f t="shared" si="4"/>
        <v>2062.954267421012</v>
      </c>
      <c r="X17">
        <f t="shared" si="5"/>
        <v>2213.839273909196</v>
      </c>
      <c r="Z17">
        <f t="shared" si="25"/>
        <v>319.15185997872959</v>
      </c>
      <c r="AA17">
        <f t="shared" si="26"/>
        <v>177.78391040438692</v>
      </c>
      <c r="AB17">
        <f t="shared" si="27"/>
        <v>0.13397885858557831</v>
      </c>
      <c r="AC17">
        <f t="shared" si="28"/>
        <v>7.4336087545251187E-2</v>
      </c>
      <c r="AE17" s="1">
        <v>59456</v>
      </c>
      <c r="AF17" s="1">
        <v>4065</v>
      </c>
      <c r="AG17" s="1">
        <v>5935</v>
      </c>
      <c r="AH17" s="1">
        <v>2774</v>
      </c>
      <c r="AI17" s="1">
        <v>55216</v>
      </c>
      <c r="AJ17" s="1">
        <v>4111</v>
      </c>
      <c r="AK17" s="1">
        <v>6065</v>
      </c>
      <c r="AL17" s="1">
        <v>2509</v>
      </c>
      <c r="AM17" s="1">
        <v>52849</v>
      </c>
      <c r="AN17" s="1">
        <v>3824</v>
      </c>
      <c r="AO17" s="1">
        <v>5579</v>
      </c>
      <c r="AP17" s="1">
        <v>2459</v>
      </c>
      <c r="AR17" s="1">
        <v>15.835470000000001</v>
      </c>
      <c r="AS17" s="1">
        <v>16.114239999999999</v>
      </c>
      <c r="AT17" s="1">
        <v>16.542960000000001</v>
      </c>
      <c r="AU17" s="1">
        <v>18.214510000000001</v>
      </c>
      <c r="AW17">
        <f t="shared" si="57"/>
        <v>6607</v>
      </c>
      <c r="AX17">
        <f t="shared" si="29"/>
        <v>241</v>
      </c>
      <c r="AY17">
        <f t="shared" si="30"/>
        <v>356</v>
      </c>
      <c r="AZ17">
        <f t="shared" si="31"/>
        <v>315</v>
      </c>
      <c r="BB17">
        <f t="shared" si="58"/>
        <v>0.1111241926803014</v>
      </c>
      <c r="BC17">
        <f t="shared" si="59"/>
        <v>5.9286592865928661E-2</v>
      </c>
      <c r="BD17">
        <f t="shared" si="60"/>
        <v>5.9983150800336983E-2</v>
      </c>
      <c r="BE17">
        <f t="shared" si="61"/>
        <v>0.11355443403028118</v>
      </c>
      <c r="BF17">
        <f t="shared" si="32"/>
        <v>0.10409802021320781</v>
      </c>
      <c r="BH17">
        <f t="shared" si="33"/>
        <v>3015.2842468901545</v>
      </c>
      <c r="BI17">
        <f t="shared" si="34"/>
        <v>228.44921146794644</v>
      </c>
      <c r="BJ17">
        <f t="shared" si="35"/>
        <v>346.00022708682434</v>
      </c>
      <c r="BK17">
        <f t="shared" si="36"/>
        <v>157.59793142757567</v>
      </c>
      <c r="BL17">
        <f t="shared" si="37"/>
        <v>3747.3316168725009</v>
      </c>
      <c r="BN17">
        <f t="shared" si="38"/>
        <v>307.12335749040312</v>
      </c>
      <c r="BO17">
        <f t="shared" si="8"/>
        <v>293.77304154182093</v>
      </c>
      <c r="BP17">
        <f t="shared" si="9"/>
        <v>2182.6444762471624</v>
      </c>
      <c r="BQ17">
        <f t="shared" si="10"/>
        <v>2304.9783119938238</v>
      </c>
      <c r="BR17">
        <f t="shared" si="39"/>
        <v>5088.5191872732103</v>
      </c>
      <c r="BT17" s="1">
        <v>56.543410000000002</v>
      </c>
      <c r="BU17" s="1">
        <v>48.695360000000001</v>
      </c>
      <c r="BV17" s="1">
        <v>16.590250000000001</v>
      </c>
      <c r="BW17" s="1">
        <v>15.447789999999999</v>
      </c>
      <c r="BY17">
        <f t="shared" si="40"/>
        <v>906.12273606184112</v>
      </c>
      <c r="BZ17">
        <f t="shared" si="41"/>
        <v>746.43450170107519</v>
      </c>
      <c r="CA17">
        <f t="shared" si="42"/>
        <v>1889.4182928474613</v>
      </c>
      <c r="CB17">
        <f t="shared" si="43"/>
        <v>1857.9130486264798</v>
      </c>
      <c r="CC17">
        <f t="shared" si="44"/>
        <v>5399.8885792368583</v>
      </c>
      <c r="CD17" s="4">
        <f t="shared" si="45"/>
        <v>-2.7539855955183157E-4</v>
      </c>
      <c r="CF17">
        <f t="shared" si="11"/>
        <v>276.27557717366807</v>
      </c>
      <c r="CG17">
        <f t="shared" si="12"/>
        <v>143.30158564070535</v>
      </c>
      <c r="CI17">
        <v>1.9307644884508477</v>
      </c>
      <c r="CJ17">
        <v>3.7096560381015138</v>
      </c>
      <c r="CK17">
        <v>2</v>
      </c>
      <c r="CL17">
        <f t="shared" si="71"/>
        <v>13.904216910569346</v>
      </c>
      <c r="CM17">
        <f t="shared" si="69"/>
        <v>15.026845021094704</v>
      </c>
      <c r="CN17">
        <f t="shared" si="70"/>
        <v>3337119.0293576471</v>
      </c>
      <c r="CS17">
        <f t="shared" si="62"/>
        <v>12.598927069802416</v>
      </c>
      <c r="CT17">
        <f t="shared" si="47"/>
        <v>10.378587221184493</v>
      </c>
      <c r="CU17">
        <f t="shared" si="48"/>
        <v>26.270881778548738</v>
      </c>
      <c r="CV17">
        <f t="shared" si="49"/>
        <v>25.832826029079747</v>
      </c>
      <c r="CW17">
        <f t="shared" si="50"/>
        <v>75.081222098615399</v>
      </c>
      <c r="CX17">
        <f t="shared" si="63"/>
        <v>2.2498814527771752E-2</v>
      </c>
      <c r="CZ17" s="1">
        <v>0</v>
      </c>
      <c r="DA17" s="1">
        <v>0</v>
      </c>
      <c r="DB17" s="1">
        <v>8899</v>
      </c>
      <c r="DC17" s="1">
        <v>11961</v>
      </c>
      <c r="DE17" s="1">
        <v>7.8945499999999997</v>
      </c>
      <c r="DF17" s="1">
        <v>7.9772959999999999</v>
      </c>
      <c r="DH17">
        <f t="shared" si="13"/>
        <v>588.14089914075691</v>
      </c>
      <c r="DI17">
        <f t="shared" si="14"/>
        <v>790.5105399058989</v>
      </c>
      <c r="DK17">
        <f t="shared" si="15"/>
        <v>242.27072861751208</v>
      </c>
      <c r="DL17">
        <f t="shared" si="16"/>
        <v>329.04519734906188</v>
      </c>
      <c r="DM17">
        <f t="shared" si="51"/>
        <v>0.10580142860046114</v>
      </c>
      <c r="DN17">
        <f t="shared" si="17"/>
        <v>3.3685847617795686</v>
      </c>
      <c r="DO17">
        <f t="shared" si="18"/>
        <v>22.902297016769168</v>
      </c>
      <c r="DP17">
        <f t="shared" si="19"/>
        <v>4.5751157973224545</v>
      </c>
      <c r="DQ17">
        <f t="shared" si="20"/>
        <v>21.257710231757294</v>
      </c>
      <c r="DR17">
        <f t="shared" si="52"/>
        <v>7.9437005591020231</v>
      </c>
      <c r="DS17">
        <f t="shared" si="22"/>
        <v>67.137521539513372</v>
      </c>
      <c r="DT17">
        <f t="shared" si="64"/>
        <v>0.10580142860046116</v>
      </c>
      <c r="DV17" s="1">
        <v>2764</v>
      </c>
      <c r="DW17" s="1">
        <v>656.93889999999999</v>
      </c>
      <c r="DX17" s="1">
        <v>6883</v>
      </c>
      <c r="DY17" s="1">
        <v>579.89660000000003</v>
      </c>
      <c r="EA17" s="1">
        <v>13925</v>
      </c>
      <c r="EB17" s="1">
        <v>14996</v>
      </c>
      <c r="ED17">
        <f t="shared" si="53"/>
        <v>1.4400727686830737</v>
      </c>
      <c r="EE17">
        <f t="shared" si="54"/>
        <v>3.1655541898064317</v>
      </c>
      <c r="EG17" s="1">
        <v>358986</v>
      </c>
      <c r="EH17" s="1">
        <v>259386</v>
      </c>
      <c r="EI17" s="1">
        <v>170304</v>
      </c>
      <c r="EJ17" s="1">
        <v>79291</v>
      </c>
      <c r="EL17">
        <f t="shared" si="65"/>
        <v>23.725626342166962</v>
      </c>
      <c r="EM17">
        <f t="shared" si="66"/>
        <v>17.14299531009376</v>
      </c>
      <c r="EN17">
        <f t="shared" si="67"/>
        <v>11.255505976769015</v>
      </c>
      <c r="EO17">
        <f t="shared" si="68"/>
        <v>5.2403955538565858</v>
      </c>
      <c r="EQ17" s="1">
        <v>36043</v>
      </c>
      <c r="ER17" s="1">
        <v>36187</v>
      </c>
      <c r="ES17" s="1">
        <v>225</v>
      </c>
      <c r="ET17" s="1">
        <v>459.31939999999997</v>
      </c>
      <c r="EU17" s="1">
        <v>31</v>
      </c>
      <c r="EV17" s="1">
        <v>621.97590000000002</v>
      </c>
      <c r="EX17" s="1">
        <v>0.26708929999999997</v>
      </c>
      <c r="EY17" s="1">
        <v>0.19702739999999999</v>
      </c>
      <c r="EZ17" s="1">
        <v>0.58690200000000003</v>
      </c>
      <c r="FA17" s="1">
        <v>0.45529639999999999</v>
      </c>
      <c r="FB17" s="1">
        <v>5.9538500000000001E-2</v>
      </c>
      <c r="FC17" s="1">
        <v>4.6147000000000002E-3</v>
      </c>
      <c r="FF17">
        <v>8864</v>
      </c>
      <c r="FG17">
        <v>11878</v>
      </c>
      <c r="FI17">
        <f t="shared" si="55"/>
        <v>2.5383574007220217E-2</v>
      </c>
      <c r="FJ17">
        <f t="shared" si="56"/>
        <v>2.6098669809732277E-3</v>
      </c>
    </row>
    <row r="18" spans="1:166" x14ac:dyDescent="0.25">
      <c r="A18">
        <v>2034</v>
      </c>
      <c r="B18" s="1">
        <v>13959</v>
      </c>
      <c r="C18" s="1">
        <v>14958</v>
      </c>
      <c r="D18" s="1">
        <v>36840</v>
      </c>
      <c r="E18" s="1">
        <v>36667</v>
      </c>
      <c r="F18" s="1">
        <v>4593</v>
      </c>
      <c r="G18" s="1">
        <v>4427</v>
      </c>
      <c r="H18" s="1">
        <v>33920</v>
      </c>
      <c r="I18" s="1">
        <v>35358</v>
      </c>
      <c r="J18" s="1">
        <v>32054</v>
      </c>
      <c r="K18" s="1">
        <v>33934</v>
      </c>
      <c r="L18" s="1">
        <v>1076704</v>
      </c>
      <c r="P18">
        <v>2034</v>
      </c>
      <c r="Q18">
        <f t="shared" si="0"/>
        <v>922.55970458543948</v>
      </c>
      <c r="R18">
        <f t="shared" si="1"/>
        <v>988.58428692520977</v>
      </c>
      <c r="S18">
        <f t="shared" si="2"/>
        <v>2434.7803937909302</v>
      </c>
      <c r="T18">
        <f t="shared" si="3"/>
        <v>2423.3467073597185</v>
      </c>
      <c r="U18">
        <f t="shared" si="24"/>
        <v>6769.2710926612981</v>
      </c>
      <c r="W18">
        <f t="shared" si="4"/>
        <v>2118.4704327517502</v>
      </c>
      <c r="X18">
        <f t="shared" si="5"/>
        <v>2242.720898015782</v>
      </c>
      <c r="Z18">
        <f t="shared" si="25"/>
        <v>316.30996103918005</v>
      </c>
      <c r="AA18">
        <f t="shared" si="26"/>
        <v>180.62580934393645</v>
      </c>
      <c r="AB18">
        <f t="shared" si="27"/>
        <v>0.12991313789359393</v>
      </c>
      <c r="AC18">
        <f t="shared" si="28"/>
        <v>7.453568603921791E-2</v>
      </c>
      <c r="AE18" s="1">
        <v>60629</v>
      </c>
      <c r="AF18" s="1">
        <v>4094</v>
      </c>
      <c r="AG18" s="1">
        <v>5968</v>
      </c>
      <c r="AH18" s="1">
        <v>2816</v>
      </c>
      <c r="AI18" s="1">
        <v>56478</v>
      </c>
      <c r="AJ18" s="1">
        <v>4120</v>
      </c>
      <c r="AK18" s="1">
        <v>6127</v>
      </c>
      <c r="AL18" s="1">
        <v>2553</v>
      </c>
      <c r="AM18" s="1">
        <v>54022</v>
      </c>
      <c r="AN18" s="1">
        <v>3832</v>
      </c>
      <c r="AO18" s="1">
        <v>5636</v>
      </c>
      <c r="AP18" s="1">
        <v>2498</v>
      </c>
      <c r="AR18" s="1">
        <v>15.927569999999999</v>
      </c>
      <c r="AS18" s="1">
        <v>15.337</v>
      </c>
      <c r="AT18" s="1">
        <v>16.320509999999999</v>
      </c>
      <c r="AU18" s="1">
        <v>18.117349999999998</v>
      </c>
      <c r="AW18">
        <f t="shared" si="57"/>
        <v>6607</v>
      </c>
      <c r="AX18">
        <f t="shared" si="29"/>
        <v>262</v>
      </c>
      <c r="AY18">
        <f t="shared" si="30"/>
        <v>332</v>
      </c>
      <c r="AZ18">
        <f t="shared" si="31"/>
        <v>318</v>
      </c>
      <c r="BB18">
        <f t="shared" si="58"/>
        <v>0.10897425324514672</v>
      </c>
      <c r="BC18">
        <f t="shared" si="59"/>
        <v>6.3996091841719588E-2</v>
      </c>
      <c r="BD18">
        <f t="shared" si="60"/>
        <v>5.5630026809651477E-2</v>
      </c>
      <c r="BE18">
        <f t="shared" si="61"/>
        <v>0.11292613636363637</v>
      </c>
      <c r="BF18">
        <f t="shared" si="32"/>
        <v>0.10228957786333275</v>
      </c>
      <c r="BH18">
        <f t="shared" si="33"/>
        <v>3102.1385485603964</v>
      </c>
      <c r="BI18">
        <f t="shared" si="34"/>
        <v>217.90640338638966</v>
      </c>
      <c r="BJ18">
        <f t="shared" si="35"/>
        <v>344.83708499374484</v>
      </c>
      <c r="BK18">
        <f t="shared" si="36"/>
        <v>159.5063026098257</v>
      </c>
      <c r="BL18">
        <f t="shared" si="37"/>
        <v>3824.3883395503567</v>
      </c>
      <c r="BN18">
        <f t="shared" si="38"/>
        <v>303.55446114771286</v>
      </c>
      <c r="BO18">
        <f t="shared" si="8"/>
        <v>292.58340942759082</v>
      </c>
      <c r="BP18">
        <f t="shared" si="9"/>
        <v>2241.7956285936029</v>
      </c>
      <c r="BQ18">
        <f t="shared" si="10"/>
        <v>2336.8340163859857</v>
      </c>
      <c r="BR18">
        <f t="shared" si="39"/>
        <v>5174.7675155548923</v>
      </c>
      <c r="BT18" s="1">
        <v>58.165480000000002</v>
      </c>
      <c r="BU18" s="1">
        <v>50.526980000000002</v>
      </c>
      <c r="BV18" s="1">
        <v>16.418279999999999</v>
      </c>
      <c r="BW18" s="1">
        <v>15.6142</v>
      </c>
      <c r="BY18">
        <f t="shared" si="40"/>
        <v>921.28525577085657</v>
      </c>
      <c r="BZ18">
        <f t="shared" si="41"/>
        <v>771.37440099060109</v>
      </c>
      <c r="CA18">
        <f t="shared" si="42"/>
        <v>1920.5068498053806</v>
      </c>
      <c r="CB18">
        <f t="shared" si="43"/>
        <v>1903.8809497761993</v>
      </c>
      <c r="CC18">
        <f t="shared" si="44"/>
        <v>5517.047456343038</v>
      </c>
      <c r="CD18" s="4">
        <f t="shared" si="45"/>
        <v>-5.399687765930139E-4</v>
      </c>
      <c r="CF18">
        <f t="shared" si="11"/>
        <v>270.97717521133711</v>
      </c>
      <c r="CG18">
        <f t="shared" si="12"/>
        <v>147.16066055032405</v>
      </c>
      <c r="CI18">
        <v>1.9143592413961841</v>
      </c>
      <c r="CJ18">
        <v>3.7096560381015138</v>
      </c>
      <c r="CK18">
        <v>2</v>
      </c>
      <c r="CL18">
        <f t="shared" si="71"/>
        <v>14.137270130140209</v>
      </c>
      <c r="CM18">
        <f t="shared" si="69"/>
        <v>15.278714985054805</v>
      </c>
      <c r="CN18">
        <f t="shared" si="70"/>
        <v>3401550.9385138201</v>
      </c>
      <c r="CS18">
        <f t="shared" si="62"/>
        <v>13.024458527747912</v>
      </c>
      <c r="CT18">
        <f t="shared" si="47"/>
        <v>10.90512827827922</v>
      </c>
      <c r="CU18">
        <f t="shared" si="48"/>
        <v>27.150724122483275</v>
      </c>
      <c r="CV18">
        <f t="shared" si="49"/>
        <v>26.915679282614033</v>
      </c>
      <c r="CW18">
        <f t="shared" si="50"/>
        <v>77.995990211124436</v>
      </c>
      <c r="CX18">
        <f t="shared" si="63"/>
        <v>2.2929537620036893E-2</v>
      </c>
      <c r="CZ18" s="1">
        <v>0</v>
      </c>
      <c r="DA18" s="1">
        <v>0</v>
      </c>
      <c r="DB18" s="1">
        <v>9234</v>
      </c>
      <c r="DC18" s="1">
        <v>12233</v>
      </c>
      <c r="DE18" s="1">
        <v>8.0812939999999998</v>
      </c>
      <c r="DF18" s="1">
        <v>8.0480330000000002</v>
      </c>
      <c r="DH18">
        <f t="shared" si="13"/>
        <v>610.28127460003918</v>
      </c>
      <c r="DI18">
        <f t="shared" si="14"/>
        <v>808.4872029653759</v>
      </c>
      <c r="DK18">
        <f t="shared" si="15"/>
        <v>257.33753465713232</v>
      </c>
      <c r="DL18">
        <f t="shared" si="16"/>
        <v>339.5119642293709</v>
      </c>
      <c r="DM18">
        <f t="shared" si="51"/>
        <v>0.10818277413950748</v>
      </c>
      <c r="DN18">
        <f t="shared" si="17"/>
        <v>3.6380502420721981</v>
      </c>
      <c r="DO18">
        <f t="shared" si="18"/>
        <v>23.512673880411079</v>
      </c>
      <c r="DP18">
        <f t="shared" si="19"/>
        <v>4.7997723507251164</v>
      </c>
      <c r="DQ18">
        <f t="shared" si="20"/>
        <v>22.115906931888915</v>
      </c>
      <c r="DR18">
        <f t="shared" si="52"/>
        <v>8.4378225927973141</v>
      </c>
      <c r="DS18">
        <f t="shared" si="22"/>
        <v>69.558167618327118</v>
      </c>
      <c r="DT18">
        <f t="shared" si="64"/>
        <v>0.10818277413950751</v>
      </c>
      <c r="DV18" s="1">
        <v>2630</v>
      </c>
      <c r="DW18" s="1">
        <v>674.62480000000005</v>
      </c>
      <c r="DX18" s="1">
        <v>6808</v>
      </c>
      <c r="DY18" s="1">
        <v>593.2124</v>
      </c>
      <c r="EA18" s="1">
        <v>13946</v>
      </c>
      <c r="EB18" s="1">
        <v>14958</v>
      </c>
      <c r="ED18">
        <f t="shared" si="53"/>
        <v>1.4071470069118845</v>
      </c>
      <c r="EE18">
        <f t="shared" si="54"/>
        <v>3.2029575886996402</v>
      </c>
      <c r="EG18" s="1">
        <v>359601</v>
      </c>
      <c r="EH18" s="1">
        <v>259319</v>
      </c>
      <c r="EI18" s="1">
        <v>172980</v>
      </c>
      <c r="EJ18" s="1">
        <v>80266</v>
      </c>
      <c r="EL18">
        <f t="shared" si="65"/>
        <v>23.76627210606982</v>
      </c>
      <c r="EM18">
        <f t="shared" si="66"/>
        <v>17.138567235001904</v>
      </c>
      <c r="EN18">
        <f t="shared" si="67"/>
        <v>11.432364617751224</v>
      </c>
      <c r="EO18">
        <f t="shared" si="68"/>
        <v>5.3048339600440499</v>
      </c>
      <c r="EQ18" s="1">
        <v>36840</v>
      </c>
      <c r="ER18" s="1">
        <v>36667</v>
      </c>
      <c r="ES18" s="1">
        <v>217</v>
      </c>
      <c r="ET18" s="1">
        <v>502.6739</v>
      </c>
      <c r="EU18" s="1">
        <v>24</v>
      </c>
      <c r="EV18" s="1">
        <v>353.13470000000001</v>
      </c>
      <c r="EX18" s="1">
        <v>0.26887060000000002</v>
      </c>
      <c r="EY18" s="1">
        <v>0.20129749999999999</v>
      </c>
      <c r="EZ18" s="1">
        <v>0.6076627</v>
      </c>
      <c r="FA18" s="1">
        <v>0.47323330000000002</v>
      </c>
      <c r="FB18" s="1">
        <v>5.8501900000000003E-2</v>
      </c>
      <c r="FC18" s="1">
        <v>5.2192000000000002E-3</v>
      </c>
      <c r="FF18">
        <v>9201</v>
      </c>
      <c r="FG18">
        <v>12259</v>
      </c>
      <c r="FI18">
        <f t="shared" si="55"/>
        <v>2.3584393000760786E-2</v>
      </c>
      <c r="FJ18">
        <f t="shared" si="56"/>
        <v>1.9577453299616607E-3</v>
      </c>
    </row>
    <row r="19" spans="1:166" x14ac:dyDescent="0.25">
      <c r="A19">
        <v>2035</v>
      </c>
      <c r="B19" s="1">
        <v>14271</v>
      </c>
      <c r="C19" s="1">
        <v>14603</v>
      </c>
      <c r="D19" s="1">
        <v>37569</v>
      </c>
      <c r="E19" s="1">
        <v>37385</v>
      </c>
      <c r="F19" s="1">
        <v>4733</v>
      </c>
      <c r="G19" s="1">
        <v>4359</v>
      </c>
      <c r="H19" s="1">
        <v>34469</v>
      </c>
      <c r="I19" s="1">
        <v>36117</v>
      </c>
      <c r="J19" s="1">
        <v>32574</v>
      </c>
      <c r="K19" s="1">
        <v>34635</v>
      </c>
      <c r="L19" s="1">
        <v>1079201</v>
      </c>
      <c r="P19">
        <v>2035</v>
      </c>
      <c r="Q19">
        <f t="shared" si="0"/>
        <v>943.17999456542782</v>
      </c>
      <c r="R19">
        <f t="shared" si="1"/>
        <v>965.12209800567189</v>
      </c>
      <c r="S19">
        <f t="shared" si="2"/>
        <v>2482.9604944172488</v>
      </c>
      <c r="T19">
        <f t="shared" si="3"/>
        <v>2470.7998105828965</v>
      </c>
      <c r="U19">
        <f t="shared" si="24"/>
        <v>6862.0623975712451</v>
      </c>
      <c r="W19">
        <f t="shared" si="4"/>
        <v>2152.8375827183972</v>
      </c>
      <c r="X19">
        <f t="shared" si="5"/>
        <v>2289.0504597977433</v>
      </c>
      <c r="Z19">
        <f t="shared" si="25"/>
        <v>330.12291169885157</v>
      </c>
      <c r="AA19">
        <f t="shared" si="26"/>
        <v>181.74935078515318</v>
      </c>
      <c r="AB19">
        <f t="shared" si="27"/>
        <v>0.13295536213367401</v>
      </c>
      <c r="AC19">
        <f t="shared" si="28"/>
        <v>7.3558914002942205E-2</v>
      </c>
      <c r="AE19" s="1">
        <v>61853</v>
      </c>
      <c r="AF19" s="1">
        <v>4143</v>
      </c>
      <c r="AG19" s="1">
        <v>6088</v>
      </c>
      <c r="AH19" s="1">
        <v>2870</v>
      </c>
      <c r="AI19" s="1">
        <v>57546</v>
      </c>
      <c r="AJ19" s="1">
        <v>4178</v>
      </c>
      <c r="AK19" s="1">
        <v>6261</v>
      </c>
      <c r="AL19" s="1">
        <v>2601</v>
      </c>
      <c r="AM19" s="1">
        <v>55020</v>
      </c>
      <c r="AN19" s="1">
        <v>3881</v>
      </c>
      <c r="AO19" s="1">
        <v>5753</v>
      </c>
      <c r="AP19" s="1">
        <v>2555</v>
      </c>
      <c r="AR19" s="1">
        <v>15.76858</v>
      </c>
      <c r="AS19" s="1">
        <v>15.436349999999999</v>
      </c>
      <c r="AT19" s="1">
        <v>16.48113</v>
      </c>
      <c r="AU19" s="1">
        <v>17.237870000000001</v>
      </c>
      <c r="AW19">
        <f t="shared" si="57"/>
        <v>6833</v>
      </c>
      <c r="AX19">
        <f t="shared" si="29"/>
        <v>262</v>
      </c>
      <c r="AY19">
        <f t="shared" si="30"/>
        <v>335</v>
      </c>
      <c r="AZ19">
        <f t="shared" si="31"/>
        <v>315</v>
      </c>
      <c r="BB19">
        <f t="shared" si="58"/>
        <v>0.11047160202415404</v>
      </c>
      <c r="BC19">
        <f t="shared" ref="BC19:BC54" si="72">AX19/AF19</f>
        <v>6.3239198648322476E-2</v>
      </c>
      <c r="BD19">
        <f t="shared" ref="BD19:BD54" si="73">AY19/AG19</f>
        <v>5.5026281208935608E-2</v>
      </c>
      <c r="BE19">
        <f t="shared" ref="BE19:BE54" si="74">AZ19/AH19</f>
        <v>0.10975609756097561</v>
      </c>
      <c r="BF19">
        <f t="shared" si="32"/>
        <v>0.1033300424260213</v>
      </c>
      <c r="BH19">
        <f t="shared" si="33"/>
        <v>3129.2487407879557</v>
      </c>
      <c r="BI19">
        <f t="shared" si="34"/>
        <v>222.40544302753142</v>
      </c>
      <c r="BJ19">
        <f t="shared" si="35"/>
        <v>355.84678612345118</v>
      </c>
      <c r="BK19">
        <f t="shared" si="36"/>
        <v>154.61666883979598</v>
      </c>
      <c r="BL19">
        <f t="shared" si="37"/>
        <v>3862.1176387787345</v>
      </c>
      <c r="BN19">
        <f t="shared" si="38"/>
        <v>312.80715536950248</v>
      </c>
      <c r="BO19">
        <f t="shared" si="8"/>
        <v>288.08924366272157</v>
      </c>
      <c r="BP19">
        <f t="shared" si="9"/>
        <v>2278.0794080776213</v>
      </c>
      <c r="BQ19">
        <f t="shared" si="10"/>
        <v>2386.9968372026879</v>
      </c>
      <c r="BR19">
        <f t="shared" si="39"/>
        <v>5265.9726443125328</v>
      </c>
      <c r="BT19" s="1">
        <v>58.302750000000003</v>
      </c>
      <c r="BU19" s="1">
        <v>49.863120000000002</v>
      </c>
      <c r="BV19" s="1">
        <v>16.193010000000001</v>
      </c>
      <c r="BW19" s="1">
        <v>15.55442</v>
      </c>
      <c r="BY19">
        <f t="shared" si="40"/>
        <v>951.60760317313702</v>
      </c>
      <c r="BZ19">
        <f t="shared" si="41"/>
        <v>749.54666709372191</v>
      </c>
      <c r="CA19">
        <f t="shared" si="42"/>
        <v>1924.8133718177323</v>
      </c>
      <c r="CB19">
        <f t="shared" si="43"/>
        <v>1937.3043326552495</v>
      </c>
      <c r="CC19">
        <f t="shared" si="44"/>
        <v>5563.2719747398405</v>
      </c>
      <c r="CD19" s="4">
        <f t="shared" si="45"/>
        <v>6.5694247496139724E-5</v>
      </c>
      <c r="CF19">
        <f t="shared" si="11"/>
        <v>278.93013409816268</v>
      </c>
      <c r="CG19">
        <f t="shared" si="12"/>
        <v>147.50912076866641</v>
      </c>
      <c r="CI19">
        <v>1.9073535681940683</v>
      </c>
      <c r="CJ19">
        <v>3.7096560381015138</v>
      </c>
      <c r="CK19">
        <v>2</v>
      </c>
      <c r="CL19">
        <f t="shared" si="71"/>
        <v>14.374229632495762</v>
      </c>
      <c r="CM19">
        <f t="shared" si="69"/>
        <v>15.53480662553158</v>
      </c>
      <c r="CN19">
        <f t="shared" si="70"/>
        <v>3466668.8432560577</v>
      </c>
      <c r="CS19">
        <f t="shared" si="62"/>
        <v>13.678626208039574</v>
      </c>
      <c r="CT19">
        <f t="shared" si="47"/>
        <v>10.774155913077013</v>
      </c>
      <c r="CU19">
        <f t="shared" si="48"/>
        <v>27.66770940620653</v>
      </c>
      <c r="CV19">
        <f t="shared" si="49"/>
        <v>27.847257345615514</v>
      </c>
      <c r="CW19">
        <f t="shared" si="50"/>
        <v>79.967748872938628</v>
      </c>
      <c r="CX19">
        <f t="shared" si="63"/>
        <v>2.3067605383913503E-2</v>
      </c>
      <c r="CZ19" s="1">
        <v>0</v>
      </c>
      <c r="DA19" s="1">
        <v>0</v>
      </c>
      <c r="DB19" s="1">
        <v>9484</v>
      </c>
      <c r="DC19" s="1">
        <v>12543</v>
      </c>
      <c r="DE19" s="1">
        <v>7.8944080000000003</v>
      </c>
      <c r="DF19" s="1">
        <v>7.8169449999999996</v>
      </c>
      <c r="DH19">
        <f t="shared" si="13"/>
        <v>626.80394285323507</v>
      </c>
      <c r="DI19">
        <f t="shared" si="14"/>
        <v>828.97531159933851</v>
      </c>
      <c r="DK19">
        <f t="shared" si="15"/>
        <v>258.1924105344068</v>
      </c>
      <c r="DL19">
        <f t="shared" si="16"/>
        <v>338.11998226524179</v>
      </c>
      <c r="DM19">
        <f t="shared" si="51"/>
        <v>0.10718735224652294</v>
      </c>
      <c r="DN19">
        <f t="shared" si="17"/>
        <v>3.7113169983891807</v>
      </c>
      <c r="DO19">
        <f t="shared" si="18"/>
        <v>23.956392407817351</v>
      </c>
      <c r="DP19">
        <f t="shared" si="19"/>
        <v>4.8602142684159801</v>
      </c>
      <c r="DQ19">
        <f t="shared" si="20"/>
        <v>22.987043077199534</v>
      </c>
      <c r="DR19">
        <f t="shared" si="52"/>
        <v>8.5715312668051613</v>
      </c>
      <c r="DS19">
        <f t="shared" si="22"/>
        <v>71.396217606133462</v>
      </c>
      <c r="DT19">
        <f t="shared" si="64"/>
        <v>0.10718735224652295</v>
      </c>
      <c r="DV19" s="1">
        <v>2674</v>
      </c>
      <c r="DW19" s="1">
        <v>627.53269999999998</v>
      </c>
      <c r="DX19" s="1">
        <v>6609</v>
      </c>
      <c r="DY19" s="1">
        <v>590.40120000000002</v>
      </c>
      <c r="EA19" s="1">
        <v>14261</v>
      </c>
      <c r="EB19" s="1">
        <v>14603</v>
      </c>
      <c r="ED19">
        <f t="shared" si="53"/>
        <v>1.3308195885232119</v>
      </c>
      <c r="EE19">
        <f t="shared" si="54"/>
        <v>3.0945991636867372</v>
      </c>
      <c r="EG19" s="1">
        <v>359202</v>
      </c>
      <c r="EH19" s="1">
        <v>259746</v>
      </c>
      <c r="EI19" s="1">
        <v>175216</v>
      </c>
      <c r="EJ19" s="1">
        <v>81471</v>
      </c>
      <c r="EL19">
        <f t="shared" si="65"/>
        <v>23.739901927537719</v>
      </c>
      <c r="EM19">
        <f t="shared" si="66"/>
        <v>17.166787952378364</v>
      </c>
      <c r="EN19">
        <f t="shared" si="67"/>
        <v>11.580143362607807</v>
      </c>
      <c r="EO19">
        <f t="shared" si="68"/>
        <v>5.3844732210244528</v>
      </c>
      <c r="EQ19" s="1">
        <v>37569</v>
      </c>
      <c r="ER19" s="1">
        <v>37385</v>
      </c>
      <c r="ES19" s="1">
        <v>222</v>
      </c>
      <c r="ET19" s="1">
        <v>488.34879999999998</v>
      </c>
      <c r="EU19" s="1">
        <v>34</v>
      </c>
      <c r="EV19" s="1">
        <v>443.47210000000001</v>
      </c>
      <c r="EX19" s="1">
        <v>0.27050010000000002</v>
      </c>
      <c r="EY19" s="1">
        <v>0.20223749999999999</v>
      </c>
      <c r="EZ19" s="1">
        <v>0.61000509999999997</v>
      </c>
      <c r="FA19" s="1">
        <v>0.4824195</v>
      </c>
      <c r="FB19" s="1">
        <v>5.8513900000000001E-2</v>
      </c>
      <c r="FC19" s="1">
        <v>5.5307999999999998E-3</v>
      </c>
      <c r="FF19">
        <v>9466</v>
      </c>
      <c r="FG19">
        <v>12505</v>
      </c>
      <c r="FI19">
        <f t="shared" si="55"/>
        <v>2.3452355799704203E-2</v>
      </c>
      <c r="FJ19">
        <f t="shared" si="56"/>
        <v>2.7189124350259896E-3</v>
      </c>
    </row>
    <row r="20" spans="1:166" x14ac:dyDescent="0.25">
      <c r="A20">
        <v>2036</v>
      </c>
      <c r="B20" s="1">
        <v>14312</v>
      </c>
      <c r="C20" s="1">
        <v>14535</v>
      </c>
      <c r="D20" s="1">
        <v>37988</v>
      </c>
      <c r="E20" s="1">
        <v>38042</v>
      </c>
      <c r="F20" s="1">
        <v>4686</v>
      </c>
      <c r="G20" s="1">
        <v>4383</v>
      </c>
      <c r="H20" s="1">
        <v>34917</v>
      </c>
      <c r="I20" s="1">
        <v>36705</v>
      </c>
      <c r="J20" s="1">
        <v>33003</v>
      </c>
      <c r="K20" s="1">
        <v>35166</v>
      </c>
      <c r="L20" s="1">
        <v>1083176</v>
      </c>
      <c r="P20">
        <v>2036</v>
      </c>
      <c r="Q20">
        <f t="shared" si="0"/>
        <v>945.88971215895185</v>
      </c>
      <c r="R20">
        <f t="shared" si="1"/>
        <v>960.62793224080258</v>
      </c>
      <c r="S20">
        <f t="shared" si="2"/>
        <v>2510.652486409605</v>
      </c>
      <c r="T20">
        <f t="shared" si="3"/>
        <v>2514.2213827522951</v>
      </c>
      <c r="U20">
        <f t="shared" si="24"/>
        <v>6931.3915135616553</v>
      </c>
      <c r="W20">
        <f t="shared" si="4"/>
        <v>2181.1904814408813</v>
      </c>
      <c r="X20">
        <f t="shared" si="5"/>
        <v>2324.1446071675309</v>
      </c>
      <c r="Z20">
        <f t="shared" si="25"/>
        <v>329.4620049687237</v>
      </c>
      <c r="AA20">
        <f t="shared" si="26"/>
        <v>190.07677558476416</v>
      </c>
      <c r="AB20">
        <f t="shared" si="27"/>
        <v>0.13122565020532795</v>
      </c>
      <c r="AC20">
        <f t="shared" si="28"/>
        <v>7.560065191104566E-2</v>
      </c>
      <c r="AE20" s="1">
        <v>62803</v>
      </c>
      <c r="AF20" s="1">
        <v>4174</v>
      </c>
      <c r="AG20" s="1">
        <v>6138</v>
      </c>
      <c r="AH20" s="1">
        <v>2915</v>
      </c>
      <c r="AI20" s="1">
        <v>58411</v>
      </c>
      <c r="AJ20" s="1">
        <v>4233</v>
      </c>
      <c r="AK20" s="1">
        <v>6338</v>
      </c>
      <c r="AL20" s="1">
        <v>2640</v>
      </c>
      <c r="AM20" s="1">
        <v>55853</v>
      </c>
      <c r="AN20" s="1">
        <v>3910</v>
      </c>
      <c r="AO20" s="1">
        <v>5813</v>
      </c>
      <c r="AP20" s="1">
        <v>2593</v>
      </c>
      <c r="AR20" s="1">
        <v>15.91588</v>
      </c>
      <c r="AS20" s="1">
        <v>14.93629</v>
      </c>
      <c r="AT20" s="1">
        <v>16.986660000000001</v>
      </c>
      <c r="AU20" s="1">
        <v>17.488060000000001</v>
      </c>
      <c r="AW20">
        <f t="shared" si="57"/>
        <v>6950</v>
      </c>
      <c r="AX20">
        <f t="shared" si="29"/>
        <v>264</v>
      </c>
      <c r="AY20">
        <f t="shared" si="30"/>
        <v>325</v>
      </c>
      <c r="AZ20">
        <f t="shared" si="31"/>
        <v>322</v>
      </c>
      <c r="BB20">
        <f t="shared" si="58"/>
        <v>0.1106635033358279</v>
      </c>
      <c r="BC20">
        <f t="shared" si="72"/>
        <v>6.3248682319118357E-2</v>
      </c>
      <c r="BD20">
        <f t="shared" si="73"/>
        <v>5.2948843271423914E-2</v>
      </c>
      <c r="BE20">
        <f t="shared" si="74"/>
        <v>0.1104631217838765</v>
      </c>
      <c r="BF20">
        <f t="shared" si="32"/>
        <v>0.10339339734315402</v>
      </c>
      <c r="BH20">
        <f t="shared" si="33"/>
        <v>3205.956730021474</v>
      </c>
      <c r="BI20">
        <f t="shared" si="34"/>
        <v>218.03356941282618</v>
      </c>
      <c r="BJ20">
        <f t="shared" si="35"/>
        <v>371.27233380350174</v>
      </c>
      <c r="BK20">
        <f t="shared" si="36"/>
        <v>159.21277812786988</v>
      </c>
      <c r="BL20">
        <f t="shared" si="37"/>
        <v>3954.4754113656718</v>
      </c>
      <c r="BN20">
        <f t="shared" si="38"/>
        <v>309.70089373790171</v>
      </c>
      <c r="BO20">
        <f t="shared" si="8"/>
        <v>289.67541981502836</v>
      </c>
      <c r="BP20">
        <f t="shared" si="9"/>
        <v>2307.688029587348</v>
      </c>
      <c r="BQ20">
        <f t="shared" si="10"/>
        <v>2425.8581529342041</v>
      </c>
      <c r="BR20">
        <f t="shared" si="39"/>
        <v>5332.9224960744814</v>
      </c>
      <c r="BT20" s="1">
        <v>57.921250000000001</v>
      </c>
      <c r="BU20" s="1">
        <v>49.363889999999998</v>
      </c>
      <c r="BV20" s="1">
        <v>16.54823</v>
      </c>
      <c r="BW20" s="1">
        <v>15.49934</v>
      </c>
      <c r="BY20">
        <f t="shared" si="40"/>
        <v>935.99293158426485</v>
      </c>
      <c r="BZ20">
        <f t="shared" si="41"/>
        <v>746.12777222716636</v>
      </c>
      <c r="CA20">
        <f t="shared" si="42"/>
        <v>1992.603231564103</v>
      </c>
      <c r="CB20">
        <f t="shared" si="43"/>
        <v>1961.8725587246063</v>
      </c>
      <c r="CC20">
        <f t="shared" si="44"/>
        <v>5636.5964941001403</v>
      </c>
      <c r="CD20" s="4">
        <f t="shared" si="45"/>
        <v>3.789230377151398E-4</v>
      </c>
      <c r="CF20">
        <f t="shared" si="11"/>
        <v>284.47825154930405</v>
      </c>
      <c r="CG20">
        <f t="shared" si="12"/>
        <v>153.72144064546973</v>
      </c>
      <c r="CI20">
        <v>2.0260635131734972</v>
      </c>
      <c r="CJ20">
        <v>3.8344999999999914</v>
      </c>
      <c r="CK20">
        <v>2</v>
      </c>
      <c r="CL20">
        <f t="shared" si="71"/>
        <v>14.615160892145312</v>
      </c>
      <c r="CM20">
        <f t="shared" si="69"/>
        <v>15.795190703453928</v>
      </c>
      <c r="CN20">
        <f t="shared" si="70"/>
        <v>3532790.4751353743</v>
      </c>
      <c r="CS20">
        <f t="shared" si="62"/>
        <v>13.67968728901479</v>
      </c>
      <c r="CT20">
        <f t="shared" si="47"/>
        <v>10.904777437197987</v>
      </c>
      <c r="CU20">
        <f t="shared" si="48"/>
        <v>29.122216823518048</v>
      </c>
      <c r="CV20">
        <f t="shared" si="49"/>
        <v>28.67308309564492</v>
      </c>
      <c r="CW20">
        <f t="shared" si="50"/>
        <v>82.379764645375758</v>
      </c>
      <c r="CX20">
        <f t="shared" si="63"/>
        <v>2.3318610380429938E-2</v>
      </c>
      <c r="CZ20" s="1">
        <v>0</v>
      </c>
      <c r="DA20" s="1">
        <v>0</v>
      </c>
      <c r="DB20" s="1">
        <v>9584</v>
      </c>
      <c r="DC20" s="1">
        <v>12859</v>
      </c>
      <c r="DE20" s="1">
        <v>8.1008510000000005</v>
      </c>
      <c r="DF20" s="1">
        <v>7.930021</v>
      </c>
      <c r="DH20">
        <f t="shared" si="13"/>
        <v>633.41301015451336</v>
      </c>
      <c r="DI20">
        <f t="shared" si="14"/>
        <v>849.85996427137798</v>
      </c>
      <c r="DK20">
        <f t="shared" si="15"/>
        <v>267.7378726011641</v>
      </c>
      <c r="DL20">
        <f t="shared" si="16"/>
        <v>351.65264851469271</v>
      </c>
      <c r="DM20">
        <f t="shared" si="51"/>
        <v>0.10988732682287558</v>
      </c>
      <c r="DN20">
        <f t="shared" si="17"/>
        <v>3.9130320849867171</v>
      </c>
      <c r="DO20">
        <f t="shared" si="18"/>
        <v>25.209184738531331</v>
      </c>
      <c r="DP20">
        <f t="shared" si="19"/>
        <v>5.1394600361912586</v>
      </c>
      <c r="DQ20">
        <f t="shared" si="20"/>
        <v>23.53362305945366</v>
      </c>
      <c r="DR20">
        <f t="shared" si="52"/>
        <v>9.0524921211779752</v>
      </c>
      <c r="DS20">
        <f t="shared" si="22"/>
        <v>73.327272524197781</v>
      </c>
      <c r="DT20">
        <f t="shared" si="64"/>
        <v>0.10988732682287555</v>
      </c>
      <c r="DV20" s="1">
        <v>2602</v>
      </c>
      <c r="DW20" s="1">
        <v>625.93799999999999</v>
      </c>
      <c r="DX20" s="1">
        <v>6516</v>
      </c>
      <c r="DY20" s="1">
        <v>583.09289999999999</v>
      </c>
      <c r="EA20" s="1">
        <v>14301</v>
      </c>
      <c r="EB20" s="1">
        <v>14535</v>
      </c>
      <c r="ED20">
        <f t="shared" si="53"/>
        <v>1.2916951548778162</v>
      </c>
      <c r="EE20">
        <f t="shared" si="54"/>
        <v>3.0132852752385597</v>
      </c>
      <c r="EG20" s="1">
        <v>358966</v>
      </c>
      <c r="EH20" s="1">
        <v>260171</v>
      </c>
      <c r="EI20" s="1">
        <v>177618</v>
      </c>
      <c r="EJ20" s="1">
        <v>82856</v>
      </c>
      <c r="EL20">
        <f t="shared" si="65"/>
        <v>23.724304528706703</v>
      </c>
      <c r="EM20">
        <f t="shared" si="66"/>
        <v>17.194876488408795</v>
      </c>
      <c r="EN20">
        <f t="shared" si="67"/>
        <v>11.738893159184512</v>
      </c>
      <c r="EO20">
        <f t="shared" si="68"/>
        <v>5.4760088031471579</v>
      </c>
      <c r="EQ20" s="1">
        <v>37988</v>
      </c>
      <c r="ER20" s="1">
        <v>38042</v>
      </c>
      <c r="ES20" s="1">
        <v>241</v>
      </c>
      <c r="ET20" s="1">
        <v>629.45460000000003</v>
      </c>
      <c r="EU20" s="1">
        <v>32</v>
      </c>
      <c r="EV20" s="1">
        <v>936.62720000000002</v>
      </c>
      <c r="EX20" s="1">
        <v>0.27148309999999998</v>
      </c>
      <c r="EY20" s="1">
        <v>0.2046203</v>
      </c>
      <c r="EZ20" s="1">
        <v>0.6246427</v>
      </c>
      <c r="FA20" s="1">
        <v>0.4935522</v>
      </c>
      <c r="FB20" s="1">
        <v>5.9021299999999999E-2</v>
      </c>
      <c r="FC20" s="1">
        <v>5.3736000000000001E-3</v>
      </c>
      <c r="FF20">
        <v>9557</v>
      </c>
      <c r="FG20">
        <v>12788</v>
      </c>
      <c r="FI20">
        <f t="shared" si="55"/>
        <v>2.5217118342576124E-2</v>
      </c>
      <c r="FJ20">
        <f t="shared" si="56"/>
        <v>2.5023459493274947E-3</v>
      </c>
    </row>
    <row r="21" spans="1:166" x14ac:dyDescent="0.25">
      <c r="A21">
        <v>2037</v>
      </c>
      <c r="B21" s="1">
        <v>14118</v>
      </c>
      <c r="C21" s="1">
        <v>14684</v>
      </c>
      <c r="D21" s="1">
        <v>38249</v>
      </c>
      <c r="E21" s="1">
        <v>38560</v>
      </c>
      <c r="F21" s="1">
        <v>4547</v>
      </c>
      <c r="G21" s="1">
        <v>4424</v>
      </c>
      <c r="H21" s="1">
        <v>35307</v>
      </c>
      <c r="I21" s="1">
        <v>37263</v>
      </c>
      <c r="J21" s="1">
        <v>33298</v>
      </c>
      <c r="K21" s="1">
        <v>35652</v>
      </c>
      <c r="L21" s="1">
        <v>1084672</v>
      </c>
      <c r="P21">
        <v>2037</v>
      </c>
      <c r="Q21">
        <f t="shared" si="0"/>
        <v>933.06812159447202</v>
      </c>
      <c r="R21">
        <f t="shared" si="1"/>
        <v>970.47544251970726</v>
      </c>
      <c r="S21">
        <f t="shared" si="2"/>
        <v>2527.9021520659412</v>
      </c>
      <c r="T21">
        <f t="shared" si="3"/>
        <v>2548.4563513729167</v>
      </c>
      <c r="U21">
        <f t="shared" si="24"/>
        <v>6979.9020675530373</v>
      </c>
      <c r="W21">
        <f t="shared" si="4"/>
        <v>2200.6872299796519</v>
      </c>
      <c r="X21">
        <f t="shared" si="5"/>
        <v>2356.2646742517436</v>
      </c>
      <c r="Z21">
        <f t="shared" si="25"/>
        <v>327.21492208628933</v>
      </c>
      <c r="AA21">
        <f t="shared" si="26"/>
        <v>192.19167712117314</v>
      </c>
      <c r="AB21">
        <f t="shared" si="27"/>
        <v>0.12944129258281267</v>
      </c>
      <c r="AC21">
        <f t="shared" si="28"/>
        <v>7.541493775933604E-2</v>
      </c>
      <c r="AE21" s="1">
        <v>63391</v>
      </c>
      <c r="AF21" s="1">
        <v>4189</v>
      </c>
      <c r="AG21" s="1">
        <v>6244</v>
      </c>
      <c r="AH21" s="1">
        <v>2985</v>
      </c>
      <c r="AI21" s="1">
        <v>59067</v>
      </c>
      <c r="AJ21" s="1">
        <v>4274</v>
      </c>
      <c r="AK21" s="1">
        <v>6499</v>
      </c>
      <c r="AL21" s="1">
        <v>2730</v>
      </c>
      <c r="AM21" s="1">
        <v>56381</v>
      </c>
      <c r="AN21" s="1">
        <v>3957</v>
      </c>
      <c r="AO21" s="1">
        <v>5933</v>
      </c>
      <c r="AP21" s="1">
        <v>2679</v>
      </c>
      <c r="AR21" s="1">
        <v>15.831099999999999</v>
      </c>
      <c r="AS21" s="1">
        <v>15.90197</v>
      </c>
      <c r="AT21" s="1">
        <v>16.468430000000001</v>
      </c>
      <c r="AU21" s="1">
        <v>17.77882</v>
      </c>
      <c r="AW21">
        <f t="shared" si="57"/>
        <v>7010</v>
      </c>
      <c r="AX21">
        <f t="shared" si="29"/>
        <v>232</v>
      </c>
      <c r="AY21">
        <f t="shared" si="30"/>
        <v>311</v>
      </c>
      <c r="AZ21">
        <f t="shared" si="31"/>
        <v>306</v>
      </c>
      <c r="BB21">
        <f t="shared" si="58"/>
        <v>0.1105835213200612</v>
      </c>
      <c r="BC21">
        <f t="shared" si="72"/>
        <v>5.5383146335640968E-2</v>
      </c>
      <c r="BD21">
        <f t="shared" si="73"/>
        <v>4.9807815502882768E-2</v>
      </c>
      <c r="BE21">
        <f t="shared" si="74"/>
        <v>0.10251256281407035</v>
      </c>
      <c r="BF21">
        <f t="shared" si="32"/>
        <v>0.1023187386894765</v>
      </c>
      <c r="BH21">
        <f t="shared" si="33"/>
        <v>3224.6929258985297</v>
      </c>
      <c r="BI21">
        <f t="shared" si="34"/>
        <v>234.37851949414537</v>
      </c>
      <c r="BJ21">
        <f t="shared" si="35"/>
        <v>369.08899322934172</v>
      </c>
      <c r="BK21">
        <f t="shared" si="36"/>
        <v>167.37783228776422</v>
      </c>
      <c r="BL21">
        <f t="shared" si="37"/>
        <v>3995.5382709097807</v>
      </c>
      <c r="BN21">
        <f t="shared" si="38"/>
        <v>300.51429018912484</v>
      </c>
      <c r="BO21">
        <f t="shared" si="8"/>
        <v>292.38513740855251</v>
      </c>
      <c r="BP21">
        <f t="shared" si="9"/>
        <v>2333.4633920623332</v>
      </c>
      <c r="BQ21">
        <f t="shared" si="10"/>
        <v>2462.7367484753372</v>
      </c>
      <c r="BR21">
        <f t="shared" si="39"/>
        <v>5389.0995681353479</v>
      </c>
      <c r="BT21" s="1">
        <v>57.909520000000001</v>
      </c>
      <c r="BU21" s="1">
        <v>49.74953</v>
      </c>
      <c r="BV21" s="1">
        <v>16.33699</v>
      </c>
      <c r="BW21" s="1">
        <v>15.61375</v>
      </c>
      <c r="BY21">
        <f t="shared" si="40"/>
        <v>908.04480547741684</v>
      </c>
      <c r="BZ21">
        <f t="shared" si="41"/>
        <v>758.99070871978506</v>
      </c>
      <c r="CA21">
        <f t="shared" si="42"/>
        <v>1989.1393998669491</v>
      </c>
      <c r="CB21">
        <f t="shared" si="43"/>
        <v>2006.3994349788011</v>
      </c>
      <c r="CC21">
        <f t="shared" si="44"/>
        <v>5662.5743490429522</v>
      </c>
      <c r="CD21" s="4">
        <f t="shared" si="45"/>
        <v>5.6393596923953737E-4</v>
      </c>
      <c r="CF21">
        <f t="shared" si="11"/>
        <v>278.93134983831169</v>
      </c>
      <c r="CG21">
        <f t="shared" si="12"/>
        <v>156.57916852959636</v>
      </c>
      <c r="CI21">
        <v>2.0144863400446411</v>
      </c>
      <c r="CJ21">
        <v>3.8344999999999914</v>
      </c>
      <c r="CK21">
        <v>2</v>
      </c>
      <c r="CL21">
        <f t="shared" si="71"/>
        <v>14.878018859367277</v>
      </c>
      <c r="CM21">
        <f t="shared" si="69"/>
        <v>16.079271853899868</v>
      </c>
      <c r="CN21">
        <f t="shared" si="70"/>
        <v>3604367.0539489607</v>
      </c>
      <c r="CS21">
        <f t="shared" si="62"/>
        <v>13.509907741043499</v>
      </c>
      <c r="CT21">
        <f t="shared" si="47"/>
        <v>11.292278078417498</v>
      </c>
      <c r="CU21">
        <f t="shared" si="48"/>
        <v>29.594453505130975</v>
      </c>
      <c r="CV21">
        <f t="shared" si="49"/>
        <v>29.851248633038448</v>
      </c>
      <c r="CW21">
        <f t="shared" si="50"/>
        <v>84.247887957630425</v>
      </c>
      <c r="CX21">
        <f t="shared" si="63"/>
        <v>2.3373836986254788E-2</v>
      </c>
      <c r="CZ21" s="1">
        <v>0</v>
      </c>
      <c r="DA21" s="1">
        <v>0</v>
      </c>
      <c r="DB21" s="1">
        <v>9751</v>
      </c>
      <c r="DC21" s="1">
        <v>13162</v>
      </c>
      <c r="DE21" s="1">
        <v>8.1328320000000005</v>
      </c>
      <c r="DF21" s="1">
        <v>7.9770880000000002</v>
      </c>
      <c r="DH21">
        <f t="shared" si="13"/>
        <v>644.45015254764814</v>
      </c>
      <c r="DI21">
        <f t="shared" si="14"/>
        <v>869.88543819425138</v>
      </c>
      <c r="DK21">
        <f t="shared" si="15"/>
        <v>273.47858023099502</v>
      </c>
      <c r="DL21">
        <f t="shared" si="16"/>
        <v>362.07507430949244</v>
      </c>
      <c r="DM21">
        <f t="shared" si="51"/>
        <v>0.11223758230175013</v>
      </c>
      <c r="DN21">
        <f t="shared" si="17"/>
        <v>4.0688194743097306</v>
      </c>
      <c r="DO21">
        <f t="shared" si="18"/>
        <v>25.525634030821244</v>
      </c>
      <c r="DP21">
        <f t="shared" si="19"/>
        <v>5.3869597840834365</v>
      </c>
      <c r="DQ21">
        <f t="shared" si="20"/>
        <v>24.464288848955011</v>
      </c>
      <c r="DR21">
        <f t="shared" si="52"/>
        <v>9.4557792583931679</v>
      </c>
      <c r="DS21">
        <f t="shared" si="22"/>
        <v>74.792108699237261</v>
      </c>
      <c r="DT21">
        <f t="shared" si="64"/>
        <v>0.11223758230175013</v>
      </c>
      <c r="DV21" s="1">
        <v>2550</v>
      </c>
      <c r="DW21" s="1">
        <v>654.0326</v>
      </c>
      <c r="DX21" s="1">
        <v>6501</v>
      </c>
      <c r="DY21" s="1">
        <v>581.63589999999999</v>
      </c>
      <c r="EA21" s="1">
        <v>14112</v>
      </c>
      <c r="EB21" s="1">
        <v>14684</v>
      </c>
      <c r="ED21">
        <f t="shared" si="53"/>
        <v>1.3226989140127914</v>
      </c>
      <c r="EE21">
        <f t="shared" si="54"/>
        <v>2.9988365186898265</v>
      </c>
      <c r="EG21" s="1">
        <v>357489</v>
      </c>
      <c r="EH21" s="1">
        <v>260704</v>
      </c>
      <c r="EI21" s="1">
        <v>179302</v>
      </c>
      <c r="EJ21" s="1">
        <v>84150</v>
      </c>
      <c r="EL21">
        <f t="shared" si="65"/>
        <v>23.626688604666821</v>
      </c>
      <c r="EM21">
        <f t="shared" si="66"/>
        <v>17.23010281712461</v>
      </c>
      <c r="EN21">
        <f t="shared" si="67"/>
        <v>11.850189852538039</v>
      </c>
      <c r="EO21">
        <f t="shared" si="68"/>
        <v>5.5615301340256993</v>
      </c>
      <c r="EQ21" s="1">
        <v>38249</v>
      </c>
      <c r="ER21" s="1">
        <v>38560</v>
      </c>
      <c r="ES21" s="1">
        <v>249</v>
      </c>
      <c r="ET21" s="1">
        <v>549.74099999999999</v>
      </c>
      <c r="EU21" s="1">
        <v>30</v>
      </c>
      <c r="EV21" s="1">
        <v>496.9393</v>
      </c>
      <c r="EX21" s="1">
        <v>0.27323930000000002</v>
      </c>
      <c r="EY21" s="1">
        <v>0.20541780000000001</v>
      </c>
      <c r="EZ21" s="1">
        <v>0.63436879999999995</v>
      </c>
      <c r="FA21" s="1">
        <v>0.49553779999999997</v>
      </c>
      <c r="FB21" s="1">
        <v>5.8611000000000003E-2</v>
      </c>
      <c r="FC21" s="1">
        <v>6.8466999999999998E-3</v>
      </c>
      <c r="FF21">
        <v>9714</v>
      </c>
      <c r="FG21">
        <v>13190</v>
      </c>
      <c r="FI21">
        <f t="shared" si="55"/>
        <v>2.5633106856084002E-2</v>
      </c>
      <c r="FJ21">
        <f t="shared" si="56"/>
        <v>2.2744503411675512E-3</v>
      </c>
    </row>
    <row r="22" spans="1:166" x14ac:dyDescent="0.25">
      <c r="A22">
        <v>2038</v>
      </c>
      <c r="B22" s="1">
        <v>13929</v>
      </c>
      <c r="C22" s="1">
        <v>14675</v>
      </c>
      <c r="D22" s="1">
        <v>38441</v>
      </c>
      <c r="E22" s="1">
        <v>39219</v>
      </c>
      <c r="F22" s="1">
        <v>4571</v>
      </c>
      <c r="G22" s="1">
        <v>4524</v>
      </c>
      <c r="H22" s="1">
        <v>35674</v>
      </c>
      <c r="I22" s="1">
        <v>37943</v>
      </c>
      <c r="J22" s="1">
        <v>33652</v>
      </c>
      <c r="K22" s="1">
        <v>36289</v>
      </c>
      <c r="L22" s="1">
        <v>1088065</v>
      </c>
      <c r="P22">
        <v>2038</v>
      </c>
      <c r="Q22">
        <f t="shared" si="0"/>
        <v>920.576984395056</v>
      </c>
      <c r="R22">
        <f t="shared" si="1"/>
        <v>969.8806264625922</v>
      </c>
      <c r="S22">
        <f t="shared" si="2"/>
        <v>2540.591561284396</v>
      </c>
      <c r="T22">
        <f t="shared" si="3"/>
        <v>2592.0101048883407</v>
      </c>
      <c r="U22">
        <f t="shared" si="24"/>
        <v>7023.0592770303847</v>
      </c>
      <c r="W22">
        <f t="shared" si="4"/>
        <v>2224.0833282261774</v>
      </c>
      <c r="X22">
        <f t="shared" si="5"/>
        <v>2398.3644329608865</v>
      </c>
      <c r="Z22">
        <f t="shared" si="25"/>
        <v>316.50823305821859</v>
      </c>
      <c r="AA22">
        <f t="shared" si="26"/>
        <v>193.64567192745426</v>
      </c>
      <c r="AB22">
        <f t="shared" si="27"/>
        <v>0.12458052600088455</v>
      </c>
      <c r="AC22">
        <f t="shared" si="28"/>
        <v>7.4708687115938602E-2</v>
      </c>
      <c r="AE22" s="1">
        <v>63988</v>
      </c>
      <c r="AF22" s="1">
        <v>4313</v>
      </c>
      <c r="AG22" s="1">
        <v>6314</v>
      </c>
      <c r="AH22" s="1">
        <v>3045</v>
      </c>
      <c r="AI22" s="1">
        <v>59831</v>
      </c>
      <c r="AJ22" s="1">
        <v>4404</v>
      </c>
      <c r="AK22" s="1">
        <v>6597</v>
      </c>
      <c r="AL22" s="1">
        <v>2785</v>
      </c>
      <c r="AM22" s="1">
        <v>57120</v>
      </c>
      <c r="AN22" s="1">
        <v>4066</v>
      </c>
      <c r="AO22" s="1">
        <v>6020</v>
      </c>
      <c r="AP22" s="1">
        <v>2735</v>
      </c>
      <c r="AR22" s="1">
        <v>15.7906</v>
      </c>
      <c r="AS22" s="1">
        <v>15.975540000000001</v>
      </c>
      <c r="AT22" s="1">
        <v>16.457550000000001</v>
      </c>
      <c r="AU22" s="1">
        <v>17.912569999999999</v>
      </c>
      <c r="AW22">
        <f t="shared" si="57"/>
        <v>6868</v>
      </c>
      <c r="AX22">
        <f t="shared" si="29"/>
        <v>247</v>
      </c>
      <c r="AY22">
        <f t="shared" si="30"/>
        <v>294</v>
      </c>
      <c r="AZ22">
        <f t="shared" si="31"/>
        <v>310</v>
      </c>
      <c r="BB22">
        <f t="shared" si="58"/>
        <v>0.10733262486716259</v>
      </c>
      <c r="BC22">
        <f t="shared" si="72"/>
        <v>5.7268722466960353E-2</v>
      </c>
      <c r="BD22">
        <f t="shared" si="73"/>
        <v>4.6563192904656318E-2</v>
      </c>
      <c r="BE22">
        <f t="shared" si="74"/>
        <v>0.10180623973727422</v>
      </c>
      <c r="BF22">
        <f t="shared" si="32"/>
        <v>9.9394797836724183E-2</v>
      </c>
      <c r="BH22">
        <f t="shared" si="33"/>
        <v>3258.0463085744409</v>
      </c>
      <c r="BI22">
        <f t="shared" si="34"/>
        <v>242.62481443596326</v>
      </c>
      <c r="BJ22">
        <f t="shared" si="35"/>
        <v>374.40705729012967</v>
      </c>
      <c r="BK22">
        <f t="shared" si="36"/>
        <v>172.03446415100342</v>
      </c>
      <c r="BL22">
        <f t="shared" si="37"/>
        <v>4047.1126444515371</v>
      </c>
      <c r="BN22">
        <f t="shared" si="38"/>
        <v>302.10046634143163</v>
      </c>
      <c r="BO22">
        <f t="shared" si="8"/>
        <v>298.9942047098308</v>
      </c>
      <c r="BP22">
        <f t="shared" si="9"/>
        <v>2357.7186690580247</v>
      </c>
      <c r="BQ22">
        <f t="shared" si="10"/>
        <v>2507.6784061240296</v>
      </c>
      <c r="BR22">
        <f t="shared" si="39"/>
        <v>5466.4917462333169</v>
      </c>
      <c r="BT22" s="1">
        <v>58.640700000000002</v>
      </c>
      <c r="BU22" s="1">
        <v>50.660730000000001</v>
      </c>
      <c r="BV22" s="1">
        <v>16.309609999999999</v>
      </c>
      <c r="BW22" s="1">
        <v>15.595800000000001</v>
      </c>
      <c r="BY22">
        <f t="shared" si="40"/>
        <v>924.36336767982334</v>
      </c>
      <c r="BZ22">
        <f t="shared" si="41"/>
        <v>790.36263186342103</v>
      </c>
      <c r="CA22">
        <f t="shared" si="42"/>
        <v>2006.4472344922503</v>
      </c>
      <c r="CB22">
        <f t="shared" si="43"/>
        <v>2040.6648408850278</v>
      </c>
      <c r="CC22">
        <f t="shared" si="44"/>
        <v>5761.8380749205226</v>
      </c>
      <c r="CD22" s="4">
        <f t="shared" si="45"/>
        <v>-5.6907425869212602E-4</v>
      </c>
      <c r="CF22">
        <f t="shared" si="11"/>
        <v>269.35235202061432</v>
      </c>
      <c r="CG22">
        <f t="shared" si="12"/>
        <v>157.58237313320305</v>
      </c>
      <c r="CI22">
        <v>1.9903586550271939</v>
      </c>
      <c r="CJ22">
        <v>3.8344999999999914</v>
      </c>
      <c r="CK22">
        <v>2</v>
      </c>
      <c r="CL22">
        <f t="shared" si="71"/>
        <v>15.145604404440894</v>
      </c>
      <c r="CM22">
        <f t="shared" si="69"/>
        <v>16.36846228738986</v>
      </c>
      <c r="CN22">
        <f t="shared" si="70"/>
        <v>3676976.5358958319</v>
      </c>
      <c r="CS22">
        <f t="shared" si="62"/>
        <v>14.00004189283535</v>
      </c>
      <c r="CT22">
        <f t="shared" si="47"/>
        <v>11.970519758256128</v>
      </c>
      <c r="CU22">
        <f t="shared" si="48"/>
        <v>30.388856072004078</v>
      </c>
      <c r="CV22">
        <f t="shared" si="49"/>
        <v>30.907102402095951</v>
      </c>
      <c r="CW22">
        <f t="shared" si="50"/>
        <v>87.266520125191505</v>
      </c>
      <c r="CX22">
        <f t="shared" si="63"/>
        <v>2.3733227360378171E-2</v>
      </c>
      <c r="CZ22" s="1">
        <v>0</v>
      </c>
      <c r="DA22" s="1">
        <v>0</v>
      </c>
      <c r="DB22" s="1">
        <v>10026</v>
      </c>
      <c r="DC22" s="1">
        <v>13466</v>
      </c>
      <c r="DE22" s="1">
        <v>8.227112</v>
      </c>
      <c r="DF22" s="1">
        <v>8.0855820000000005</v>
      </c>
      <c r="DH22">
        <f t="shared" si="13"/>
        <v>662.62508762616346</v>
      </c>
      <c r="DI22">
        <f t="shared" si="14"/>
        <v>889.97700279013748</v>
      </c>
      <c r="DK22">
        <f t="shared" si="15"/>
        <v>284.45100261710326</v>
      </c>
      <c r="DL22">
        <f t="shared" si="16"/>
        <v>375.47606256885882</v>
      </c>
      <c r="DM22">
        <f t="shared" si="51"/>
        <v>0.11453412202929096</v>
      </c>
      <c r="DN22">
        <f t="shared" si="17"/>
        <v>4.3081823580852268</v>
      </c>
      <c r="DO22">
        <f t="shared" si="18"/>
        <v>26.080673713918852</v>
      </c>
      <c r="DP22">
        <f t="shared" si="19"/>
        <v>5.6868119070050334</v>
      </c>
      <c r="DQ22">
        <f t="shared" si="20"/>
        <v>25.220290495090918</v>
      </c>
      <c r="DR22">
        <f t="shared" si="52"/>
        <v>9.9949942650902592</v>
      </c>
      <c r="DS22">
        <f t="shared" si="22"/>
        <v>77.271525860101249</v>
      </c>
      <c r="DT22">
        <f t="shared" si="64"/>
        <v>0.11453412202929096</v>
      </c>
      <c r="DV22" s="1">
        <v>2536</v>
      </c>
      <c r="DW22" s="1">
        <v>643.72680000000003</v>
      </c>
      <c r="DX22" s="1">
        <v>6429</v>
      </c>
      <c r="DY22" s="1">
        <v>588.34990000000005</v>
      </c>
      <c r="EA22" s="1">
        <v>13920</v>
      </c>
      <c r="EB22" s="1">
        <v>14675</v>
      </c>
      <c r="ED22">
        <f t="shared" si="53"/>
        <v>1.2947092772286508</v>
      </c>
      <c r="EE22">
        <f t="shared" si="54"/>
        <v>2.9998568433132653</v>
      </c>
      <c r="EG22" s="1">
        <v>357334</v>
      </c>
      <c r="EH22" s="1">
        <v>261428</v>
      </c>
      <c r="EI22" s="1">
        <v>179983</v>
      </c>
      <c r="EJ22" s="1">
        <v>85631</v>
      </c>
      <c r="EL22">
        <f t="shared" si="65"/>
        <v>23.616444550349843</v>
      </c>
      <c r="EM22">
        <f t="shared" si="66"/>
        <v>17.277952464385862</v>
      </c>
      <c r="EN22">
        <f t="shared" si="67"/>
        <v>11.895197600859742</v>
      </c>
      <c r="EO22">
        <f t="shared" si="68"/>
        <v>5.6594104207576308</v>
      </c>
      <c r="EQ22" s="1">
        <v>38441</v>
      </c>
      <c r="ER22" s="1">
        <v>39219</v>
      </c>
      <c r="ES22" s="1">
        <v>204</v>
      </c>
      <c r="ET22" s="1">
        <v>610.23099999999999</v>
      </c>
      <c r="EU22" s="1">
        <v>36</v>
      </c>
      <c r="EV22" s="1">
        <v>953.21900000000005</v>
      </c>
      <c r="EX22" s="1">
        <v>0.27284950000000002</v>
      </c>
      <c r="EY22" s="1">
        <v>0.20485039999999999</v>
      </c>
      <c r="EZ22" s="1">
        <v>0.636548</v>
      </c>
      <c r="FA22" s="1">
        <v>0.50109709999999996</v>
      </c>
      <c r="FB22" s="1">
        <v>5.6915199999999999E-2</v>
      </c>
      <c r="FC22" s="1">
        <v>8.3963000000000006E-3</v>
      </c>
      <c r="FF22">
        <v>9974</v>
      </c>
      <c r="FG22">
        <v>13478</v>
      </c>
      <c r="FI22">
        <f t="shared" si="55"/>
        <v>2.0453178263485063E-2</v>
      </c>
      <c r="FJ22">
        <f t="shared" si="56"/>
        <v>2.671019439085918E-3</v>
      </c>
    </row>
    <row r="23" spans="1:166" x14ac:dyDescent="0.25">
      <c r="A23">
        <v>2039</v>
      </c>
      <c r="B23" s="1">
        <v>14150</v>
      </c>
      <c r="C23" s="1">
        <v>14648</v>
      </c>
      <c r="D23" s="1">
        <v>38548</v>
      </c>
      <c r="E23" s="1">
        <v>40116</v>
      </c>
      <c r="F23" s="1">
        <v>4561</v>
      </c>
      <c r="G23" s="1">
        <v>4557</v>
      </c>
      <c r="H23" s="1">
        <v>35741</v>
      </c>
      <c r="I23" s="1">
        <v>38850</v>
      </c>
      <c r="J23" s="1">
        <v>33727</v>
      </c>
      <c r="K23" s="1">
        <v>37186</v>
      </c>
      <c r="L23" s="1">
        <v>1091855</v>
      </c>
      <c r="P23">
        <v>2039</v>
      </c>
      <c r="Q23">
        <f t="shared" si="0"/>
        <v>935.183023130881</v>
      </c>
      <c r="R23">
        <f t="shared" si="1"/>
        <v>968.09617829124716</v>
      </c>
      <c r="S23">
        <f t="shared" si="2"/>
        <v>2547.6632632967635</v>
      </c>
      <c r="T23">
        <f t="shared" si="3"/>
        <v>2651.2934385808071</v>
      </c>
      <c r="U23">
        <f t="shared" si="24"/>
        <v>7102.2359032996992</v>
      </c>
      <c r="W23">
        <f t="shared" si="4"/>
        <v>2229.0401287021364</v>
      </c>
      <c r="X23">
        <f t="shared" si="5"/>
        <v>2457.6477666533528</v>
      </c>
      <c r="Z23">
        <f t="shared" si="25"/>
        <v>318.62313459462712</v>
      </c>
      <c r="AA23">
        <f t="shared" si="26"/>
        <v>193.64567192745426</v>
      </c>
      <c r="AB23">
        <f t="shared" si="27"/>
        <v>0.12506485420774088</v>
      </c>
      <c r="AC23">
        <f t="shared" si="28"/>
        <v>7.3038189251171518E-2</v>
      </c>
      <c r="AE23" s="1">
        <v>64909</v>
      </c>
      <c r="AF23" s="1">
        <v>4411</v>
      </c>
      <c r="AG23" s="1">
        <v>6318</v>
      </c>
      <c r="AH23" s="1">
        <v>3026</v>
      </c>
      <c r="AI23" s="1">
        <v>60724</v>
      </c>
      <c r="AJ23" s="1">
        <v>4504</v>
      </c>
      <c r="AK23" s="1">
        <v>6581</v>
      </c>
      <c r="AL23" s="1">
        <v>2782</v>
      </c>
      <c r="AM23" s="1">
        <v>58008</v>
      </c>
      <c r="AN23" s="1">
        <v>4173</v>
      </c>
      <c r="AO23" s="1">
        <v>6007</v>
      </c>
      <c r="AP23" s="1">
        <v>2725</v>
      </c>
      <c r="AR23" s="1">
        <v>15.523580000000001</v>
      </c>
      <c r="AS23" s="1">
        <v>15.37345</v>
      </c>
      <c r="AT23" s="1">
        <v>16.540130000000001</v>
      </c>
      <c r="AU23" s="1">
        <v>17.55641</v>
      </c>
      <c r="AW23">
        <f t="shared" si="57"/>
        <v>6901</v>
      </c>
      <c r="AX23">
        <f t="shared" si="29"/>
        <v>238</v>
      </c>
      <c r="AY23">
        <f t="shared" si="30"/>
        <v>311</v>
      </c>
      <c r="AZ23">
        <f t="shared" si="31"/>
        <v>301</v>
      </c>
      <c r="BB23">
        <f t="shared" si="58"/>
        <v>0.1063180760757368</v>
      </c>
      <c r="BC23">
        <f t="shared" si="72"/>
        <v>5.3956019043300836E-2</v>
      </c>
      <c r="BD23">
        <f t="shared" si="73"/>
        <v>4.9224438113327003E-2</v>
      </c>
      <c r="BE23">
        <f t="shared" si="74"/>
        <v>9.947124917382684E-2</v>
      </c>
      <c r="BF23">
        <f t="shared" si="32"/>
        <v>9.853300111868199E-2</v>
      </c>
      <c r="BH23">
        <f t="shared" si="33"/>
        <v>3250.7578105796192</v>
      </c>
      <c r="BI23">
        <f t="shared" si="34"/>
        <v>238.78227219916769</v>
      </c>
      <c r="BJ23">
        <f t="shared" si="35"/>
        <v>375.37311853891197</v>
      </c>
      <c r="BK23">
        <f t="shared" si="36"/>
        <v>168.43223019375984</v>
      </c>
      <c r="BL23">
        <f t="shared" si="37"/>
        <v>4033.3454315114591</v>
      </c>
      <c r="BN23">
        <f t="shared" si="38"/>
        <v>301.43955961130376</v>
      </c>
      <c r="BO23">
        <f t="shared" si="8"/>
        <v>301.17519691925264</v>
      </c>
      <c r="BP23">
        <f t="shared" si="9"/>
        <v>2362.1467441498812</v>
      </c>
      <c r="BQ23">
        <f t="shared" si="10"/>
        <v>2567.6226465466243</v>
      </c>
      <c r="BR23">
        <f t="shared" si="39"/>
        <v>5532.3841472270615</v>
      </c>
      <c r="BT23" s="1">
        <v>57.795270000000002</v>
      </c>
      <c r="BU23" s="1">
        <v>49.892180000000003</v>
      </c>
      <c r="BV23" s="1">
        <v>16.016590000000001</v>
      </c>
      <c r="BW23" s="1">
        <v>15.37039</v>
      </c>
      <c r="BY23">
        <f t="shared" si="40"/>
        <v>909.04363056801276</v>
      </c>
      <c r="BZ23">
        <f t="shared" si="41"/>
        <v>784.05019664404279</v>
      </c>
      <c r="CA23">
        <f t="shared" si="42"/>
        <v>1974.0998564432452</v>
      </c>
      <c r="CB23">
        <f t="shared" si="43"/>
        <v>2059.2461813864556</v>
      </c>
      <c r="CC23">
        <f t="shared" si="44"/>
        <v>5726.439865041757</v>
      </c>
      <c r="CD23" s="4">
        <f t="shared" si="45"/>
        <v>6.0631824180745753E-4</v>
      </c>
      <c r="CF23">
        <f t="shared" si="11"/>
        <v>266.28061352264564</v>
      </c>
      <c r="CG23">
        <f t="shared" si="12"/>
        <v>155.30479566183541</v>
      </c>
      <c r="CI23">
        <v>2.0040517889990923</v>
      </c>
      <c r="CJ23">
        <v>3.8344999999999914</v>
      </c>
      <c r="CK23">
        <v>2</v>
      </c>
      <c r="CL23">
        <f t="shared" si="71"/>
        <v>15.418002554244291</v>
      </c>
      <c r="CM23">
        <f t="shared" si="69"/>
        <v>16.662853895882179</v>
      </c>
      <c r="CN23">
        <f t="shared" si="70"/>
        <v>3750161.5566213536</v>
      </c>
      <c r="CS23">
        <f t="shared" si="62"/>
        <v>14.015637018017124</v>
      </c>
      <c r="CT23">
        <f t="shared" si="47"/>
        <v>12.088487934513591</v>
      </c>
      <c r="CU23">
        <f t="shared" si="48"/>
        <v>30.436676628975242</v>
      </c>
      <c r="CV23">
        <f t="shared" si="49"/>
        <v>31.749462884434173</v>
      </c>
      <c r="CW23">
        <f t="shared" si="50"/>
        <v>88.29026446594014</v>
      </c>
      <c r="CX23">
        <f t="shared" si="63"/>
        <v>2.3543056247817707E-2</v>
      </c>
      <c r="CZ23" s="1">
        <v>0</v>
      </c>
      <c r="DA23" s="1">
        <v>0</v>
      </c>
      <c r="DB23" s="1">
        <v>10211</v>
      </c>
      <c r="DC23" s="1">
        <v>13897</v>
      </c>
      <c r="DE23" s="1">
        <v>7.7556310000000002</v>
      </c>
      <c r="DF23" s="1">
        <v>7.9010920000000002</v>
      </c>
      <c r="DH23">
        <f t="shared" si="13"/>
        <v>674.85186213352836</v>
      </c>
      <c r="DI23">
        <f t="shared" si="14"/>
        <v>918.46208285864702</v>
      </c>
      <c r="DK23">
        <f t="shared" si="15"/>
        <v>273.09753052440459</v>
      </c>
      <c r="DL23">
        <f t="shared" si="16"/>
        <v>378.65224427052698</v>
      </c>
      <c r="DM23">
        <f t="shared" si="51"/>
        <v>0.11381413062130864</v>
      </c>
      <c r="DN23">
        <f t="shared" si="17"/>
        <v>4.2106184231830781</v>
      </c>
      <c r="DO23">
        <f t="shared" si="18"/>
        <v>26.226058205792164</v>
      </c>
      <c r="DP23">
        <f t="shared" si="19"/>
        <v>5.8380612693333189</v>
      </c>
      <c r="DQ23">
        <f t="shared" si="20"/>
        <v>25.911401615100853</v>
      </c>
      <c r="DR23">
        <f t="shared" si="52"/>
        <v>10.048679692516398</v>
      </c>
      <c r="DS23">
        <f t="shared" si="22"/>
        <v>78.241584773423739</v>
      </c>
      <c r="DT23">
        <f t="shared" si="64"/>
        <v>0.11381413062130866</v>
      </c>
      <c r="DV23" s="1">
        <v>2595</v>
      </c>
      <c r="DW23" s="1">
        <v>635.68759999999997</v>
      </c>
      <c r="DX23" s="1">
        <v>6279</v>
      </c>
      <c r="DY23" s="1">
        <v>582.58140000000003</v>
      </c>
      <c r="EA23" s="1">
        <v>14135</v>
      </c>
      <c r="EB23" s="1">
        <v>14648</v>
      </c>
      <c r="ED23">
        <f t="shared" si="53"/>
        <v>1.3082854835896902</v>
      </c>
      <c r="EE23">
        <f t="shared" si="54"/>
        <v>2.9011388732948391</v>
      </c>
      <c r="EG23" s="1">
        <v>357074</v>
      </c>
      <c r="EH23" s="1">
        <v>262713</v>
      </c>
      <c r="EI23" s="1">
        <v>179939</v>
      </c>
      <c r="EJ23" s="1">
        <v>87742</v>
      </c>
      <c r="EL23">
        <f t="shared" si="65"/>
        <v>23.599260975366519</v>
      </c>
      <c r="EM23">
        <f t="shared" si="66"/>
        <v>17.362878979207288</v>
      </c>
      <c r="EN23">
        <f t="shared" si="67"/>
        <v>11.892289611247181</v>
      </c>
      <c r="EO23">
        <f t="shared" si="68"/>
        <v>5.7989278314876156</v>
      </c>
      <c r="EQ23" s="1">
        <v>38548</v>
      </c>
      <c r="ER23" s="1">
        <v>40116</v>
      </c>
      <c r="ES23" s="1">
        <v>215</v>
      </c>
      <c r="ET23" s="1">
        <v>531.62509999999997</v>
      </c>
      <c r="EU23" s="1">
        <v>40</v>
      </c>
      <c r="EV23" s="1">
        <v>551.44770000000005</v>
      </c>
      <c r="EX23" s="1">
        <v>0.27437709999999998</v>
      </c>
      <c r="EY23" s="1">
        <v>0.2047562</v>
      </c>
      <c r="EZ23" s="1">
        <v>0.63910800000000001</v>
      </c>
      <c r="FA23" s="1">
        <v>0.50189459999999997</v>
      </c>
      <c r="FB23" s="1">
        <v>5.5756300000000002E-2</v>
      </c>
      <c r="FC23" s="1">
        <v>8.4658000000000008E-3</v>
      </c>
      <c r="FF23">
        <v>10145</v>
      </c>
      <c r="FG23">
        <v>13923</v>
      </c>
      <c r="FI23">
        <f t="shared" si="55"/>
        <v>2.1192705766387383E-2</v>
      </c>
      <c r="FJ23">
        <f t="shared" si="56"/>
        <v>2.8729440494146379E-3</v>
      </c>
    </row>
    <row r="24" spans="1:166" x14ac:dyDescent="0.25">
      <c r="A24">
        <v>2040</v>
      </c>
      <c r="B24" s="1">
        <v>14409</v>
      </c>
      <c r="C24" s="1">
        <v>14659</v>
      </c>
      <c r="D24" s="1">
        <v>38501</v>
      </c>
      <c r="E24" s="1">
        <v>40893</v>
      </c>
      <c r="F24" s="1">
        <v>4581</v>
      </c>
      <c r="G24" s="1">
        <v>4516</v>
      </c>
      <c r="H24" s="1">
        <v>35742</v>
      </c>
      <c r="I24" s="1">
        <v>39597</v>
      </c>
      <c r="J24" s="1">
        <v>33800</v>
      </c>
      <c r="K24" s="1">
        <v>37867</v>
      </c>
      <c r="L24" s="1">
        <v>1094546</v>
      </c>
      <c r="P24">
        <v>2040</v>
      </c>
      <c r="Q24">
        <f t="shared" si="0"/>
        <v>952.30050744119194</v>
      </c>
      <c r="R24">
        <f t="shared" si="1"/>
        <v>968.8231756943876</v>
      </c>
      <c r="S24">
        <f t="shared" si="2"/>
        <v>2544.5570016651627</v>
      </c>
      <c r="T24">
        <f t="shared" si="3"/>
        <v>2702.6458915117396</v>
      </c>
      <c r="U24">
        <f t="shared" si="24"/>
        <v>7168.3265763124818</v>
      </c>
      <c r="W24">
        <f t="shared" si="4"/>
        <v>2233.864747832069</v>
      </c>
      <c r="X24">
        <f t="shared" si="5"/>
        <v>2502.6555149750584</v>
      </c>
      <c r="Z24">
        <f t="shared" si="25"/>
        <v>310.69225383309367</v>
      </c>
      <c r="AA24">
        <f t="shared" si="26"/>
        <v>199.9903765366812</v>
      </c>
      <c r="AB24">
        <f t="shared" si="27"/>
        <v>0.12210072465650253</v>
      </c>
      <c r="AC24">
        <f t="shared" si="28"/>
        <v>7.3997994766830333E-2</v>
      </c>
      <c r="AE24" s="1">
        <v>65693</v>
      </c>
      <c r="AF24" s="1">
        <v>4384</v>
      </c>
      <c r="AG24" s="1">
        <v>6302</v>
      </c>
      <c r="AH24" s="1">
        <v>3015</v>
      </c>
      <c r="AI24" s="1">
        <v>61526</v>
      </c>
      <c r="AJ24" s="1">
        <v>4466</v>
      </c>
      <c r="AK24" s="1">
        <v>6559</v>
      </c>
      <c r="AL24" s="1">
        <v>2788</v>
      </c>
      <c r="AM24" s="1">
        <v>58795</v>
      </c>
      <c r="AN24" s="1">
        <v>4144</v>
      </c>
      <c r="AO24" s="1">
        <v>5997</v>
      </c>
      <c r="AP24" s="1">
        <v>2731</v>
      </c>
      <c r="AR24" s="1">
        <v>15.42245</v>
      </c>
      <c r="AS24" s="1">
        <v>15.36809</v>
      </c>
      <c r="AT24" s="1">
        <v>16.045539999999999</v>
      </c>
      <c r="AU24" s="1">
        <v>17.190249999999999</v>
      </c>
      <c r="AW24">
        <f t="shared" si="57"/>
        <v>6898</v>
      </c>
      <c r="AX24">
        <f t="shared" si="29"/>
        <v>240</v>
      </c>
      <c r="AY24">
        <f t="shared" si="30"/>
        <v>305</v>
      </c>
      <c r="AZ24">
        <f t="shared" si="31"/>
        <v>284</v>
      </c>
      <c r="BB24">
        <f t="shared" si="58"/>
        <v>0.10500357724567305</v>
      </c>
      <c r="BC24">
        <f t="shared" si="72"/>
        <v>5.4744525547445258E-2</v>
      </c>
      <c r="BD24">
        <f t="shared" si="73"/>
        <v>4.8397334179625516E-2</v>
      </c>
      <c r="BE24">
        <f t="shared" si="74"/>
        <v>9.4195688225538976E-2</v>
      </c>
      <c r="BF24">
        <f t="shared" si="32"/>
        <v>9.7324734866614609E-2</v>
      </c>
      <c r="BH24">
        <f t="shared" si="33"/>
        <v>3272.2344385559882</v>
      </c>
      <c r="BI24">
        <f t="shared" si="34"/>
        <v>236.68512954652323</v>
      </c>
      <c r="BJ24">
        <f t="shared" si="35"/>
        <v>362.93121899269369</v>
      </c>
      <c r="BK24">
        <f t="shared" si="36"/>
        <v>165.27505910363232</v>
      </c>
      <c r="BL24">
        <f t="shared" si="37"/>
        <v>4037.1258461988373</v>
      </c>
      <c r="BN24">
        <f t="shared" si="38"/>
        <v>302.76137307155949</v>
      </c>
      <c r="BO24">
        <f t="shared" si="8"/>
        <v>298.46547932572855</v>
      </c>
      <c r="BP24">
        <f t="shared" si="9"/>
        <v>2362.2128348228939</v>
      </c>
      <c r="BQ24">
        <f t="shared" si="10"/>
        <v>2616.9923792871732</v>
      </c>
      <c r="BR24">
        <f t="shared" si="39"/>
        <v>5580.4320665073556</v>
      </c>
      <c r="BT24" s="1">
        <v>58.281129999999997</v>
      </c>
      <c r="BU24" s="1">
        <v>49.949840000000002</v>
      </c>
      <c r="BV24" s="1">
        <v>16.077079999999999</v>
      </c>
      <c r="BW24" s="1">
        <v>15.05311</v>
      </c>
      <c r="BY24">
        <f t="shared" si="40"/>
        <v>920.70523898812735</v>
      </c>
      <c r="BZ24">
        <f t="shared" si="41"/>
        <v>777.89394972104571</v>
      </c>
      <c r="CA24">
        <f t="shared" si="42"/>
        <v>1981.6108992691134</v>
      </c>
      <c r="CB24">
        <f t="shared" si="43"/>
        <v>2055.5160764224647</v>
      </c>
      <c r="CC24">
        <f t="shared" si="44"/>
        <v>5735.7261644007513</v>
      </c>
      <c r="CD24" s="4">
        <f t="shared" si="45"/>
        <v>1.129492740801652E-3</v>
      </c>
      <c r="CF24">
        <f t="shared" si="11"/>
        <v>260.63322806401737</v>
      </c>
      <c r="CG24">
        <f t="shared" si="12"/>
        <v>157.08239632432668</v>
      </c>
      <c r="CI24">
        <v>1.9576261807040964</v>
      </c>
      <c r="CJ24">
        <v>3.8344999999999914</v>
      </c>
      <c r="CK24">
        <v>2</v>
      </c>
      <c r="CL24">
        <f t="shared" si="71"/>
        <v>15.695299864889005</v>
      </c>
      <c r="CM24">
        <f t="shared" si="69"/>
        <v>16.962540224039</v>
      </c>
      <c r="CN24">
        <f t="shared" si="70"/>
        <v>3825316.7363871802</v>
      </c>
      <c r="CS24">
        <f t="shared" si="62"/>
        <v>14.450744813092955</v>
      </c>
      <c r="CT24">
        <f t="shared" si="47"/>
        <v>12.209278803954703</v>
      </c>
      <c r="CU24">
        <f t="shared" si="48"/>
        <v>31.101977279561094</v>
      </c>
      <c r="CV24">
        <f t="shared" si="49"/>
        <v>32.261941196550687</v>
      </c>
      <c r="CW24">
        <f t="shared" si="50"/>
        <v>90.023942093159434</v>
      </c>
      <c r="CX24">
        <f t="shared" si="63"/>
        <v>2.3533722380903427E-2</v>
      </c>
      <c r="CZ24" s="1">
        <v>0</v>
      </c>
      <c r="DA24" s="1">
        <v>0</v>
      </c>
      <c r="DB24" s="1">
        <v>10376</v>
      </c>
      <c r="DC24" s="1">
        <v>14137</v>
      </c>
      <c r="DE24" s="1">
        <v>7.9504339999999996</v>
      </c>
      <c r="DF24" s="1">
        <v>7.9180760000000001</v>
      </c>
      <c r="DH24">
        <f t="shared" si="13"/>
        <v>685.75682318063753</v>
      </c>
      <c r="DI24">
        <f t="shared" si="14"/>
        <v>934.32384438171493</v>
      </c>
      <c r="DK24">
        <f t="shared" si="15"/>
        <v>284.48092978478024</v>
      </c>
      <c r="DL24">
        <f t="shared" si="16"/>
        <v>386.01953469683042</v>
      </c>
      <c r="DM24">
        <f t="shared" si="51"/>
        <v>0.11689896715138286</v>
      </c>
      <c r="DN24">
        <f t="shared" si="17"/>
        <v>4.4650134988145602</v>
      </c>
      <c r="DO24">
        <f t="shared" si="18"/>
        <v>26.636963780746534</v>
      </c>
      <c r="DP24">
        <f t="shared" si="19"/>
        <v>6.0586923507716781</v>
      </c>
      <c r="DQ24">
        <f t="shared" si="20"/>
        <v>26.203248845779008</v>
      </c>
      <c r="DR24">
        <f t="shared" si="52"/>
        <v>10.523705849586239</v>
      </c>
      <c r="DS24">
        <f t="shared" si="22"/>
        <v>79.500236243573198</v>
      </c>
      <c r="DT24">
        <f t="shared" si="64"/>
        <v>0.11689896715138288</v>
      </c>
      <c r="DV24" s="1">
        <v>2614</v>
      </c>
      <c r="DW24" s="1">
        <v>647.11850000000004</v>
      </c>
      <c r="DX24" s="1">
        <v>6461</v>
      </c>
      <c r="DY24" s="1">
        <v>572.7876</v>
      </c>
      <c r="EA24" s="1">
        <v>14398</v>
      </c>
      <c r="EB24" s="1">
        <v>14659</v>
      </c>
      <c r="ED24">
        <f t="shared" si="53"/>
        <v>1.3415622196684238</v>
      </c>
      <c r="EE24">
        <f t="shared" si="54"/>
        <v>2.9350450326219786</v>
      </c>
      <c r="EG24" s="1">
        <v>356349</v>
      </c>
      <c r="EH24" s="1">
        <v>263800</v>
      </c>
      <c r="EI24" s="1">
        <v>179744</v>
      </c>
      <c r="EJ24" s="1">
        <v>90123</v>
      </c>
      <c r="EL24">
        <f t="shared" si="65"/>
        <v>23.551345237432248</v>
      </c>
      <c r="EM24">
        <f t="shared" si="66"/>
        <v>17.434719540772186</v>
      </c>
      <c r="EN24">
        <f t="shared" si="67"/>
        <v>11.879401930009687</v>
      </c>
      <c r="EO24">
        <f t="shared" si="68"/>
        <v>5.9562897239310528</v>
      </c>
      <c r="EQ24" s="1">
        <v>38501</v>
      </c>
      <c r="ER24" s="1">
        <v>40893</v>
      </c>
      <c r="ES24" s="1">
        <v>245</v>
      </c>
      <c r="ET24" s="1">
        <v>562.46439999999996</v>
      </c>
      <c r="EU24" s="1">
        <v>53</v>
      </c>
      <c r="EV24" s="1">
        <v>592.99189999999999</v>
      </c>
      <c r="EX24" s="1">
        <v>0.2755225</v>
      </c>
      <c r="EY24" s="1">
        <v>0.20671590000000001</v>
      </c>
      <c r="EZ24" s="1">
        <v>0.6423411</v>
      </c>
      <c r="FA24" s="1">
        <v>0.50959460000000001</v>
      </c>
      <c r="FB24" s="1">
        <v>5.53103E-2</v>
      </c>
      <c r="FC24" s="1">
        <v>7.8969999999999995E-3</v>
      </c>
      <c r="FF24">
        <v>10363</v>
      </c>
      <c r="FG24">
        <v>14196</v>
      </c>
      <c r="FI24">
        <f t="shared" si="55"/>
        <v>2.3641802566824278E-2</v>
      </c>
      <c r="FJ24">
        <f t="shared" si="56"/>
        <v>3.7334460411383489E-3</v>
      </c>
    </row>
    <row r="25" spans="1:166" x14ac:dyDescent="0.25">
      <c r="A25">
        <v>2041</v>
      </c>
      <c r="B25" s="1">
        <v>14592</v>
      </c>
      <c r="C25" s="1">
        <v>14544</v>
      </c>
      <c r="D25" s="1">
        <v>38164</v>
      </c>
      <c r="E25" s="1">
        <v>41624</v>
      </c>
      <c r="F25" s="1">
        <v>4632</v>
      </c>
      <c r="G25" s="1">
        <v>4431</v>
      </c>
      <c r="H25" s="1">
        <v>35554</v>
      </c>
      <c r="I25" s="1">
        <v>40355</v>
      </c>
      <c r="J25" s="1">
        <v>33604</v>
      </c>
      <c r="K25" s="1">
        <v>38552</v>
      </c>
      <c r="L25" s="1">
        <v>1097785</v>
      </c>
      <c r="P25">
        <v>2041</v>
      </c>
      <c r="Q25">
        <f t="shared" si="0"/>
        <v>964.39510060253122</v>
      </c>
      <c r="R25">
        <f t="shared" si="1"/>
        <v>961.22274829791763</v>
      </c>
      <c r="S25">
        <f t="shared" si="2"/>
        <v>2522.2844448598548</v>
      </c>
      <c r="T25">
        <f t="shared" si="3"/>
        <v>2750.958173484084</v>
      </c>
      <c r="U25">
        <f t="shared" si="24"/>
        <v>7198.860467244388</v>
      </c>
      <c r="W25">
        <f t="shared" si="4"/>
        <v>2220.9109759215639</v>
      </c>
      <c r="X25">
        <f t="shared" si="5"/>
        <v>2547.9276259888147</v>
      </c>
      <c r="Z25">
        <f t="shared" si="25"/>
        <v>301.3734689382909</v>
      </c>
      <c r="AA25">
        <f t="shared" si="26"/>
        <v>203.03054749526927</v>
      </c>
      <c r="AB25">
        <f t="shared" si="27"/>
        <v>0.11948433078293676</v>
      </c>
      <c r="AC25">
        <f t="shared" si="28"/>
        <v>7.3803574860657153E-2</v>
      </c>
      <c r="AE25" s="1">
        <v>66057</v>
      </c>
      <c r="AF25" s="1">
        <v>4410</v>
      </c>
      <c r="AG25" s="1">
        <v>6284</v>
      </c>
      <c r="AH25" s="1">
        <v>3037</v>
      </c>
      <c r="AI25" s="1">
        <v>62060</v>
      </c>
      <c r="AJ25" s="1">
        <v>4481</v>
      </c>
      <c r="AK25" s="1">
        <v>6566</v>
      </c>
      <c r="AL25" s="1">
        <v>2802</v>
      </c>
      <c r="AM25" s="1">
        <v>59254</v>
      </c>
      <c r="AN25" s="1">
        <v>4163</v>
      </c>
      <c r="AO25" s="1">
        <v>5989</v>
      </c>
      <c r="AP25" s="1">
        <v>2750</v>
      </c>
      <c r="AR25" s="1">
        <v>15.57774</v>
      </c>
      <c r="AS25" s="1">
        <v>16.012440000000002</v>
      </c>
      <c r="AT25" s="1">
        <v>15.89569</v>
      </c>
      <c r="AU25" s="1">
        <v>17.320270000000001</v>
      </c>
      <c r="AW25">
        <f t="shared" si="57"/>
        <v>6803</v>
      </c>
      <c r="AX25">
        <f t="shared" si="29"/>
        <v>247</v>
      </c>
      <c r="AY25">
        <f t="shared" si="30"/>
        <v>295</v>
      </c>
      <c r="AZ25">
        <f t="shared" si="31"/>
        <v>287</v>
      </c>
      <c r="BB25">
        <f t="shared" si="58"/>
        <v>0.10298681441785125</v>
      </c>
      <c r="BC25">
        <f t="shared" si="72"/>
        <v>5.600907029478458E-2</v>
      </c>
      <c r="BD25">
        <f t="shared" si="73"/>
        <v>4.6944621260343732E-2</v>
      </c>
      <c r="BE25">
        <f t="shared" si="74"/>
        <v>9.4501152453078691E-2</v>
      </c>
      <c r="BF25">
        <f t="shared" si="32"/>
        <v>9.5653481726575423E-2</v>
      </c>
      <c r="BH25">
        <f t="shared" si="33"/>
        <v>3333.8693869899585</v>
      </c>
      <c r="BI25">
        <f t="shared" si="34"/>
        <v>247.43710073068209</v>
      </c>
      <c r="BJ25">
        <f t="shared" si="35"/>
        <v>359.92550435096479</v>
      </c>
      <c r="BK25">
        <f t="shared" si="36"/>
        <v>167.3613412730252</v>
      </c>
      <c r="BL25">
        <f t="shared" si="37"/>
        <v>4108.593333344631</v>
      </c>
      <c r="BN25">
        <f t="shared" si="38"/>
        <v>306.13199739521139</v>
      </c>
      <c r="BO25">
        <f t="shared" si="8"/>
        <v>292.847772119642</v>
      </c>
      <c r="BP25">
        <f t="shared" si="9"/>
        <v>2349.7877882964908</v>
      </c>
      <c r="BQ25">
        <f t="shared" si="10"/>
        <v>2667.0891094308627</v>
      </c>
      <c r="BR25">
        <f t="shared" si="39"/>
        <v>5615.8566672422066</v>
      </c>
      <c r="BT25" s="1">
        <v>57.89461</v>
      </c>
      <c r="BU25" s="1">
        <v>48.880499999999998</v>
      </c>
      <c r="BV25" s="1">
        <v>16.162700000000001</v>
      </c>
      <c r="BW25" s="1">
        <v>15.28337</v>
      </c>
      <c r="BY25">
        <f t="shared" si="40"/>
        <v>924.78130661657906</v>
      </c>
      <c r="BZ25">
        <f t="shared" si="41"/>
        <v>746.91253614866298</v>
      </c>
      <c r="CA25">
        <f t="shared" si="42"/>
        <v>1981.6855335892662</v>
      </c>
      <c r="CB25">
        <f t="shared" si="43"/>
        <v>2126.908651642495</v>
      </c>
      <c r="CC25">
        <f t="shared" si="44"/>
        <v>5780.2880279970032</v>
      </c>
      <c r="CD25" s="4">
        <f t="shared" si="45"/>
        <v>8.5188713001116412E-4</v>
      </c>
      <c r="CF25">
        <f t="shared" si="11"/>
        <v>254.16228928297943</v>
      </c>
      <c r="CG25">
        <f t="shared" si="12"/>
        <v>161.90963642289006</v>
      </c>
      <c r="CI25">
        <v>1.9264648492287648</v>
      </c>
      <c r="CJ25">
        <v>3.8344999999999914</v>
      </c>
      <c r="CK25">
        <v>2</v>
      </c>
      <c r="CL25">
        <f t="shared" si="71"/>
        <v>15.977584449223697</v>
      </c>
      <c r="CM25">
        <f t="shared" si="69"/>
        <v>17.267616498950758</v>
      </c>
      <c r="CN25">
        <f t="shared" si="70"/>
        <v>3900202.138313551</v>
      </c>
      <c r="CS25">
        <f t="shared" si="62"/>
        <v>14.775771423529825</v>
      </c>
      <c r="CT25">
        <f t="shared" si="47"/>
        <v>11.93385812249911</v>
      </c>
      <c r="CU25">
        <f t="shared" si="48"/>
        <v>31.662547964727423</v>
      </c>
      <c r="CV25">
        <f t="shared" si="49"/>
        <v>33.982862597402466</v>
      </c>
      <c r="CW25">
        <f t="shared" si="50"/>
        <v>92.355040108158818</v>
      </c>
      <c r="CX25">
        <f t="shared" si="63"/>
        <v>2.3679552195746752E-2</v>
      </c>
      <c r="CZ25" s="1">
        <v>0</v>
      </c>
      <c r="DA25" s="1">
        <v>0</v>
      </c>
      <c r="DB25" s="1">
        <v>10333</v>
      </c>
      <c r="DC25" s="1">
        <v>14624</v>
      </c>
      <c r="DE25" s="1">
        <v>7.7692249999999996</v>
      </c>
      <c r="DF25" s="1">
        <v>8.0204839999999997</v>
      </c>
      <c r="DH25">
        <f t="shared" si="13"/>
        <v>682.91492424108787</v>
      </c>
      <c r="DI25">
        <f t="shared" si="14"/>
        <v>966.51000213894031</v>
      </c>
      <c r="DK25">
        <f t="shared" si="15"/>
        <v>276.84487446575918</v>
      </c>
      <c r="DL25">
        <f t="shared" si="16"/>
        <v>404.48192034575663</v>
      </c>
      <c r="DM25">
        <f t="shared" si="51"/>
        <v>0.11787073438408061</v>
      </c>
      <c r="DN25">
        <f t="shared" si="17"/>
        <v>4.4233123611114005</v>
      </c>
      <c r="DO25">
        <f t="shared" si="18"/>
        <v>27.239235603616024</v>
      </c>
      <c r="DP25">
        <f t="shared" si="19"/>
        <v>6.4626440405084988</v>
      </c>
      <c r="DQ25">
        <f t="shared" si="20"/>
        <v>27.520218556893965</v>
      </c>
      <c r="DR25">
        <f t="shared" si="52"/>
        <v>10.8859564016199</v>
      </c>
      <c r="DS25">
        <f t="shared" si="22"/>
        <v>81.469083706538925</v>
      </c>
      <c r="DT25">
        <f t="shared" si="64"/>
        <v>0.11787073438408062</v>
      </c>
      <c r="DV25" s="1">
        <v>2653</v>
      </c>
      <c r="DW25" s="1">
        <v>638.60799999999995</v>
      </c>
      <c r="DX25" s="1">
        <v>6223</v>
      </c>
      <c r="DY25" s="1">
        <v>572.97159999999997</v>
      </c>
      <c r="EA25" s="1">
        <v>14584</v>
      </c>
      <c r="EB25" s="1">
        <v>14544</v>
      </c>
      <c r="ED25">
        <f t="shared" si="53"/>
        <v>1.3436712510312556</v>
      </c>
      <c r="EE25">
        <f t="shared" si="54"/>
        <v>2.8278366421046042</v>
      </c>
      <c r="EG25" s="1">
        <v>355885</v>
      </c>
      <c r="EH25" s="1">
        <v>265253</v>
      </c>
      <c r="EI25" s="1">
        <v>178779</v>
      </c>
      <c r="EJ25" s="1">
        <v>92511</v>
      </c>
      <c r="EL25">
        <f t="shared" si="65"/>
        <v>23.52067916515432</v>
      </c>
      <c r="EM25">
        <f t="shared" si="66"/>
        <v>17.530749288659759</v>
      </c>
      <c r="EN25">
        <f t="shared" si="67"/>
        <v>11.815624430552353</v>
      </c>
      <c r="EO25">
        <f t="shared" si="68"/>
        <v>6.1141142510855788</v>
      </c>
      <c r="EQ25" s="1">
        <v>38164</v>
      </c>
      <c r="ER25" s="1">
        <v>41624</v>
      </c>
      <c r="ES25" s="1">
        <v>209</v>
      </c>
      <c r="ET25" s="1">
        <v>595.17700000000002</v>
      </c>
      <c r="EU25" s="1">
        <v>52</v>
      </c>
      <c r="EV25" s="1">
        <v>471.42610000000002</v>
      </c>
      <c r="EX25" s="1">
        <v>0.27610600000000002</v>
      </c>
      <c r="EY25" s="1">
        <v>0.20816499999999999</v>
      </c>
      <c r="EZ25" s="1">
        <v>0.64774480000000001</v>
      </c>
      <c r="FA25" s="1">
        <v>0.50797650000000005</v>
      </c>
      <c r="FB25" s="1">
        <v>5.5730599999999998E-2</v>
      </c>
      <c r="FC25" s="1">
        <v>9.1231999999999997E-3</v>
      </c>
      <c r="FF25">
        <v>10300</v>
      </c>
      <c r="FG25">
        <v>14730</v>
      </c>
      <c r="FI25">
        <f t="shared" si="55"/>
        <v>2.029126213592233E-2</v>
      </c>
      <c r="FJ25">
        <f t="shared" si="56"/>
        <v>3.5302104548540392E-3</v>
      </c>
    </row>
    <row r="26" spans="1:166" x14ac:dyDescent="0.25">
      <c r="A26">
        <v>2042</v>
      </c>
      <c r="B26" s="1">
        <v>14824</v>
      </c>
      <c r="C26" s="1">
        <v>14629</v>
      </c>
      <c r="D26" s="1">
        <v>37598</v>
      </c>
      <c r="E26" s="1">
        <v>42764</v>
      </c>
      <c r="F26" s="1">
        <v>4743</v>
      </c>
      <c r="G26" s="1">
        <v>4383</v>
      </c>
      <c r="H26" s="1">
        <v>35182</v>
      </c>
      <c r="I26" s="1">
        <v>41570</v>
      </c>
      <c r="J26" s="1">
        <v>33186</v>
      </c>
      <c r="K26" s="1">
        <v>39638</v>
      </c>
      <c r="L26" s="1">
        <v>1101409</v>
      </c>
      <c r="P26">
        <v>2042</v>
      </c>
      <c r="Q26">
        <f t="shared" si="0"/>
        <v>979.72813674149688</v>
      </c>
      <c r="R26">
        <f t="shared" si="1"/>
        <v>966.84045550400413</v>
      </c>
      <c r="S26">
        <f t="shared" si="2"/>
        <v>2484.8771239346197</v>
      </c>
      <c r="T26">
        <f t="shared" si="3"/>
        <v>2826.3015407186572</v>
      </c>
      <c r="U26">
        <f t="shared" si="24"/>
        <v>7257.7472568987778</v>
      </c>
      <c r="W26">
        <f t="shared" si="4"/>
        <v>2193.28507460222</v>
      </c>
      <c r="X26">
        <f t="shared" si="5"/>
        <v>2619.7020968806974</v>
      </c>
      <c r="Z26">
        <f t="shared" si="25"/>
        <v>291.59204933239971</v>
      </c>
      <c r="AA26">
        <f t="shared" si="26"/>
        <v>206.59944383795983</v>
      </c>
      <c r="AB26">
        <f t="shared" si="27"/>
        <v>0.11734666737592449</v>
      </c>
      <c r="AC26">
        <f t="shared" si="28"/>
        <v>7.3098868206902937E-2</v>
      </c>
      <c r="AE26" s="1">
        <v>66694</v>
      </c>
      <c r="AF26" s="1">
        <v>4414</v>
      </c>
      <c r="AG26" s="1">
        <v>6247</v>
      </c>
      <c r="AH26" s="1">
        <v>3007</v>
      </c>
      <c r="AI26" s="1">
        <v>62951</v>
      </c>
      <c r="AJ26" s="1">
        <v>4489</v>
      </c>
      <c r="AK26" s="1">
        <v>6529</v>
      </c>
      <c r="AL26" s="1">
        <v>2783</v>
      </c>
      <c r="AM26" s="1">
        <v>60009</v>
      </c>
      <c r="AN26" s="1">
        <v>4160</v>
      </c>
      <c r="AO26" s="1">
        <v>5929</v>
      </c>
      <c r="AP26" s="1">
        <v>2726</v>
      </c>
      <c r="AR26" s="1">
        <v>15.564909999999999</v>
      </c>
      <c r="AS26" s="1">
        <v>15.000579999999999</v>
      </c>
      <c r="AT26" s="1">
        <v>16.09816</v>
      </c>
      <c r="AU26" s="1">
        <v>16.457350000000002</v>
      </c>
      <c r="AW26">
        <f t="shared" si="57"/>
        <v>6685</v>
      </c>
      <c r="AX26">
        <f t="shared" si="29"/>
        <v>254</v>
      </c>
      <c r="AY26">
        <f t="shared" si="30"/>
        <v>318</v>
      </c>
      <c r="AZ26">
        <f t="shared" si="31"/>
        <v>281</v>
      </c>
      <c r="BB26">
        <f t="shared" si="58"/>
        <v>0.10023390409931927</v>
      </c>
      <c r="BC26">
        <f t="shared" si="72"/>
        <v>5.7544177616674221E-2</v>
      </c>
      <c r="BD26">
        <f t="shared" si="73"/>
        <v>5.0904434128381623E-2</v>
      </c>
      <c r="BE26">
        <f t="shared" si="74"/>
        <v>9.3448619886930498E-2</v>
      </c>
      <c r="BF26">
        <f t="shared" si="32"/>
        <v>9.3800552499937781E-2</v>
      </c>
      <c r="BH26">
        <f t="shared" si="33"/>
        <v>3378.9487620689806</v>
      </c>
      <c r="BI26">
        <f t="shared" si="34"/>
        <v>232.21486426144614</v>
      </c>
      <c r="BJ26">
        <f t="shared" si="35"/>
        <v>362.45597811967821</v>
      </c>
      <c r="BK26">
        <f t="shared" si="36"/>
        <v>157.9448503657741</v>
      </c>
      <c r="BL26">
        <f t="shared" si="37"/>
        <v>4131.5644548158789</v>
      </c>
      <c r="BN26">
        <f t="shared" si="38"/>
        <v>313.46806209963029</v>
      </c>
      <c r="BO26">
        <f t="shared" si="8"/>
        <v>289.67541981502836</v>
      </c>
      <c r="BP26">
        <f t="shared" si="9"/>
        <v>2325.2020579357359</v>
      </c>
      <c r="BQ26">
        <f t="shared" si="10"/>
        <v>2747.3892771413939</v>
      </c>
      <c r="BR26">
        <f t="shared" si="39"/>
        <v>5675.7348169917886</v>
      </c>
      <c r="BT26" s="1">
        <v>59.127719999999997</v>
      </c>
      <c r="BU26" s="1">
        <v>48.9711</v>
      </c>
      <c r="BV26" s="1">
        <v>16.014859999999999</v>
      </c>
      <c r="BW26" s="1">
        <v>15.26667</v>
      </c>
      <c r="BY26">
        <f t="shared" si="40"/>
        <v>967.11165309886837</v>
      </c>
      <c r="BZ26">
        <f t="shared" si="41"/>
        <v>740.19081045909854</v>
      </c>
      <c r="CA26">
        <f t="shared" si="42"/>
        <v>1943.0144468777316</v>
      </c>
      <c r="CB26">
        <f t="shared" si="43"/>
        <v>2188.5511518112039</v>
      </c>
      <c r="CC26">
        <f t="shared" si="44"/>
        <v>5838.8680622469019</v>
      </c>
      <c r="CD26" s="4">
        <f t="shared" si="45"/>
        <v>1.1438730571171618E-3</v>
      </c>
      <c r="CF26">
        <f t="shared" si="11"/>
        <v>243.66379795419729</v>
      </c>
      <c r="CG26">
        <f t="shared" si="12"/>
        <v>164.57567718455178</v>
      </c>
      <c r="CI26">
        <v>1.9030351552745657</v>
      </c>
      <c r="CJ26">
        <v>3.8344999999999914</v>
      </c>
      <c r="CK26">
        <v>2</v>
      </c>
      <c r="CL26">
        <f t="shared" si="71"/>
        <v>16.264946004832527</v>
      </c>
      <c r="CM26">
        <f t="shared" si="69"/>
        <v>17.578179660395119</v>
      </c>
      <c r="CN26">
        <f t="shared" si="70"/>
        <v>3975338.1615570299</v>
      </c>
      <c r="CS26">
        <f t="shared" si="62"/>
        <v>15.73001881829742</v>
      </c>
      <c r="CT26">
        <f t="shared" si="47"/>
        <v>12.039163565390465</v>
      </c>
      <c r="CU26">
        <f t="shared" si="48"/>
        <v>31.603025065075844</v>
      </c>
      <c r="CV26">
        <f t="shared" si="49"/>
        <v>35.59666631302327</v>
      </c>
      <c r="CW26">
        <f t="shared" si="50"/>
        <v>94.968873761786995</v>
      </c>
      <c r="CX26">
        <f t="shared" si="63"/>
        <v>2.3889508238612415E-2</v>
      </c>
      <c r="CZ26" s="1">
        <v>0</v>
      </c>
      <c r="DA26" s="1">
        <v>0</v>
      </c>
      <c r="DB26" s="1">
        <v>10356</v>
      </c>
      <c r="DC26" s="1">
        <v>15151</v>
      </c>
      <c r="DE26" s="1">
        <v>8.1095450000000007</v>
      </c>
      <c r="DF26" s="1">
        <v>7.9742470000000001</v>
      </c>
      <c r="DH26">
        <f t="shared" si="13"/>
        <v>684.43500972038191</v>
      </c>
      <c r="DI26">
        <f t="shared" si="14"/>
        <v>1001.3397868166769</v>
      </c>
      <c r="DK26">
        <f t="shared" si="15"/>
        <v>289.61489151532498</v>
      </c>
      <c r="DL26">
        <f t="shared" si="16"/>
        <v>416.64228163057686</v>
      </c>
      <c r="DM26">
        <f t="shared" si="51"/>
        <v>0.12095789211481536</v>
      </c>
      <c r="DN26">
        <f t="shared" si="17"/>
        <v>4.710570572692192</v>
      </c>
      <c r="DO26">
        <f t="shared" si="18"/>
        <v>26.892454492383653</v>
      </c>
      <c r="DP26">
        <f t="shared" si="19"/>
        <v>6.7766642140515581</v>
      </c>
      <c r="DQ26">
        <f t="shared" si="20"/>
        <v>28.820002098971713</v>
      </c>
      <c r="DR26">
        <f t="shared" si="52"/>
        <v>11.48723478674375</v>
      </c>
      <c r="DS26">
        <f t="shared" si="22"/>
        <v>83.481638975043239</v>
      </c>
      <c r="DT26">
        <f t="shared" si="64"/>
        <v>0.12095789211481536</v>
      </c>
      <c r="DV26" s="1">
        <v>2654</v>
      </c>
      <c r="DW26" s="1">
        <v>631.31659999999999</v>
      </c>
      <c r="DX26" s="1">
        <v>6409</v>
      </c>
      <c r="DY26" s="1">
        <v>576.48889999999994</v>
      </c>
      <c r="EA26" s="1">
        <v>14817</v>
      </c>
      <c r="EB26" s="1">
        <v>14629</v>
      </c>
      <c r="ED26">
        <f t="shared" si="53"/>
        <v>1.3288303781758661</v>
      </c>
      <c r="EE26">
        <f t="shared" si="54"/>
        <v>2.9302362830522681</v>
      </c>
      <c r="EG26" s="1">
        <v>355696</v>
      </c>
      <c r="EH26" s="1">
        <v>266782</v>
      </c>
      <c r="EI26" s="1">
        <v>177283</v>
      </c>
      <c r="EJ26" s="1">
        <v>95202</v>
      </c>
      <c r="EL26">
        <f t="shared" si="65"/>
        <v>23.508188027954901</v>
      </c>
      <c r="EM26">
        <f t="shared" si="66"/>
        <v>17.631801927696305</v>
      </c>
      <c r="EN26">
        <f t="shared" si="67"/>
        <v>11.716752783725228</v>
      </c>
      <c r="EO26">
        <f t="shared" si="68"/>
        <v>6.2919642521629777</v>
      </c>
      <c r="EQ26" s="1">
        <v>37598</v>
      </c>
      <c r="ER26" s="1">
        <v>42764</v>
      </c>
      <c r="ES26" s="1">
        <v>216</v>
      </c>
      <c r="ET26" s="1">
        <v>526.3981</v>
      </c>
      <c r="EU26" s="1">
        <v>49</v>
      </c>
      <c r="EV26" s="1">
        <v>724.34870000000001</v>
      </c>
      <c r="EX26" s="1">
        <v>0.27756809999999998</v>
      </c>
      <c r="EY26" s="1">
        <v>0.21071129999999999</v>
      </c>
      <c r="EZ26" s="1">
        <v>0.65710480000000004</v>
      </c>
      <c r="FA26" s="1">
        <v>0.5143993</v>
      </c>
      <c r="FB26" s="1">
        <v>5.2746599999999998E-2</v>
      </c>
      <c r="FC26" s="1">
        <v>9.9912999999999998E-3</v>
      </c>
      <c r="FF26">
        <v>10334</v>
      </c>
      <c r="FG26">
        <v>15234</v>
      </c>
      <c r="FI26">
        <f t="shared" si="55"/>
        <v>2.0901877298238822E-2</v>
      </c>
      <c r="FJ26">
        <f t="shared" si="56"/>
        <v>3.2164894315347249E-3</v>
      </c>
    </row>
    <row r="27" spans="1:166" x14ac:dyDescent="0.25">
      <c r="A27">
        <v>2043</v>
      </c>
      <c r="B27" s="1">
        <v>14859</v>
      </c>
      <c r="C27" s="1">
        <v>14552</v>
      </c>
      <c r="D27" s="1">
        <v>37099</v>
      </c>
      <c r="E27" s="1">
        <v>43496</v>
      </c>
      <c r="F27" s="1">
        <v>4736</v>
      </c>
      <c r="G27" s="1">
        <v>4396</v>
      </c>
      <c r="H27" s="1">
        <v>34708</v>
      </c>
      <c r="I27" s="1">
        <v>42303</v>
      </c>
      <c r="J27" s="1">
        <v>32652</v>
      </c>
      <c r="K27" s="1">
        <v>40318</v>
      </c>
      <c r="L27" s="1">
        <v>1105503</v>
      </c>
      <c r="P27">
        <v>2043</v>
      </c>
      <c r="Q27">
        <f t="shared" si="0"/>
        <v>982.04131029694429</v>
      </c>
      <c r="R27">
        <f t="shared" si="1"/>
        <v>961.75147368201988</v>
      </c>
      <c r="S27">
        <f t="shared" si="2"/>
        <v>2451.8978781012406</v>
      </c>
      <c r="T27">
        <f t="shared" si="3"/>
        <v>2874.6799133640143</v>
      </c>
      <c r="U27">
        <f t="shared" si="24"/>
        <v>7270.370575444219</v>
      </c>
      <c r="W27">
        <f t="shared" si="4"/>
        <v>2157.9926552133943</v>
      </c>
      <c r="X27">
        <f t="shared" si="5"/>
        <v>2664.6437545293898</v>
      </c>
      <c r="Z27">
        <f t="shared" si="25"/>
        <v>293.90522288784632</v>
      </c>
      <c r="AA27">
        <f t="shared" si="26"/>
        <v>210.03615883462453</v>
      </c>
      <c r="AB27">
        <f t="shared" si="27"/>
        <v>0.119868460066309</v>
      </c>
      <c r="AC27">
        <f t="shared" si="28"/>
        <v>7.306418981055722E-2</v>
      </c>
      <c r="AE27" s="1">
        <v>66815</v>
      </c>
      <c r="AF27" s="1">
        <v>4433</v>
      </c>
      <c r="AG27" s="1">
        <v>6327</v>
      </c>
      <c r="AH27" s="1">
        <v>3020</v>
      </c>
      <c r="AI27" s="1">
        <v>63055</v>
      </c>
      <c r="AJ27" s="1">
        <v>4529</v>
      </c>
      <c r="AK27" s="1">
        <v>6637</v>
      </c>
      <c r="AL27" s="1">
        <v>2790</v>
      </c>
      <c r="AM27" s="1">
        <v>60053</v>
      </c>
      <c r="AN27" s="1">
        <v>4179</v>
      </c>
      <c r="AO27" s="1">
        <v>6017</v>
      </c>
      <c r="AP27" s="1">
        <v>2721</v>
      </c>
      <c r="AR27" s="1">
        <v>15.58616</v>
      </c>
      <c r="AS27" s="1">
        <v>15.39127</v>
      </c>
      <c r="AT27" s="1">
        <v>15.609719999999999</v>
      </c>
      <c r="AU27" s="1">
        <v>16.92821</v>
      </c>
      <c r="AW27">
        <f t="shared" si="57"/>
        <v>6762</v>
      </c>
      <c r="AX27">
        <f t="shared" si="29"/>
        <v>254</v>
      </c>
      <c r="AY27">
        <f t="shared" si="30"/>
        <v>310</v>
      </c>
      <c r="AZ27">
        <f t="shared" si="31"/>
        <v>299</v>
      </c>
      <c r="BB27">
        <f t="shared" si="58"/>
        <v>0.10120481927710843</v>
      </c>
      <c r="BC27">
        <f t="shared" si="72"/>
        <v>5.7297541168508909E-2</v>
      </c>
      <c r="BD27">
        <f t="shared" si="73"/>
        <v>4.8996364785838471E-2</v>
      </c>
      <c r="BE27">
        <f t="shared" si="74"/>
        <v>9.9006622516556286E-2</v>
      </c>
      <c r="BF27">
        <f t="shared" si="32"/>
        <v>9.4608846702649047E-2</v>
      </c>
      <c r="BH27">
        <f t="shared" si="33"/>
        <v>3389.1517834694823</v>
      </c>
      <c r="BI27">
        <f t="shared" si="34"/>
        <v>240.38598094854038</v>
      </c>
      <c r="BJ27">
        <f t="shared" si="35"/>
        <v>357.27225372467279</v>
      </c>
      <c r="BK27">
        <f t="shared" si="36"/>
        <v>162.87243909908125</v>
      </c>
      <c r="BL27">
        <f t="shared" si="37"/>
        <v>4149.6824572417763</v>
      </c>
      <c r="BN27">
        <f t="shared" si="38"/>
        <v>313.0054273885408</v>
      </c>
      <c r="BO27">
        <f t="shared" si="8"/>
        <v>290.5345985641946</v>
      </c>
      <c r="BP27">
        <f t="shared" si="9"/>
        <v>2293.875078927676</v>
      </c>
      <c r="BQ27">
        <f t="shared" si="10"/>
        <v>2795.8337404597637</v>
      </c>
      <c r="BR27">
        <f t="shared" si="39"/>
        <v>5693.2488453401747</v>
      </c>
      <c r="BT27" s="1">
        <v>57.405169999999998</v>
      </c>
      <c r="BU27" s="1">
        <v>49.223750000000003</v>
      </c>
      <c r="BV27" s="1">
        <v>16.130610000000001</v>
      </c>
      <c r="BW27" s="1">
        <v>15.210800000000001</v>
      </c>
      <c r="BY27">
        <f t="shared" si="40"/>
        <v>937.55134265023014</v>
      </c>
      <c r="BZ27">
        <f t="shared" si="41"/>
        <v>746.216313346947</v>
      </c>
      <c r="CA27">
        <f t="shared" si="42"/>
        <v>1930.6908522558276</v>
      </c>
      <c r="CB27">
        <f t="shared" si="43"/>
        <v>2218.9912122343585</v>
      </c>
      <c r="CC27">
        <f t="shared" si="44"/>
        <v>5833.4497204873633</v>
      </c>
      <c r="CD27" s="4">
        <f t="shared" si="45"/>
        <v>-3.9275158997043036E-4</v>
      </c>
      <c r="CF27">
        <f t="shared" si="11"/>
        <v>247.37185144582409</v>
      </c>
      <c r="CG27">
        <f t="shared" si="12"/>
        <v>166.70103946483189</v>
      </c>
      <c r="CI27">
        <v>1.8715040493936073</v>
      </c>
      <c r="CJ27">
        <v>3.8344999999999914</v>
      </c>
      <c r="CK27">
        <v>2</v>
      </c>
      <c r="CL27">
        <f t="shared" si="71"/>
        <v>16.557475842537084</v>
      </c>
      <c r="CM27">
        <f t="shared" si="69"/>
        <v>17.894328391640162</v>
      </c>
      <c r="CN27">
        <f t="shared" si="70"/>
        <v>4050990.2443125057</v>
      </c>
      <c r="CS27">
        <f t="shared" si="62"/>
        <v>15.523483707069394</v>
      </c>
      <c r="CT27">
        <f t="shared" si="47"/>
        <v>12.355458581549158</v>
      </c>
      <c r="CU27">
        <f t="shared" si="48"/>
        <v>31.967367145633201</v>
      </c>
      <c r="CV27">
        <f t="shared" si="49"/>
        <v>36.740893391372467</v>
      </c>
      <c r="CW27">
        <f t="shared" si="50"/>
        <v>96.587202825624217</v>
      </c>
      <c r="CX27">
        <f t="shared" si="63"/>
        <v>2.3842862362166969E-2</v>
      </c>
      <c r="CZ27" s="1">
        <v>0</v>
      </c>
      <c r="DA27" s="1">
        <v>0</v>
      </c>
      <c r="DB27" s="1">
        <v>10296</v>
      </c>
      <c r="DC27" s="1">
        <v>15484</v>
      </c>
      <c r="DE27" s="1">
        <v>7.8678210000000002</v>
      </c>
      <c r="DF27" s="1">
        <v>7.9027950000000002</v>
      </c>
      <c r="DH27">
        <f t="shared" si="13"/>
        <v>680.46956933961496</v>
      </c>
      <c r="DI27">
        <f t="shared" si="14"/>
        <v>1023.3479809299337</v>
      </c>
      <c r="DK27">
        <f t="shared" si="15"/>
        <v>279.35430190477967</v>
      </c>
      <c r="DL27">
        <f t="shared" si="16"/>
        <v>421.98424633780678</v>
      </c>
      <c r="DM27">
        <f t="shared" si="51"/>
        <v>0.12022706663253666</v>
      </c>
      <c r="DN27">
        <f t="shared" si="17"/>
        <v>4.6254021052972005</v>
      </c>
      <c r="DO27">
        <f t="shared" si="18"/>
        <v>27.341965040336</v>
      </c>
      <c r="DP27">
        <f t="shared" si="19"/>
        <v>6.9869939646694545</v>
      </c>
      <c r="DQ27">
        <f t="shared" si="20"/>
        <v>29.753899426703011</v>
      </c>
      <c r="DR27">
        <f t="shared" si="52"/>
        <v>11.612396069966655</v>
      </c>
      <c r="DS27">
        <f t="shared" si="22"/>
        <v>84.974806755657568</v>
      </c>
      <c r="DT27">
        <f t="shared" si="64"/>
        <v>0.12022706663253666</v>
      </c>
      <c r="DV27" s="1">
        <v>2753</v>
      </c>
      <c r="DW27" s="1">
        <v>655.05629999999996</v>
      </c>
      <c r="DX27" s="1">
        <v>6318</v>
      </c>
      <c r="DY27" s="1">
        <v>574.04070000000002</v>
      </c>
      <c r="EA27" s="1">
        <v>14851</v>
      </c>
      <c r="EB27" s="1">
        <v>14552</v>
      </c>
      <c r="ED27">
        <f t="shared" si="53"/>
        <v>1.430231239054915</v>
      </c>
      <c r="EE27">
        <f t="shared" si="54"/>
        <v>2.876363223718664</v>
      </c>
      <c r="EG27" s="1">
        <v>356088</v>
      </c>
      <c r="EH27" s="1">
        <v>268035</v>
      </c>
      <c r="EI27" s="1">
        <v>175852</v>
      </c>
      <c r="EJ27" s="1">
        <v>97531</v>
      </c>
      <c r="EL27">
        <f t="shared" si="65"/>
        <v>23.534095571775914</v>
      </c>
      <c r="EM27">
        <f t="shared" si="66"/>
        <v>17.714613540981322</v>
      </c>
      <c r="EN27">
        <f t="shared" si="67"/>
        <v>11.622177030643936</v>
      </c>
      <c r="EO27">
        <f t="shared" si="68"/>
        <v>6.4458894296097498</v>
      </c>
      <c r="EQ27" s="1">
        <v>37099</v>
      </c>
      <c r="ER27" s="1">
        <v>43496</v>
      </c>
      <c r="ES27" s="1">
        <v>188</v>
      </c>
      <c r="ET27" s="1">
        <v>625.73379999999997</v>
      </c>
      <c r="EU27" s="1">
        <v>51</v>
      </c>
      <c r="EV27" s="1">
        <v>714.03620000000001</v>
      </c>
      <c r="EX27" s="1">
        <v>0.27741130000000003</v>
      </c>
      <c r="EY27" s="1">
        <v>0.20802029999999999</v>
      </c>
      <c r="EZ27" s="1">
        <v>0.65045169999999997</v>
      </c>
      <c r="FA27" s="1">
        <v>0.50349650000000001</v>
      </c>
      <c r="FB27" s="1">
        <v>5.1799600000000001E-2</v>
      </c>
      <c r="FC27" s="1">
        <v>1.13706E-2</v>
      </c>
      <c r="FF27">
        <v>10303</v>
      </c>
      <c r="FG27">
        <v>15561</v>
      </c>
      <c r="FI27">
        <f t="shared" si="55"/>
        <v>1.8247112491507327E-2</v>
      </c>
      <c r="FJ27">
        <f t="shared" si="56"/>
        <v>3.277424330055909E-3</v>
      </c>
    </row>
    <row r="28" spans="1:166" x14ac:dyDescent="0.25">
      <c r="A28">
        <v>2044</v>
      </c>
      <c r="B28" s="1">
        <v>15140</v>
      </c>
      <c r="C28" s="1">
        <v>14634</v>
      </c>
      <c r="D28" s="1">
        <v>36521</v>
      </c>
      <c r="E28" s="1">
        <v>44918</v>
      </c>
      <c r="F28" s="1">
        <v>4872</v>
      </c>
      <c r="G28" s="1">
        <v>4489</v>
      </c>
      <c r="H28" s="1">
        <v>34195</v>
      </c>
      <c r="I28" s="1">
        <v>43771</v>
      </c>
      <c r="J28" s="1">
        <v>32160</v>
      </c>
      <c r="K28" s="1">
        <v>41688</v>
      </c>
      <c r="L28" s="1">
        <v>1112373</v>
      </c>
      <c r="P28">
        <v>2044</v>
      </c>
      <c r="Q28">
        <f t="shared" si="0"/>
        <v>1000.6127894135363</v>
      </c>
      <c r="R28">
        <f t="shared" si="1"/>
        <v>967.17090886906817</v>
      </c>
      <c r="S28">
        <f t="shared" si="2"/>
        <v>2413.6974690998522</v>
      </c>
      <c r="T28">
        <f t="shared" si="3"/>
        <v>2968.6608503881921</v>
      </c>
      <c r="U28">
        <f t="shared" si="24"/>
        <v>7350.1420177706495</v>
      </c>
      <c r="W28">
        <f t="shared" si="4"/>
        <v>2125.476044091105</v>
      </c>
      <c r="X28">
        <f t="shared" si="5"/>
        <v>2755.1879765569024</v>
      </c>
      <c r="Z28">
        <f t="shared" si="25"/>
        <v>288.22142500874725</v>
      </c>
      <c r="AA28">
        <f t="shared" si="26"/>
        <v>213.47287383128969</v>
      </c>
      <c r="AB28">
        <f t="shared" si="27"/>
        <v>0.1194107499794639</v>
      </c>
      <c r="AC28">
        <f t="shared" si="28"/>
        <v>7.190881161227132E-2</v>
      </c>
      <c r="AE28" s="1">
        <v>67563</v>
      </c>
      <c r="AF28" s="1">
        <v>4425</v>
      </c>
      <c r="AG28" s="1">
        <v>6400</v>
      </c>
      <c r="AH28" s="1">
        <v>3051</v>
      </c>
      <c r="AI28" s="1">
        <v>63894</v>
      </c>
      <c r="AJ28" s="1">
        <v>4564</v>
      </c>
      <c r="AK28" s="1">
        <v>6697</v>
      </c>
      <c r="AL28" s="1">
        <v>2811</v>
      </c>
      <c r="AM28" s="1">
        <v>60822</v>
      </c>
      <c r="AN28" s="1">
        <v>4191</v>
      </c>
      <c r="AO28" s="1">
        <v>6094</v>
      </c>
      <c r="AP28" s="1">
        <v>2741</v>
      </c>
      <c r="AR28" s="1">
        <v>15.316090000000001</v>
      </c>
      <c r="AS28" s="1">
        <v>15.203440000000001</v>
      </c>
      <c r="AT28" s="1">
        <v>16.26857</v>
      </c>
      <c r="AU28" s="1">
        <v>17.16056</v>
      </c>
      <c r="AW28">
        <f t="shared" si="57"/>
        <v>6741</v>
      </c>
      <c r="AX28">
        <f t="shared" si="29"/>
        <v>234</v>
      </c>
      <c r="AY28">
        <f t="shared" si="30"/>
        <v>306</v>
      </c>
      <c r="AZ28">
        <f t="shared" si="31"/>
        <v>310</v>
      </c>
      <c r="BB28">
        <f t="shared" si="58"/>
        <v>9.9773544691621155E-2</v>
      </c>
      <c r="BC28">
        <f t="shared" si="72"/>
        <v>5.2881355932203389E-2</v>
      </c>
      <c r="BD28">
        <f t="shared" si="73"/>
        <v>4.7812500000000001E-2</v>
      </c>
      <c r="BE28">
        <f t="shared" si="74"/>
        <v>0.10160603080957063</v>
      </c>
      <c r="BF28">
        <f t="shared" si="32"/>
        <v>9.3210869485136114E-2</v>
      </c>
      <c r="BH28">
        <f t="shared" si="33"/>
        <v>3374.7402094561076</v>
      </c>
      <c r="BI28">
        <f t="shared" si="34"/>
        <v>239.2874156450377</v>
      </c>
      <c r="BJ28">
        <f t="shared" si="35"/>
        <v>375.71803147482814</v>
      </c>
      <c r="BK28">
        <f t="shared" si="36"/>
        <v>166.35071070209079</v>
      </c>
      <c r="BL28">
        <f t="shared" si="37"/>
        <v>4156.0963672780636</v>
      </c>
      <c r="BN28">
        <f t="shared" si="38"/>
        <v>321.9937589182793</v>
      </c>
      <c r="BO28">
        <f t="shared" si="8"/>
        <v>296.68103115438339</v>
      </c>
      <c r="BP28">
        <f t="shared" si="9"/>
        <v>2259.9705636721183</v>
      </c>
      <c r="BQ28">
        <f t="shared" si="10"/>
        <v>2892.8548484425296</v>
      </c>
      <c r="BR28">
        <f t="shared" si="39"/>
        <v>5771.5002021873106</v>
      </c>
      <c r="BT28" s="1">
        <v>57.47898</v>
      </c>
      <c r="BU28" s="1">
        <v>49.922640000000001</v>
      </c>
      <c r="BV28" s="1">
        <v>15.916539999999999</v>
      </c>
      <c r="BW28" s="1">
        <v>15.09944</v>
      </c>
      <c r="BY28">
        <f t="shared" si="40"/>
        <v>965.71436439829802</v>
      </c>
      <c r="BZ28">
        <f t="shared" si="41"/>
        <v>772.82205562538525</v>
      </c>
      <c r="CA28">
        <f t="shared" si="42"/>
        <v>1876.9107946471372</v>
      </c>
      <c r="CB28">
        <f t="shared" si="43"/>
        <v>2279.1854742447385</v>
      </c>
      <c r="CC28">
        <f t="shared" si="44"/>
        <v>5894.6326889155589</v>
      </c>
      <c r="CD28" s="4">
        <f t="shared" si="45"/>
        <v>-9.8386188255972229E-5</v>
      </c>
      <c r="CF28">
        <f t="shared" si="11"/>
        <v>239.36856193759814</v>
      </c>
      <c r="CG28">
        <f t="shared" si="12"/>
        <v>168.18827721117896</v>
      </c>
      <c r="CI28">
        <v>1.8380180502524297</v>
      </c>
      <c r="CJ28">
        <v>3.8344999999999914</v>
      </c>
      <c r="CK28">
        <v>2</v>
      </c>
      <c r="CL28">
        <f t="shared" si="71"/>
        <v>16.855266915410947</v>
      </c>
      <c r="CM28">
        <f t="shared" si="69"/>
        <v>18.21616315080157</v>
      </c>
      <c r="CN28">
        <f t="shared" si="70"/>
        <v>4126804.6907753539</v>
      </c>
      <c r="CS28">
        <f t="shared" si="62"/>
        <v>16.277373375979746</v>
      </c>
      <c r="CT28">
        <f t="shared" si="47"/>
        <v>13.026122025682435</v>
      </c>
      <c r="CU28">
        <f t="shared" si="48"/>
        <v>31.635832420193562</v>
      </c>
      <c r="CV28">
        <f t="shared" si="49"/>
        <v>38.41627951812255</v>
      </c>
      <c r="CW28">
        <f t="shared" si="50"/>
        <v>99.355607339978292</v>
      </c>
      <c r="CX28">
        <f t="shared" si="63"/>
        <v>2.4075674713191025E-2</v>
      </c>
      <c r="CZ28" s="1">
        <v>0</v>
      </c>
      <c r="DA28" s="1">
        <v>0</v>
      </c>
      <c r="DB28" s="1">
        <v>10226</v>
      </c>
      <c r="DC28" s="1">
        <v>16276</v>
      </c>
      <c r="DE28" s="1">
        <v>8.0745349999999991</v>
      </c>
      <c r="DF28" s="1">
        <v>7.9377069999999996</v>
      </c>
      <c r="DH28">
        <f t="shared" si="13"/>
        <v>675.84322222872004</v>
      </c>
      <c r="DI28">
        <f t="shared" si="14"/>
        <v>1075.6917939560578</v>
      </c>
      <c r="DK28">
        <f t="shared" si="15"/>
        <v>284.74471279479724</v>
      </c>
      <c r="DL28">
        <f t="shared" si="16"/>
        <v>445.52810353803437</v>
      </c>
      <c r="DM28">
        <f t="shared" si="51"/>
        <v>0.12388775600998143</v>
      </c>
      <c r="DN28">
        <f t="shared" si="17"/>
        <v>4.7994481369083379</v>
      </c>
      <c r="DO28">
        <f t="shared" si="18"/>
        <v>26.836384283285224</v>
      </c>
      <c r="DP28">
        <f t="shared" si="19"/>
        <v>7.5094951034504138</v>
      </c>
      <c r="DQ28">
        <f t="shared" si="20"/>
        <v>30.906784414672138</v>
      </c>
      <c r="DR28">
        <f t="shared" si="52"/>
        <v>12.308943240358751</v>
      </c>
      <c r="DS28">
        <f t="shared" si="22"/>
        <v>87.046664099619534</v>
      </c>
      <c r="DT28">
        <f t="shared" si="64"/>
        <v>0.12388775600998143</v>
      </c>
      <c r="DV28" s="1">
        <v>2696</v>
      </c>
      <c r="DW28" s="1">
        <v>647.58159999999998</v>
      </c>
      <c r="DX28" s="1">
        <v>6233</v>
      </c>
      <c r="DY28" s="1">
        <v>579.03539999999998</v>
      </c>
      <c r="EA28" s="1">
        <v>15133</v>
      </c>
      <c r="EB28" s="1">
        <v>14634</v>
      </c>
      <c r="ED28">
        <f t="shared" si="53"/>
        <v>1.3846366053189294</v>
      </c>
      <c r="EE28">
        <f t="shared" si="54"/>
        <v>2.8623561031029729</v>
      </c>
      <c r="EG28" s="1">
        <v>357543</v>
      </c>
      <c r="EH28" s="1">
        <v>270629</v>
      </c>
      <c r="EI28" s="1">
        <v>175284</v>
      </c>
      <c r="EJ28" s="1">
        <v>100314</v>
      </c>
      <c r="EL28">
        <f t="shared" si="65"/>
        <v>23.630257501009513</v>
      </c>
      <c r="EM28">
        <f t="shared" si="66"/>
        <v>17.886052746776482</v>
      </c>
      <c r="EN28">
        <f t="shared" si="67"/>
        <v>11.584637528372674</v>
      </c>
      <c r="EO28">
        <f t="shared" si="68"/>
        <v>6.6298197726043249</v>
      </c>
      <c r="EQ28" s="1">
        <v>36521</v>
      </c>
      <c r="ER28" s="1">
        <v>44918</v>
      </c>
      <c r="ES28" s="1">
        <v>201</v>
      </c>
      <c r="ET28" s="1">
        <v>675.60339999999997</v>
      </c>
      <c r="EU28" s="1">
        <v>58</v>
      </c>
      <c r="EV28" s="1">
        <v>691.57470000000001</v>
      </c>
      <c r="EX28" s="1">
        <v>0.27778000000000003</v>
      </c>
      <c r="EY28" s="1">
        <v>0.21233260000000001</v>
      </c>
      <c r="EZ28" s="1">
        <v>0.67382580000000003</v>
      </c>
      <c r="FA28" s="1">
        <v>0.50058499999999995</v>
      </c>
      <c r="FB28" s="1">
        <v>5.3137400000000001E-2</v>
      </c>
      <c r="FC28" s="1">
        <v>1.29026E-2</v>
      </c>
      <c r="FF28">
        <v>10259</v>
      </c>
      <c r="FG28">
        <v>16228</v>
      </c>
      <c r="FI28">
        <f t="shared" si="55"/>
        <v>1.9592552880397698E-2</v>
      </c>
      <c r="FJ28">
        <f t="shared" si="56"/>
        <v>3.5740695094897707E-3</v>
      </c>
    </row>
    <row r="29" spans="1:166" x14ac:dyDescent="0.25">
      <c r="A29">
        <v>2045</v>
      </c>
      <c r="B29" s="1">
        <v>15159</v>
      </c>
      <c r="C29" s="1">
        <v>14650</v>
      </c>
      <c r="D29" s="1">
        <v>36125</v>
      </c>
      <c r="E29" s="1">
        <v>46040</v>
      </c>
      <c r="F29" s="1">
        <v>4869</v>
      </c>
      <c r="G29" s="1">
        <v>4390</v>
      </c>
      <c r="H29" s="1">
        <v>33756</v>
      </c>
      <c r="I29" s="1">
        <v>44907</v>
      </c>
      <c r="J29" s="1">
        <v>31797</v>
      </c>
      <c r="K29" s="1">
        <v>42788</v>
      </c>
      <c r="L29" s="1">
        <v>1117428</v>
      </c>
      <c r="P29">
        <v>2045</v>
      </c>
      <c r="Q29">
        <f t="shared" si="0"/>
        <v>1001.8685122007793</v>
      </c>
      <c r="R29">
        <f t="shared" si="1"/>
        <v>968.22835963727266</v>
      </c>
      <c r="S29">
        <f t="shared" si="2"/>
        <v>2387.5255625867899</v>
      </c>
      <c r="T29">
        <f t="shared" si="3"/>
        <v>3042.8145855085345</v>
      </c>
      <c r="U29">
        <f t="shared" si="24"/>
        <v>7400.4370199333771</v>
      </c>
      <c r="W29">
        <f t="shared" si="4"/>
        <v>2101.4851297874648</v>
      </c>
      <c r="X29">
        <f t="shared" si="5"/>
        <v>2827.8877168709641</v>
      </c>
      <c r="Z29">
        <f t="shared" si="25"/>
        <v>286.04043279932512</v>
      </c>
      <c r="AA29">
        <f t="shared" si="26"/>
        <v>214.92686863757035</v>
      </c>
      <c r="AB29">
        <f t="shared" si="27"/>
        <v>0.11980622837370235</v>
      </c>
      <c r="AC29">
        <f t="shared" si="28"/>
        <v>7.0634231103388248E-2</v>
      </c>
      <c r="AE29" s="1">
        <v>68160</v>
      </c>
      <c r="AF29" s="1">
        <v>4503</v>
      </c>
      <c r="AG29" s="1">
        <v>6424</v>
      </c>
      <c r="AH29" s="1">
        <v>3078</v>
      </c>
      <c r="AI29" s="1">
        <v>64438</v>
      </c>
      <c r="AJ29" s="1">
        <v>4650</v>
      </c>
      <c r="AK29" s="1">
        <v>6730</v>
      </c>
      <c r="AL29" s="1">
        <v>2845</v>
      </c>
      <c r="AM29" s="1">
        <v>61411</v>
      </c>
      <c r="AN29" s="1">
        <v>4268</v>
      </c>
      <c r="AO29" s="1">
        <v>6129</v>
      </c>
      <c r="AP29" s="1">
        <v>2777</v>
      </c>
      <c r="AR29" s="1">
        <v>15.340249999999999</v>
      </c>
      <c r="AS29" s="1">
        <v>15.102069999999999</v>
      </c>
      <c r="AT29" s="1">
        <v>15.461449999999999</v>
      </c>
      <c r="AU29" s="1">
        <v>17.275729999999999</v>
      </c>
      <c r="AW29">
        <f t="shared" si="57"/>
        <v>6749</v>
      </c>
      <c r="AX29">
        <f t="shared" si="29"/>
        <v>235</v>
      </c>
      <c r="AY29">
        <f t="shared" si="30"/>
        <v>295</v>
      </c>
      <c r="AZ29">
        <f t="shared" si="31"/>
        <v>301</v>
      </c>
      <c r="BB29">
        <f t="shared" si="58"/>
        <v>9.9017018779342728E-2</v>
      </c>
      <c r="BC29">
        <f t="shared" si="72"/>
        <v>5.218743060182101E-2</v>
      </c>
      <c r="BD29">
        <f t="shared" si="73"/>
        <v>4.5921544209215445E-2</v>
      </c>
      <c r="BE29">
        <f t="shared" si="74"/>
        <v>9.7790773229369715E-2</v>
      </c>
      <c r="BF29">
        <f t="shared" si="32"/>
        <v>9.225339256374368E-2</v>
      </c>
      <c r="BH29">
        <f t="shared" si="33"/>
        <v>3408.8418173271593</v>
      </c>
      <c r="BI29">
        <f t="shared" si="34"/>
        <v>242.17080801268625</v>
      </c>
      <c r="BJ29">
        <f t="shared" si="35"/>
        <v>358.83735229255643</v>
      </c>
      <c r="BK29">
        <f t="shared" si="36"/>
        <v>169.49271545627707</v>
      </c>
      <c r="BL29">
        <f t="shared" si="37"/>
        <v>4179.342693088679</v>
      </c>
      <c r="BN29">
        <f t="shared" si="38"/>
        <v>321.79548689924098</v>
      </c>
      <c r="BO29">
        <f t="shared" si="8"/>
        <v>290.13805452611786</v>
      </c>
      <c r="BP29">
        <f t="shared" si="9"/>
        <v>2230.9567582195068</v>
      </c>
      <c r="BQ29">
        <f t="shared" si="10"/>
        <v>2967.9338529850515</v>
      </c>
      <c r="BR29">
        <f t="shared" si="39"/>
        <v>5810.8241526299171</v>
      </c>
      <c r="BT29" s="1">
        <v>55.787529999999997</v>
      </c>
      <c r="BU29" s="1">
        <v>49.874809999999997</v>
      </c>
      <c r="BV29" s="1">
        <v>15.94713</v>
      </c>
      <c r="BW29" s="1">
        <v>15.00019</v>
      </c>
      <c r="BY29">
        <f t="shared" si="40"/>
        <v>936.71886532475128</v>
      </c>
      <c r="BZ29">
        <f t="shared" si="41"/>
        <v>755.05421005366145</v>
      </c>
      <c r="CA29">
        <f t="shared" si="42"/>
        <v>1856.3756868248952</v>
      </c>
      <c r="CB29">
        <f t="shared" si="43"/>
        <v>2322.967652033059</v>
      </c>
      <c r="CC29">
        <f t="shared" si="44"/>
        <v>5871.1164142363668</v>
      </c>
      <c r="CD29" s="4">
        <f t="shared" si="45"/>
        <v>6.457692752519506E-4</v>
      </c>
      <c r="CF29">
        <f t="shared" si="11"/>
        <v>238.01380414083837</v>
      </c>
      <c r="CG29">
        <f t="shared" si="12"/>
        <v>168.22078527649356</v>
      </c>
      <c r="CI29">
        <v>1.8320502579634734</v>
      </c>
      <c r="CJ29">
        <v>3.8344999999999914</v>
      </c>
      <c r="CK29">
        <v>2</v>
      </c>
      <c r="CL29">
        <f t="shared" si="71"/>
        <v>17.158413848316059</v>
      </c>
      <c r="CM29">
        <f t="shared" si="69"/>
        <v>18.54378620276378</v>
      </c>
      <c r="CN29">
        <f t="shared" si="70"/>
        <v>4202656.1058904687</v>
      </c>
      <c r="CS29">
        <f t="shared" si="62"/>
        <v>16.072609950767117</v>
      </c>
      <c r="CT29">
        <f t="shared" si="47"/>
        <v>12.955532614014086</v>
      </c>
      <c r="CU29">
        <f t="shared" si="48"/>
        <v>31.852462292493517</v>
      </c>
      <c r="CV29">
        <f t="shared" si="49"/>
        <v>39.858440329834281</v>
      </c>
      <c r="CW29">
        <f t="shared" si="50"/>
        <v>100.739045187109</v>
      </c>
      <c r="CX29">
        <f t="shared" si="63"/>
        <v>2.3970327966143252E-2</v>
      </c>
      <c r="CZ29" s="1">
        <v>0</v>
      </c>
      <c r="DA29" s="1">
        <v>0</v>
      </c>
      <c r="DB29" s="1">
        <v>9999</v>
      </c>
      <c r="DC29" s="1">
        <v>16878</v>
      </c>
      <c r="DE29" s="1">
        <v>7.9376749999999996</v>
      </c>
      <c r="DF29" s="1">
        <v>7.9203749999999999</v>
      </c>
      <c r="DH29">
        <f t="shared" si="13"/>
        <v>660.8406394548183</v>
      </c>
      <c r="DI29">
        <f t="shared" si="14"/>
        <v>1115.4783791097534</v>
      </c>
      <c r="DK29">
        <f t="shared" si="15"/>
        <v>273.704690838864</v>
      </c>
      <c r="DL29">
        <f t="shared" si="16"/>
        <v>460.99804731433591</v>
      </c>
      <c r="DM29">
        <f t="shared" si="51"/>
        <v>0.12513850625950496</v>
      </c>
      <c r="DN29">
        <f t="shared" si="17"/>
        <v>4.6963383576386288</v>
      </c>
      <c r="DO29">
        <f t="shared" si="18"/>
        <v>27.15612393485489</v>
      </c>
      <c r="DP29">
        <f t="shared" si="19"/>
        <v>7.9099952790849608</v>
      </c>
      <c r="DQ29">
        <f t="shared" si="20"/>
        <v>31.948445050749321</v>
      </c>
      <c r="DR29">
        <f t="shared" si="52"/>
        <v>12.606333636723591</v>
      </c>
      <c r="DS29">
        <f t="shared" si="22"/>
        <v>88.132711550385409</v>
      </c>
      <c r="DT29">
        <f t="shared" si="64"/>
        <v>0.12513850625950493</v>
      </c>
      <c r="DV29" s="1">
        <v>2743</v>
      </c>
      <c r="DW29" s="1">
        <v>629.46069999999997</v>
      </c>
      <c r="DX29" s="1">
        <v>6140</v>
      </c>
      <c r="DY29" s="1">
        <v>582.70219999999995</v>
      </c>
      <c r="EA29" s="1">
        <v>15147</v>
      </c>
      <c r="EB29" s="1">
        <v>14650</v>
      </c>
      <c r="ED29">
        <f t="shared" si="53"/>
        <v>1.3693543584081795</v>
      </c>
      <c r="EE29">
        <f t="shared" si="54"/>
        <v>2.8375037839576822</v>
      </c>
      <c r="EG29" s="1">
        <v>358016</v>
      </c>
      <c r="EH29" s="1">
        <v>271922</v>
      </c>
      <c r="EI29" s="1">
        <v>175050</v>
      </c>
      <c r="EJ29" s="1">
        <v>102924</v>
      </c>
      <c r="EL29">
        <f t="shared" si="65"/>
        <v>23.661518389344558</v>
      </c>
      <c r="EM29">
        <f t="shared" si="66"/>
        <v>17.971507986982012</v>
      </c>
      <c r="EN29">
        <f t="shared" si="67"/>
        <v>11.569172310887684</v>
      </c>
      <c r="EO29">
        <f t="shared" si="68"/>
        <v>6.8023164291676892</v>
      </c>
      <c r="EQ29" s="1">
        <v>36125</v>
      </c>
      <c r="ER29" s="1">
        <v>46040</v>
      </c>
      <c r="ES29" s="1">
        <v>185</v>
      </c>
      <c r="ET29" s="1">
        <v>592.56669999999997</v>
      </c>
      <c r="EU29" s="1">
        <v>74</v>
      </c>
      <c r="EV29" s="1">
        <v>778.31899999999996</v>
      </c>
      <c r="EX29" s="1">
        <v>0.2781208</v>
      </c>
      <c r="EY29" s="1">
        <v>0.21245600000000001</v>
      </c>
      <c r="EZ29" s="1">
        <v>0.66627919999999996</v>
      </c>
      <c r="FA29" s="1">
        <v>0.50648720000000003</v>
      </c>
      <c r="FB29" s="1">
        <v>5.8234599999999997E-2</v>
      </c>
      <c r="FC29" s="1">
        <v>1.29502E-2</v>
      </c>
      <c r="FF29">
        <v>10038</v>
      </c>
      <c r="FG29">
        <v>16707</v>
      </c>
      <c r="FI29">
        <f t="shared" si="55"/>
        <v>1.8429966128710899E-2</v>
      </c>
      <c r="FJ29">
        <f t="shared" si="56"/>
        <v>4.4292811396420663E-3</v>
      </c>
    </row>
    <row r="30" spans="1:166" x14ac:dyDescent="0.25">
      <c r="A30">
        <v>2046</v>
      </c>
      <c r="B30" s="1">
        <v>15272</v>
      </c>
      <c r="C30" s="1">
        <v>14919</v>
      </c>
      <c r="D30" s="1">
        <v>35858</v>
      </c>
      <c r="E30" s="1">
        <v>47206</v>
      </c>
      <c r="F30" s="1">
        <v>4871</v>
      </c>
      <c r="G30" s="1">
        <v>4576</v>
      </c>
      <c r="H30" s="1">
        <v>33605</v>
      </c>
      <c r="I30" s="1">
        <v>46047</v>
      </c>
      <c r="J30" s="1">
        <v>31606</v>
      </c>
      <c r="K30" s="1">
        <v>43819</v>
      </c>
      <c r="L30" s="1">
        <v>1120200</v>
      </c>
      <c r="P30">
        <v>2046</v>
      </c>
      <c r="Q30">
        <f t="shared" si="0"/>
        <v>1009.3367582512237</v>
      </c>
      <c r="R30">
        <f t="shared" si="1"/>
        <v>986.00675067771135</v>
      </c>
      <c r="S30">
        <f t="shared" si="2"/>
        <v>2369.879352892377</v>
      </c>
      <c r="T30">
        <f t="shared" si="3"/>
        <v>3119.87631024144</v>
      </c>
      <c r="U30">
        <f t="shared" si="24"/>
        <v>7485.0991720627517</v>
      </c>
      <c r="W30">
        <f t="shared" si="4"/>
        <v>2088.8618112420231</v>
      </c>
      <c r="X30">
        <f t="shared" si="5"/>
        <v>2896.0272007471435</v>
      </c>
      <c r="Z30">
        <f t="shared" si="25"/>
        <v>281.01754165035391</v>
      </c>
      <c r="AA30">
        <f t="shared" si="26"/>
        <v>223.8491094942965</v>
      </c>
      <c r="AB30">
        <f t="shared" si="27"/>
        <v>0.11857883875285853</v>
      </c>
      <c r="AC30">
        <f t="shared" si="28"/>
        <v>7.1749353895691245E-2</v>
      </c>
      <c r="AE30" s="1">
        <v>69112</v>
      </c>
      <c r="AF30" s="1">
        <v>4429</v>
      </c>
      <c r="AG30" s="1">
        <v>6383</v>
      </c>
      <c r="AH30" s="1">
        <v>3140</v>
      </c>
      <c r="AI30" s="1">
        <v>65429</v>
      </c>
      <c r="AJ30" s="1">
        <v>4560</v>
      </c>
      <c r="AK30" s="1">
        <v>6731</v>
      </c>
      <c r="AL30" s="1">
        <v>2932</v>
      </c>
      <c r="AM30" s="1">
        <v>62288</v>
      </c>
      <c r="AN30" s="1">
        <v>4188</v>
      </c>
      <c r="AO30" s="1">
        <v>6091</v>
      </c>
      <c r="AP30" s="1">
        <v>2858</v>
      </c>
      <c r="AR30" s="1">
        <v>15.042389999999999</v>
      </c>
      <c r="AS30" s="1">
        <v>15.655279999999999</v>
      </c>
      <c r="AT30" s="1">
        <v>15.70011</v>
      </c>
      <c r="AU30" s="1">
        <v>16.653169999999999</v>
      </c>
      <c r="AW30">
        <f t="shared" si="57"/>
        <v>6824</v>
      </c>
      <c r="AX30">
        <f t="shared" si="29"/>
        <v>241</v>
      </c>
      <c r="AY30">
        <f t="shared" si="30"/>
        <v>292</v>
      </c>
      <c r="AZ30">
        <f t="shared" si="31"/>
        <v>282</v>
      </c>
      <c r="BB30">
        <f t="shared" si="58"/>
        <v>9.8738279893506198E-2</v>
      </c>
      <c r="BC30">
        <f t="shared" si="72"/>
        <v>5.4414088959132988E-2</v>
      </c>
      <c r="BD30">
        <f t="shared" si="73"/>
        <v>4.5746514178286075E-2</v>
      </c>
      <c r="BE30">
        <f t="shared" si="74"/>
        <v>8.9808917197452223E-2</v>
      </c>
      <c r="BF30">
        <f t="shared" si="32"/>
        <v>9.1965231628623717E-2</v>
      </c>
      <c r="BH30">
        <f t="shared" si="33"/>
        <v>3394.0597696602194</v>
      </c>
      <c r="BI30">
        <f t="shared" si="34"/>
        <v>246.18298948604152</v>
      </c>
      <c r="BJ30">
        <f t="shared" si="35"/>
        <v>364.4304394731476</v>
      </c>
      <c r="BK30">
        <f t="shared" si="36"/>
        <v>168.38106047922662</v>
      </c>
      <c r="BL30">
        <f t="shared" si="37"/>
        <v>4173.0542590986352</v>
      </c>
      <c r="BN30">
        <f t="shared" si="38"/>
        <v>321.92766824526655</v>
      </c>
      <c r="BO30">
        <f t="shared" si="8"/>
        <v>302.43091970649556</v>
      </c>
      <c r="BP30">
        <f t="shared" si="9"/>
        <v>2220.9770665945766</v>
      </c>
      <c r="BQ30">
        <f t="shared" si="10"/>
        <v>3043.2772202196243</v>
      </c>
      <c r="BR30">
        <f t="shared" si="39"/>
        <v>5888.6128747659623</v>
      </c>
      <c r="BT30" s="1">
        <v>57.154240000000001</v>
      </c>
      <c r="BU30" s="1">
        <v>50.589379999999998</v>
      </c>
      <c r="BV30" s="1">
        <v>15.623390000000001</v>
      </c>
      <c r="BW30" s="1">
        <v>14.87778</v>
      </c>
      <c r="BY30">
        <f t="shared" si="40"/>
        <v>960.06125367742254</v>
      </c>
      <c r="BZ30">
        <f t="shared" si="41"/>
        <v>798.32132732362891</v>
      </c>
      <c r="CA30">
        <f t="shared" si="42"/>
        <v>1810.554210496018</v>
      </c>
      <c r="CB30">
        <f t="shared" si="43"/>
        <v>2362.5000818808057</v>
      </c>
      <c r="CC30">
        <f t="shared" si="44"/>
        <v>5931.4368733778756</v>
      </c>
      <c r="CD30" s="4">
        <f t="shared" si="45"/>
        <v>3.327818831166951E-5</v>
      </c>
      <c r="CF30">
        <f t="shared" si="11"/>
        <v>229.08723413269067</v>
      </c>
      <c r="CG30">
        <f t="shared" si="12"/>
        <v>173.77435614329468</v>
      </c>
      <c r="CI30">
        <v>1.8340168202402083</v>
      </c>
      <c r="CJ30">
        <v>3.8344999999999914</v>
      </c>
      <c r="CK30">
        <v>2</v>
      </c>
      <c r="CL30">
        <f t="shared" si="71"/>
        <v>17.467012967970327</v>
      </c>
      <c r="CM30">
        <f t="shared" si="69"/>
        <v>18.87730165167525</v>
      </c>
      <c r="CN30">
        <f t="shared" si="70"/>
        <v>4279650.8779197522</v>
      </c>
      <c r="CS30">
        <f t="shared" si="62"/>
        <v>16.76940236802939</v>
      </c>
      <c r="CT30">
        <f t="shared" si="47"/>
        <v>13.94428897696911</v>
      </c>
      <c r="CU30">
        <f t="shared" si="48"/>
        <v>31.624973873947223</v>
      </c>
      <c r="CV30">
        <f t="shared" si="49"/>
        <v>41.265819567042989</v>
      </c>
      <c r="CW30">
        <f t="shared" si="50"/>
        <v>103.60448478598872</v>
      </c>
      <c r="CX30">
        <f t="shared" si="63"/>
        <v>2.4208630035809996E-2</v>
      </c>
      <c r="CZ30" s="1">
        <v>0</v>
      </c>
      <c r="DA30" s="1">
        <v>0</v>
      </c>
      <c r="DB30" s="1">
        <v>10104</v>
      </c>
      <c r="DC30" s="1">
        <v>17408</v>
      </c>
      <c r="DE30" s="1">
        <v>7.8921659999999996</v>
      </c>
      <c r="DF30" s="1">
        <v>7.6713300000000002</v>
      </c>
      <c r="DH30">
        <f t="shared" si="13"/>
        <v>667.78016012116052</v>
      </c>
      <c r="DI30">
        <f t="shared" si="14"/>
        <v>1150.5064358065285</v>
      </c>
      <c r="DK30">
        <f t="shared" si="15"/>
        <v>274.99317034435859</v>
      </c>
      <c r="DL30">
        <f t="shared" si="16"/>
        <v>460.52361204935403</v>
      </c>
      <c r="DM30">
        <f t="shared" si="51"/>
        <v>0.12400313753568543</v>
      </c>
      <c r="DN30">
        <f t="shared" si="17"/>
        <v>4.8033092725081836</v>
      </c>
      <c r="DO30">
        <f t="shared" si="18"/>
        <v>26.821664601439039</v>
      </c>
      <c r="DP30">
        <f t="shared" si="19"/>
        <v>8.0439719037226034</v>
      </c>
      <c r="DQ30">
        <f t="shared" si="20"/>
        <v>33.221847663320389</v>
      </c>
      <c r="DR30">
        <f t="shared" si="52"/>
        <v>12.847281176230787</v>
      </c>
      <c r="DS30">
        <f t="shared" si="22"/>
        <v>90.757203609757937</v>
      </c>
      <c r="DT30">
        <f t="shared" si="64"/>
        <v>0.12400313753568543</v>
      </c>
      <c r="DV30" s="1">
        <v>2799</v>
      </c>
      <c r="DW30" s="1">
        <v>639.82259999999997</v>
      </c>
      <c r="DX30" s="1">
        <v>6250</v>
      </c>
      <c r="DY30" s="1">
        <v>587.03959999999995</v>
      </c>
      <c r="EA30" s="1">
        <v>15256</v>
      </c>
      <c r="EB30" s="1">
        <v>14919</v>
      </c>
      <c r="ED30">
        <f t="shared" si="53"/>
        <v>1.4203124540827878</v>
      </c>
      <c r="EE30">
        <f t="shared" si="54"/>
        <v>2.9098381686866244</v>
      </c>
      <c r="EG30" s="1">
        <v>357539</v>
      </c>
      <c r="EH30" s="1">
        <v>273038</v>
      </c>
      <c r="EI30" s="1">
        <v>174864</v>
      </c>
      <c r="EJ30" s="1">
        <v>105411</v>
      </c>
      <c r="EL30">
        <f t="shared" si="65"/>
        <v>23.629993138317463</v>
      </c>
      <c r="EM30">
        <f t="shared" si="66"/>
        <v>18.045265178064277</v>
      </c>
      <c r="EN30">
        <f t="shared" si="67"/>
        <v>11.556879445707306</v>
      </c>
      <c r="EO30">
        <f t="shared" si="68"/>
        <v>6.9666839329504811</v>
      </c>
      <c r="EQ30" s="1">
        <v>35858</v>
      </c>
      <c r="ER30" s="1">
        <v>47206</v>
      </c>
      <c r="ES30" s="1">
        <v>193</v>
      </c>
      <c r="ET30" s="1">
        <v>471.65699999999998</v>
      </c>
      <c r="EU30" s="1">
        <v>62</v>
      </c>
      <c r="EV30" s="1">
        <v>513.11379999999997</v>
      </c>
      <c r="EX30" s="1">
        <v>0.2804142</v>
      </c>
      <c r="EY30" s="1">
        <v>0.2150106</v>
      </c>
      <c r="EZ30" s="1">
        <v>0.67334590000000005</v>
      </c>
      <c r="FA30" s="1">
        <v>0.51092040000000005</v>
      </c>
      <c r="FB30" s="1">
        <v>5.57835E-2</v>
      </c>
      <c r="FC30" s="1">
        <v>1.38237E-2</v>
      </c>
      <c r="FF30">
        <v>10111</v>
      </c>
      <c r="FG30">
        <v>17243</v>
      </c>
      <c r="FI30">
        <f t="shared" si="55"/>
        <v>1.9088121847492829E-2</v>
      </c>
      <c r="FJ30">
        <f t="shared" si="56"/>
        <v>3.5956620077712696E-3</v>
      </c>
    </row>
    <row r="31" spans="1:166" x14ac:dyDescent="0.25">
      <c r="A31">
        <v>2047</v>
      </c>
      <c r="B31" s="1">
        <v>15324</v>
      </c>
      <c r="C31" s="1">
        <v>14926</v>
      </c>
      <c r="D31" s="1">
        <v>35156</v>
      </c>
      <c r="E31" s="1">
        <v>48313</v>
      </c>
      <c r="F31" s="1">
        <v>4842</v>
      </c>
      <c r="G31" s="1">
        <v>4493</v>
      </c>
      <c r="H31" s="1">
        <v>33054</v>
      </c>
      <c r="I31" s="1">
        <v>47249</v>
      </c>
      <c r="J31" s="1">
        <v>31055</v>
      </c>
      <c r="K31" s="1">
        <v>44935</v>
      </c>
      <c r="L31" s="1">
        <v>1124548</v>
      </c>
      <c r="P31">
        <v>2047</v>
      </c>
      <c r="Q31">
        <f t="shared" si="0"/>
        <v>1012.7734732478884</v>
      </c>
      <c r="R31">
        <f t="shared" si="1"/>
        <v>986.46938538880079</v>
      </c>
      <c r="S31">
        <f t="shared" si="2"/>
        <v>2323.4837004374031</v>
      </c>
      <c r="T31">
        <f t="shared" si="3"/>
        <v>3193.0386852665906</v>
      </c>
      <c r="U31">
        <f t="shared" si="24"/>
        <v>7515.7652443406823</v>
      </c>
      <c r="W31">
        <f t="shared" si="4"/>
        <v>2052.4458504119798</v>
      </c>
      <c r="X31">
        <f t="shared" si="5"/>
        <v>2969.7843918294093</v>
      </c>
      <c r="Z31">
        <f t="shared" si="25"/>
        <v>271.03785002542327</v>
      </c>
      <c r="AA31">
        <f t="shared" si="26"/>
        <v>223.25429343718133</v>
      </c>
      <c r="AB31">
        <f t="shared" si="27"/>
        <v>0.11665149618841722</v>
      </c>
      <c r="AC31">
        <f t="shared" si="28"/>
        <v>6.9919069401610329E-2</v>
      </c>
      <c r="AE31" s="1">
        <v>69576</v>
      </c>
      <c r="AF31" s="1">
        <v>4434</v>
      </c>
      <c r="AG31" s="1">
        <v>6315</v>
      </c>
      <c r="AH31" s="1">
        <v>3144</v>
      </c>
      <c r="AI31" s="1">
        <v>66112</v>
      </c>
      <c r="AJ31" s="1">
        <v>4559</v>
      </c>
      <c r="AK31" s="1">
        <v>6679</v>
      </c>
      <c r="AL31" s="1">
        <v>2953</v>
      </c>
      <c r="AM31" s="1">
        <v>62929</v>
      </c>
      <c r="AN31" s="1">
        <v>4185</v>
      </c>
      <c r="AO31" s="1">
        <v>6009</v>
      </c>
      <c r="AP31" s="1">
        <v>2867</v>
      </c>
      <c r="AR31" s="1">
        <v>15.26629</v>
      </c>
      <c r="AS31" s="1">
        <v>14.990080000000001</v>
      </c>
      <c r="AT31" s="1">
        <v>15.48123</v>
      </c>
      <c r="AU31" s="1">
        <v>17.435549999999999</v>
      </c>
      <c r="AW31">
        <f t="shared" si="57"/>
        <v>6647</v>
      </c>
      <c r="AX31">
        <f t="shared" si="29"/>
        <v>249</v>
      </c>
      <c r="AY31">
        <f t="shared" si="30"/>
        <v>306</v>
      </c>
      <c r="AZ31">
        <f t="shared" si="31"/>
        <v>277</v>
      </c>
      <c r="BB31">
        <f t="shared" si="58"/>
        <v>9.5535816948373001E-2</v>
      </c>
      <c r="BC31">
        <f t="shared" si="72"/>
        <v>5.615696887686062E-2</v>
      </c>
      <c r="BD31">
        <f t="shared" si="73"/>
        <v>4.8456057007125894E-2</v>
      </c>
      <c r="BE31">
        <f t="shared" si="74"/>
        <v>8.810432569974555E-2</v>
      </c>
      <c r="BF31">
        <f t="shared" si="32"/>
        <v>8.9602127736045714E-2</v>
      </c>
      <c r="BH31">
        <f t="shared" si="33"/>
        <v>3480.5362595088095</v>
      </c>
      <c r="BI31">
        <f t="shared" si="34"/>
        <v>235.67086823905314</v>
      </c>
      <c r="BJ31">
        <f t="shared" si="35"/>
        <v>356.57366534381686</v>
      </c>
      <c r="BK31">
        <f t="shared" si="36"/>
        <v>177.55440756390269</v>
      </c>
      <c r="BL31">
        <f t="shared" si="37"/>
        <v>4250.3352006555824</v>
      </c>
      <c r="BN31">
        <f t="shared" si="38"/>
        <v>320.01103872789582</v>
      </c>
      <c r="BO31">
        <f t="shared" si="8"/>
        <v>296.94539384643451</v>
      </c>
      <c r="BP31">
        <f t="shared" si="9"/>
        <v>2184.5611057645328</v>
      </c>
      <c r="BQ31">
        <f t="shared" si="10"/>
        <v>3122.7182091809891</v>
      </c>
      <c r="BR31">
        <f t="shared" si="39"/>
        <v>5924.2357475198523</v>
      </c>
      <c r="BT31" s="1">
        <v>56.879060000000003</v>
      </c>
      <c r="BU31" s="1">
        <v>50.120240000000003</v>
      </c>
      <c r="BV31" s="1">
        <v>15.811109999999999</v>
      </c>
      <c r="BW31" s="1">
        <v>15.02445</v>
      </c>
      <c r="BY31">
        <f t="shared" si="40"/>
        <v>949.75055188833153</v>
      </c>
      <c r="BZ31">
        <f t="shared" si="41"/>
        <v>776.57234313800348</v>
      </c>
      <c r="CA31">
        <f t="shared" si="42"/>
        <v>1802.2653862711918</v>
      </c>
      <c r="CB31">
        <f t="shared" si="43"/>
        <v>2448.0684848776687</v>
      </c>
      <c r="CC31">
        <f t="shared" si="44"/>
        <v>5976.656766175196</v>
      </c>
      <c r="CD31" s="4">
        <f t="shared" si="45"/>
        <v>-1.3295067219587509E-3</v>
      </c>
      <c r="CF31">
        <f t="shared" si="11"/>
        <v>223.6065332213393</v>
      </c>
      <c r="CG31">
        <f t="shared" si="12"/>
        <v>175.02117170557611</v>
      </c>
      <c r="CI31">
        <v>1.8195141093423359</v>
      </c>
      <c r="CJ31">
        <v>3.8344999999999914</v>
      </c>
      <c r="CK31">
        <v>2</v>
      </c>
      <c r="CL31">
        <f t="shared" si="71"/>
        <v>17.781162333556026</v>
      </c>
      <c r="CM31">
        <f t="shared" si="69"/>
        <v>19.21681547402817</v>
      </c>
      <c r="CN31">
        <f t="shared" si="70"/>
        <v>4358140.394868358</v>
      </c>
      <c r="CS31">
        <f t="shared" si="62"/>
        <v>16.88766873951085</v>
      </c>
      <c r="CT31">
        <f t="shared" si="47"/>
        <v>13.808358897086814</v>
      </c>
      <c r="CU31">
        <f t="shared" si="48"/>
        <v>32.046373401437116</v>
      </c>
      <c r="CV31">
        <f t="shared" si="49"/>
        <v>43.529503133272371</v>
      </c>
      <c r="CW31">
        <f t="shared" si="50"/>
        <v>106.27190417130714</v>
      </c>
      <c r="CX31">
        <f t="shared" si="63"/>
        <v>2.4384690382265022E-2</v>
      </c>
      <c r="CZ31" s="1">
        <v>0</v>
      </c>
      <c r="DA31" s="1">
        <v>0</v>
      </c>
      <c r="DB31" s="1">
        <v>9847</v>
      </c>
      <c r="DC31" s="1">
        <v>17888</v>
      </c>
      <c r="DE31" s="1">
        <v>7.7863730000000002</v>
      </c>
      <c r="DF31" s="1">
        <v>7.8239539999999996</v>
      </c>
      <c r="DH31">
        <f t="shared" si="13"/>
        <v>650.79485715687531</v>
      </c>
      <c r="DI31">
        <f t="shared" si="14"/>
        <v>1182.2299588526644</v>
      </c>
      <c r="DK31">
        <f t="shared" si="15"/>
        <v>264.40611884963664</v>
      </c>
      <c r="DL31">
        <f t="shared" si="16"/>
        <v>482.63680083656385</v>
      </c>
      <c r="DM31">
        <f t="shared" si="51"/>
        <v>0.12499344515048602</v>
      </c>
      <c r="DN31">
        <f t="shared" si="17"/>
        <v>4.7014481212508965</v>
      </c>
      <c r="DO31">
        <f t="shared" si="18"/>
        <v>27.344925280186217</v>
      </c>
      <c r="DP31">
        <f t="shared" si="19"/>
        <v>8.5818433038230904</v>
      </c>
      <c r="DQ31">
        <f t="shared" si="20"/>
        <v>34.947659829449279</v>
      </c>
      <c r="DR31">
        <f t="shared" si="52"/>
        <v>13.283291425073987</v>
      </c>
      <c r="DS31">
        <f t="shared" si="22"/>
        <v>92.988612746233159</v>
      </c>
      <c r="DT31">
        <f t="shared" si="64"/>
        <v>0.12499344515048603</v>
      </c>
      <c r="DV31" s="1">
        <v>2761</v>
      </c>
      <c r="DW31" s="1">
        <v>661.33619999999996</v>
      </c>
      <c r="DX31" s="1">
        <v>6248</v>
      </c>
      <c r="DY31" s="1">
        <v>566.57219999999995</v>
      </c>
      <c r="EA31" s="1">
        <v>15314</v>
      </c>
      <c r="EB31" s="1">
        <v>14926</v>
      </c>
      <c r="ED31">
        <f t="shared" si="53"/>
        <v>1.4481385764086803</v>
      </c>
      <c r="EE31">
        <f t="shared" si="54"/>
        <v>2.8074866673127863</v>
      </c>
      <c r="EG31" s="1">
        <v>357725</v>
      </c>
      <c r="EH31" s="1">
        <v>274538</v>
      </c>
      <c r="EI31" s="1">
        <v>174572</v>
      </c>
      <c r="EJ31" s="1">
        <v>107766</v>
      </c>
      <c r="EL31">
        <f t="shared" si="65"/>
        <v>23.642286003497841</v>
      </c>
      <c r="EM31">
        <f t="shared" si="66"/>
        <v>18.144401187583451</v>
      </c>
      <c r="EN31">
        <f t="shared" si="67"/>
        <v>11.537580969187575</v>
      </c>
      <c r="EO31">
        <f t="shared" si="68"/>
        <v>7.1223274678955848</v>
      </c>
      <c r="EQ31" s="1">
        <v>35156</v>
      </c>
      <c r="ER31" s="1">
        <v>48313</v>
      </c>
      <c r="ES31" s="1">
        <v>170</v>
      </c>
      <c r="ET31" s="1">
        <v>517.76769999999999</v>
      </c>
      <c r="EU31" s="1">
        <v>64</v>
      </c>
      <c r="EV31" s="1">
        <v>823.08569999999997</v>
      </c>
      <c r="EX31" s="1">
        <v>0.28070299999999998</v>
      </c>
      <c r="EY31" s="1">
        <v>0.2133314</v>
      </c>
      <c r="EZ31" s="1">
        <v>0.6706086</v>
      </c>
      <c r="FA31" s="1">
        <v>0.50533260000000002</v>
      </c>
      <c r="FB31" s="1">
        <v>5.4835500000000002E-2</v>
      </c>
      <c r="FC31" s="1">
        <v>1.45302E-2</v>
      </c>
      <c r="FF31">
        <v>9815</v>
      </c>
      <c r="FG31">
        <v>17686</v>
      </c>
      <c r="FI31">
        <f t="shared" si="55"/>
        <v>1.7320427916454408E-2</v>
      </c>
      <c r="FJ31">
        <f t="shared" si="56"/>
        <v>3.6186814429492254E-3</v>
      </c>
    </row>
    <row r="32" spans="1:166" x14ac:dyDescent="0.25">
      <c r="A32">
        <v>2048</v>
      </c>
      <c r="B32" s="1">
        <v>15335</v>
      </c>
      <c r="C32" s="1">
        <v>15078</v>
      </c>
      <c r="D32" s="1">
        <v>34532</v>
      </c>
      <c r="E32" s="1">
        <v>49585</v>
      </c>
      <c r="F32" s="1">
        <v>4850</v>
      </c>
      <c r="G32" s="1">
        <v>4610</v>
      </c>
      <c r="H32" s="1">
        <v>32540</v>
      </c>
      <c r="I32" s="1">
        <v>48557</v>
      </c>
      <c r="J32" s="1">
        <v>30488</v>
      </c>
      <c r="K32" s="1">
        <v>46153</v>
      </c>
      <c r="L32" s="1">
        <v>1126948</v>
      </c>
      <c r="P32">
        <v>2048</v>
      </c>
      <c r="Q32">
        <f t="shared" si="0"/>
        <v>1013.500470651029</v>
      </c>
      <c r="R32">
        <f t="shared" si="1"/>
        <v>996.51516768674378</v>
      </c>
      <c r="S32">
        <f t="shared" si="2"/>
        <v>2282.2431204774261</v>
      </c>
      <c r="T32">
        <f t="shared" si="3"/>
        <v>3277.106021338851</v>
      </c>
      <c r="U32">
        <f t="shared" si="24"/>
        <v>7569.3647801540501</v>
      </c>
      <c r="W32">
        <f t="shared" si="4"/>
        <v>2014.9724388137315</v>
      </c>
      <c r="X32">
        <f t="shared" si="5"/>
        <v>3050.2828315589791</v>
      </c>
      <c r="Z32">
        <f t="shared" si="25"/>
        <v>267.27068166369463</v>
      </c>
      <c r="AA32">
        <f t="shared" si="26"/>
        <v>226.82318977987188</v>
      </c>
      <c r="AB32">
        <f t="shared" si="27"/>
        <v>0.11710876867832724</v>
      </c>
      <c r="AC32">
        <f t="shared" si="28"/>
        <v>6.921448018554005E-2</v>
      </c>
      <c r="AE32" s="1">
        <v>70205</v>
      </c>
      <c r="AF32" s="1">
        <v>4401</v>
      </c>
      <c r="AG32" s="1">
        <v>6364</v>
      </c>
      <c r="AH32" s="1">
        <v>3147</v>
      </c>
      <c r="AI32" s="1">
        <v>66853</v>
      </c>
      <c r="AJ32" s="1">
        <v>4566</v>
      </c>
      <c r="AK32" s="1">
        <v>6709</v>
      </c>
      <c r="AL32" s="1">
        <v>2969</v>
      </c>
      <c r="AM32" s="1">
        <v>63502</v>
      </c>
      <c r="AN32" s="1">
        <v>4187</v>
      </c>
      <c r="AO32" s="1">
        <v>6063</v>
      </c>
      <c r="AP32" s="1">
        <v>2889</v>
      </c>
      <c r="AR32" s="1">
        <v>15.033580000000001</v>
      </c>
      <c r="AS32" s="1">
        <v>15.115539999999999</v>
      </c>
      <c r="AT32" s="1">
        <v>15.44975</v>
      </c>
      <c r="AU32" s="1">
        <v>16.692219999999999</v>
      </c>
      <c r="AW32">
        <f t="shared" si="57"/>
        <v>6703</v>
      </c>
      <c r="AX32">
        <f t="shared" si="29"/>
        <v>214</v>
      </c>
      <c r="AY32">
        <f t="shared" si="30"/>
        <v>301</v>
      </c>
      <c r="AZ32">
        <f t="shared" si="31"/>
        <v>258</v>
      </c>
      <c r="BB32">
        <f t="shared" si="58"/>
        <v>9.5477530090449403E-2</v>
      </c>
      <c r="BC32">
        <f t="shared" si="72"/>
        <v>4.8625312428993407E-2</v>
      </c>
      <c r="BD32">
        <f t="shared" si="73"/>
        <v>4.72972972972973E-2</v>
      </c>
      <c r="BE32">
        <f t="shared" si="74"/>
        <v>8.1982840800762624E-2</v>
      </c>
      <c r="BF32">
        <f t="shared" si="32"/>
        <v>8.8876208138664009E-2</v>
      </c>
      <c r="BH32">
        <f t="shared" si="33"/>
        <v>3465.8971647648655</v>
      </c>
      <c r="BI32">
        <f t="shared" si="34"/>
        <v>238.00820719790576</v>
      </c>
      <c r="BJ32">
        <f t="shared" si="35"/>
        <v>357.44695941881025</v>
      </c>
      <c r="BK32">
        <f t="shared" si="36"/>
        <v>170.90574294659467</v>
      </c>
      <c r="BL32">
        <f t="shared" si="37"/>
        <v>4232.258074328176</v>
      </c>
      <c r="BN32">
        <f t="shared" si="38"/>
        <v>320.53976411199807</v>
      </c>
      <c r="BO32">
        <f t="shared" si="8"/>
        <v>304.67800258893016</v>
      </c>
      <c r="BP32">
        <f t="shared" si="9"/>
        <v>2150.5904998359624</v>
      </c>
      <c r="BQ32">
        <f t="shared" si="10"/>
        <v>3209.1648094817097</v>
      </c>
      <c r="BR32">
        <f t="shared" si="39"/>
        <v>5984.9730760186003</v>
      </c>
      <c r="BT32" s="1">
        <v>56.951450000000001</v>
      </c>
      <c r="BU32" s="1">
        <v>49.006219999999999</v>
      </c>
      <c r="BV32" s="1">
        <v>15.56395</v>
      </c>
      <c r="BW32" s="1">
        <v>14.84478</v>
      </c>
      <c r="BY32">
        <f t="shared" si="40"/>
        <v>952.53048405892025</v>
      </c>
      <c r="BZ32">
        <f t="shared" si="41"/>
        <v>779.08436658261451</v>
      </c>
      <c r="CA32">
        <f t="shared" si="42"/>
        <v>1746.504602767712</v>
      </c>
      <c r="CB32">
        <f t="shared" si="43"/>
        <v>2485.752996182408</v>
      </c>
      <c r="CC32">
        <f t="shared" si="44"/>
        <v>5963.872449591654</v>
      </c>
      <c r="CD32" s="4">
        <f t="shared" si="45"/>
        <v>-4.7537805585307069E-4</v>
      </c>
      <c r="CF32">
        <f t="shared" si="11"/>
        <v>217.05177054679228</v>
      </c>
      <c r="CG32">
        <f t="shared" si="12"/>
        <v>175.69257332409404</v>
      </c>
      <c r="CI32">
        <v>1.7957816341996704</v>
      </c>
      <c r="CJ32">
        <v>3.8344999999999914</v>
      </c>
      <c r="CK32">
        <v>2</v>
      </c>
      <c r="CL32">
        <f t="shared" si="71"/>
        <v>18.100961767878658</v>
      </c>
      <c r="CM32">
        <f t="shared" si="69"/>
        <v>19.562435552333113</v>
      </c>
      <c r="CN32">
        <f t="shared" si="70"/>
        <v>4437437.3742579352</v>
      </c>
      <c r="CS32">
        <f t="shared" si="62"/>
        <v>17.241717874689467</v>
      </c>
      <c r="CT32">
        <f t="shared" si="47"/>
        <v>14.102176333463866</v>
      </c>
      <c r="CU32">
        <f t="shared" si="48"/>
        <v>31.61341304212246</v>
      </c>
      <c r="CV32">
        <f t="shared" si="49"/>
        <v>44.994519948287589</v>
      </c>
      <c r="CW32">
        <f t="shared" si="50"/>
        <v>107.95182719856338</v>
      </c>
      <c r="CX32">
        <f t="shared" si="63"/>
        <v>2.4327515656852726E-2</v>
      </c>
      <c r="CZ32" s="1">
        <v>0</v>
      </c>
      <c r="DA32" s="1">
        <v>0</v>
      </c>
      <c r="DB32" s="1">
        <v>9838</v>
      </c>
      <c r="DC32" s="1">
        <v>18729</v>
      </c>
      <c r="DE32" s="1">
        <v>7.9048769999999999</v>
      </c>
      <c r="DF32" s="1">
        <v>7.8465170000000004</v>
      </c>
      <c r="DH32">
        <f t="shared" si="13"/>
        <v>650.20004109976037</v>
      </c>
      <c r="DI32">
        <f t="shared" si="14"/>
        <v>1237.812214856415</v>
      </c>
      <c r="DK32">
        <f t="shared" si="15"/>
        <v>268.18488295612758</v>
      </c>
      <c r="DL32">
        <f t="shared" si="16"/>
        <v>506.78513611204664</v>
      </c>
      <c r="DM32">
        <f t="shared" si="51"/>
        <v>0.12994409682944114</v>
      </c>
      <c r="DN32">
        <f t="shared" si="17"/>
        <v>4.8544043131118766</v>
      </c>
      <c r="DO32">
        <f t="shared" si="18"/>
        <v>26.759008729010581</v>
      </c>
      <c r="DP32">
        <f t="shared" si="19"/>
        <v>9.1732983732933384</v>
      </c>
      <c r="DQ32">
        <f t="shared" si="20"/>
        <v>35.821221574994254</v>
      </c>
      <c r="DR32">
        <f t="shared" si="52"/>
        <v>14.027702686405215</v>
      </c>
      <c r="DS32">
        <f t="shared" si="22"/>
        <v>93.924124512158158</v>
      </c>
      <c r="DT32">
        <f t="shared" si="64"/>
        <v>0.12994409682944111</v>
      </c>
      <c r="DV32" s="1">
        <v>2829</v>
      </c>
      <c r="DW32" s="1">
        <v>639.33259999999996</v>
      </c>
      <c r="DX32" s="1">
        <v>6194</v>
      </c>
      <c r="DY32" s="1">
        <v>581.54859999999996</v>
      </c>
      <c r="EA32" s="1">
        <v>15326</v>
      </c>
      <c r="EB32" s="1">
        <v>15078</v>
      </c>
      <c r="ED32">
        <f t="shared" si="53"/>
        <v>1.4344361377081472</v>
      </c>
      <c r="EE32">
        <f t="shared" si="54"/>
        <v>2.8567920986927677</v>
      </c>
      <c r="EG32" s="1">
        <v>357091</v>
      </c>
      <c r="EH32" s="1">
        <v>275744</v>
      </c>
      <c r="EI32" s="1">
        <v>174539</v>
      </c>
      <c r="EJ32" s="1">
        <v>109950</v>
      </c>
      <c r="EL32">
        <f t="shared" si="65"/>
        <v>23.600384516807736</v>
      </c>
      <c r="EM32">
        <f t="shared" si="66"/>
        <v>18.224106539236868</v>
      </c>
      <c r="EN32">
        <f t="shared" si="67"/>
        <v>11.535399976978152</v>
      </c>
      <c r="EO32">
        <f t="shared" si="68"/>
        <v>7.2666694977555029</v>
      </c>
      <c r="EQ32" s="1">
        <v>34532</v>
      </c>
      <c r="ER32" s="1">
        <v>49585</v>
      </c>
      <c r="ES32" s="1">
        <v>197</v>
      </c>
      <c r="ET32" s="1">
        <v>610.3614</v>
      </c>
      <c r="EU32" s="1">
        <v>77</v>
      </c>
      <c r="EV32" s="1">
        <v>661.45280000000002</v>
      </c>
      <c r="EX32" s="1">
        <v>0.28152050000000001</v>
      </c>
      <c r="EY32" s="1">
        <v>0.2158506</v>
      </c>
      <c r="EZ32" s="1">
        <v>0.67937110000000001</v>
      </c>
      <c r="FA32" s="1">
        <v>0.51203869999999996</v>
      </c>
      <c r="FB32" s="1">
        <v>5.5341899999999999E-2</v>
      </c>
      <c r="FC32" s="1">
        <v>1.38602E-2</v>
      </c>
      <c r="FF32">
        <v>9770</v>
      </c>
      <c r="FG32">
        <v>18553</v>
      </c>
      <c r="FI32">
        <f t="shared" si="55"/>
        <v>2.0163766632548617E-2</v>
      </c>
      <c r="FJ32">
        <f t="shared" si="56"/>
        <v>4.1502721931763057E-3</v>
      </c>
    </row>
    <row r="33" spans="1:166" x14ac:dyDescent="0.25">
      <c r="A33">
        <v>2049</v>
      </c>
      <c r="B33" s="1">
        <v>15219</v>
      </c>
      <c r="C33" s="1">
        <v>15153</v>
      </c>
      <c r="D33" s="1">
        <v>33820</v>
      </c>
      <c r="E33" s="1">
        <v>50742</v>
      </c>
      <c r="F33" s="1">
        <v>4844</v>
      </c>
      <c r="G33" s="1">
        <v>4577</v>
      </c>
      <c r="H33" s="1">
        <v>31866</v>
      </c>
      <c r="I33" s="1">
        <v>49728</v>
      </c>
      <c r="J33" s="1">
        <v>29824</v>
      </c>
      <c r="K33" s="1">
        <v>47210</v>
      </c>
      <c r="L33" s="1">
        <v>1131595</v>
      </c>
      <c r="P33">
        <v>2049</v>
      </c>
      <c r="Q33">
        <f t="shared" si="0"/>
        <v>1005.8339525815461</v>
      </c>
      <c r="R33">
        <f t="shared" si="1"/>
        <v>1001.4719681627025</v>
      </c>
      <c r="S33">
        <f t="shared" si="2"/>
        <v>2235.1865612923248</v>
      </c>
      <c r="T33">
        <f t="shared" si="3"/>
        <v>3353.5729300146404</v>
      </c>
      <c r="U33">
        <f t="shared" si="24"/>
        <v>7596.0654120512136</v>
      </c>
      <c r="W33">
        <f t="shared" si="4"/>
        <v>1971.0882319332436</v>
      </c>
      <c r="X33">
        <f t="shared" si="5"/>
        <v>3120.1406729334908</v>
      </c>
      <c r="Z33">
        <f t="shared" si="25"/>
        <v>264.09832935908116</v>
      </c>
      <c r="AA33">
        <f t="shared" si="26"/>
        <v>233.4322570811496</v>
      </c>
      <c r="AB33">
        <f t="shared" si="27"/>
        <v>0.1181549379065641</v>
      </c>
      <c r="AC33">
        <f t="shared" si="28"/>
        <v>6.9607031650309306E-2</v>
      </c>
      <c r="AE33" s="1">
        <v>70779</v>
      </c>
      <c r="AF33" s="1">
        <v>4383</v>
      </c>
      <c r="AG33" s="1">
        <v>6323</v>
      </c>
      <c r="AH33" s="1">
        <v>3077</v>
      </c>
      <c r="AI33" s="1">
        <v>67457</v>
      </c>
      <c r="AJ33" s="1">
        <v>4537</v>
      </c>
      <c r="AK33" s="1">
        <v>6685</v>
      </c>
      <c r="AL33" s="1">
        <v>2915</v>
      </c>
      <c r="AM33" s="1">
        <v>64049</v>
      </c>
      <c r="AN33" s="1">
        <v>4135</v>
      </c>
      <c r="AO33" s="1">
        <v>6023</v>
      </c>
      <c r="AP33" s="1">
        <v>2827</v>
      </c>
      <c r="AR33" s="1">
        <v>14.862259999999999</v>
      </c>
      <c r="AS33" s="1">
        <v>14.65757</v>
      </c>
      <c r="AT33" s="1">
        <v>15.743819999999999</v>
      </c>
      <c r="AU33" s="1">
        <v>16.748919999999998</v>
      </c>
      <c r="AW33">
        <f t="shared" si="57"/>
        <v>6730</v>
      </c>
      <c r="AX33">
        <f t="shared" si="29"/>
        <v>248</v>
      </c>
      <c r="AY33">
        <f t="shared" si="30"/>
        <v>300</v>
      </c>
      <c r="AZ33">
        <f t="shared" si="31"/>
        <v>250</v>
      </c>
      <c r="BB33">
        <f t="shared" si="58"/>
        <v>9.5084700264202654E-2</v>
      </c>
      <c r="BC33">
        <f t="shared" si="72"/>
        <v>5.6582249600730092E-2</v>
      </c>
      <c r="BD33">
        <f t="shared" si="73"/>
        <v>4.7445832674363433E-2</v>
      </c>
      <c r="BE33">
        <f t="shared" si="74"/>
        <v>8.1247968800779974E-2</v>
      </c>
      <c r="BF33">
        <f t="shared" si="32"/>
        <v>8.9023438423878332E-2</v>
      </c>
      <c r="BH33">
        <f t="shared" si="33"/>
        <v>3457.3570819088845</v>
      </c>
      <c r="BI33">
        <f t="shared" si="34"/>
        <v>229.33118501167644</v>
      </c>
      <c r="BJ33">
        <f t="shared" si="35"/>
        <v>362.94756441104914</v>
      </c>
      <c r="BK33">
        <f t="shared" si="36"/>
        <v>168.3672917927008</v>
      </c>
      <c r="BL33">
        <f t="shared" si="37"/>
        <v>4218.0031231243111</v>
      </c>
      <c r="BN33">
        <f t="shared" si="38"/>
        <v>320.14322007392144</v>
      </c>
      <c r="BO33">
        <f t="shared" si="8"/>
        <v>302.49701037950831</v>
      </c>
      <c r="BP33">
        <f t="shared" si="9"/>
        <v>2106.0453862253466</v>
      </c>
      <c r="BQ33">
        <f t="shared" si="10"/>
        <v>3286.5569875796787</v>
      </c>
      <c r="BR33">
        <f t="shared" si="39"/>
        <v>6015.2426042584557</v>
      </c>
      <c r="BT33" s="1">
        <v>56.727420000000002</v>
      </c>
      <c r="BU33" s="1">
        <v>49.942729999999997</v>
      </c>
      <c r="BV33" s="1">
        <v>15.57727</v>
      </c>
      <c r="BW33" s="1">
        <v>14.6145</v>
      </c>
      <c r="BY33">
        <f t="shared" si="40"/>
        <v>947.6097607365183</v>
      </c>
      <c r="BZ33">
        <f t="shared" si="41"/>
        <v>788.2891513819294</v>
      </c>
      <c r="CA33">
        <f t="shared" si="42"/>
        <v>1711.7930483322782</v>
      </c>
      <c r="CB33">
        <f t="shared" si="43"/>
        <v>2506.209162348945</v>
      </c>
      <c r="CC33">
        <f t="shared" si="44"/>
        <v>5953.9011227996707</v>
      </c>
      <c r="CD33" s="4">
        <f t="shared" si="45"/>
        <v>-9.1244308805471519E-4</v>
      </c>
      <c r="CF33">
        <f t="shared" si="11"/>
        <v>214.65904164739158</v>
      </c>
      <c r="CG33">
        <f t="shared" si="12"/>
        <v>178.00697316233232</v>
      </c>
      <c r="CI33">
        <v>1.7684569403288748</v>
      </c>
      <c r="CJ33">
        <v>3.8344999999999914</v>
      </c>
      <c r="CK33">
        <v>2</v>
      </c>
      <c r="CL33">
        <f t="shared" si="71"/>
        <v>18.426512889086236</v>
      </c>
      <c r="CM33">
        <f t="shared" si="69"/>
        <v>19.914271709399337</v>
      </c>
      <c r="CN33">
        <f t="shared" si="70"/>
        <v>4517124.0596539713</v>
      </c>
      <c r="CS33">
        <f t="shared" si="62"/>
        <v>17.461143470035378</v>
      </c>
      <c r="CT33">
        <f t="shared" si="47"/>
        <v>14.525420208265974</v>
      </c>
      <c r="CU33">
        <f t="shared" si="48"/>
        <v>31.542376668542943</v>
      </c>
      <c r="CV33">
        <f t="shared" si="49"/>
        <v>46.180695432768857</v>
      </c>
      <c r="CW33">
        <f t="shared" si="50"/>
        <v>109.70963577961315</v>
      </c>
      <c r="CX33">
        <f t="shared" si="63"/>
        <v>2.4287496719321303E-2</v>
      </c>
      <c r="CZ33" s="1">
        <v>0</v>
      </c>
      <c r="DA33" s="1">
        <v>0</v>
      </c>
      <c r="DB33" s="1">
        <v>9530</v>
      </c>
      <c r="DC33" s="1">
        <v>19465</v>
      </c>
      <c r="DE33" s="1">
        <v>7.8443569999999996</v>
      </c>
      <c r="DF33" s="1">
        <v>7.7075230000000001</v>
      </c>
      <c r="DH33">
        <f t="shared" si="13"/>
        <v>629.84411381182304</v>
      </c>
      <c r="DI33">
        <f t="shared" si="14"/>
        <v>1286.4549501938234</v>
      </c>
      <c r="DK33">
        <f t="shared" si="15"/>
        <v>257.79982012115721</v>
      </c>
      <c r="DL33">
        <f t="shared" si="16"/>
        <v>517.37042185921064</v>
      </c>
      <c r="DM33">
        <f t="shared" si="51"/>
        <v>0.13019535024052661</v>
      </c>
      <c r="DN33">
        <f t="shared" si="17"/>
        <v>4.7503517082666162</v>
      </c>
      <c r="DO33">
        <f t="shared" si="18"/>
        <v>26.792024960276326</v>
      </c>
      <c r="DP33">
        <f t="shared" si="19"/>
        <v>9.5333327468207258</v>
      </c>
      <c r="DQ33">
        <f t="shared" si="20"/>
        <v>36.647362685948131</v>
      </c>
      <c r="DR33">
        <f t="shared" si="52"/>
        <v>14.283684455087343</v>
      </c>
      <c r="DS33">
        <f t="shared" si="22"/>
        <v>95.425951324525812</v>
      </c>
      <c r="DT33">
        <f t="shared" si="64"/>
        <v>0.13019535024052661</v>
      </c>
      <c r="DV33" s="1">
        <v>2791</v>
      </c>
      <c r="DW33" s="1">
        <v>662.40300000000002</v>
      </c>
      <c r="DX33" s="1">
        <v>6291</v>
      </c>
      <c r="DY33" s="1">
        <v>587.30280000000005</v>
      </c>
      <c r="EA33" s="1">
        <v>15208</v>
      </c>
      <c r="EB33" s="1">
        <v>15153</v>
      </c>
      <c r="ED33">
        <f t="shared" si="53"/>
        <v>1.4662348832548948</v>
      </c>
      <c r="EE33">
        <f t="shared" si="54"/>
        <v>2.9302398953305286</v>
      </c>
      <c r="EG33" s="1">
        <v>357123</v>
      </c>
      <c r="EH33" s="1">
        <v>277249</v>
      </c>
      <c r="EI33" s="1">
        <v>174599</v>
      </c>
      <c r="EJ33" s="1">
        <v>112231</v>
      </c>
      <c r="EL33">
        <f t="shared" si="65"/>
        <v>23.602499418344145</v>
      </c>
      <c r="EM33">
        <f t="shared" si="66"/>
        <v>18.323573002121105</v>
      </c>
      <c r="EN33">
        <f t="shared" si="67"/>
        <v>11.539365417358917</v>
      </c>
      <c r="EO33">
        <f t="shared" si="68"/>
        <v>7.4174223228976617</v>
      </c>
      <c r="EQ33" s="1">
        <v>33820</v>
      </c>
      <c r="ER33" s="1">
        <v>50742</v>
      </c>
      <c r="ES33" s="1">
        <v>159</v>
      </c>
      <c r="ET33" s="1">
        <v>656.06799999999998</v>
      </c>
      <c r="EU33" s="1">
        <v>79</v>
      </c>
      <c r="EV33" s="1">
        <v>533.79989999999998</v>
      </c>
      <c r="EX33" s="1">
        <v>0.2849447</v>
      </c>
      <c r="EY33" s="1">
        <v>0.21522520000000001</v>
      </c>
      <c r="EZ33" s="1">
        <v>0.68118100000000004</v>
      </c>
      <c r="FA33" s="1">
        <v>0.5099108</v>
      </c>
      <c r="FB33" s="1">
        <v>5.6810300000000001E-2</v>
      </c>
      <c r="FC33" s="1">
        <v>1.5488699999999999E-2</v>
      </c>
      <c r="FF33">
        <v>9509</v>
      </c>
      <c r="FG33">
        <v>19255</v>
      </c>
      <c r="FI33">
        <f t="shared" si="55"/>
        <v>1.6721001156798823E-2</v>
      </c>
      <c r="FJ33">
        <f t="shared" si="56"/>
        <v>4.1028304336535966E-3</v>
      </c>
    </row>
    <row r="34" spans="1:166" x14ac:dyDescent="0.25">
      <c r="A34">
        <v>2050</v>
      </c>
      <c r="B34" s="1">
        <v>14941</v>
      </c>
      <c r="C34" s="1">
        <v>15078</v>
      </c>
      <c r="D34" s="1">
        <v>33214</v>
      </c>
      <c r="E34" s="1">
        <v>51621</v>
      </c>
      <c r="F34" s="1">
        <v>4904</v>
      </c>
      <c r="G34" s="1">
        <v>4666</v>
      </c>
      <c r="H34" s="1">
        <v>31362</v>
      </c>
      <c r="I34" s="1">
        <v>50578</v>
      </c>
      <c r="J34" s="1">
        <v>29285</v>
      </c>
      <c r="K34" s="1">
        <v>48094</v>
      </c>
      <c r="L34" s="1">
        <v>1132864</v>
      </c>
      <c r="P34">
        <v>2050</v>
      </c>
      <c r="Q34">
        <f t="shared" si="0"/>
        <v>987.46074548399247</v>
      </c>
      <c r="R34">
        <f t="shared" si="1"/>
        <v>996.51516768674378</v>
      </c>
      <c r="S34">
        <f t="shared" si="2"/>
        <v>2195.1356134465782</v>
      </c>
      <c r="T34">
        <f t="shared" si="3"/>
        <v>3411.6666315928774</v>
      </c>
      <c r="U34">
        <f t="shared" si="24"/>
        <v>7590.7781582101925</v>
      </c>
      <c r="W34">
        <f t="shared" si="4"/>
        <v>1935.4653591793535</v>
      </c>
      <c r="X34">
        <f t="shared" si="5"/>
        <v>3178.5648278767908</v>
      </c>
      <c r="Z34">
        <f t="shared" si="25"/>
        <v>259.67025426722466</v>
      </c>
      <c r="AA34">
        <f t="shared" si="26"/>
        <v>233.10180371608658</v>
      </c>
      <c r="AB34">
        <f t="shared" si="27"/>
        <v>0.11829349069669409</v>
      </c>
      <c r="AC34">
        <f t="shared" si="28"/>
        <v>6.8324906530288207E-2</v>
      </c>
      <c r="AE34" s="1">
        <v>70930</v>
      </c>
      <c r="AF34" s="1">
        <v>4443</v>
      </c>
      <c r="AG34" s="1">
        <v>6360</v>
      </c>
      <c r="AH34" s="1">
        <v>3102</v>
      </c>
      <c r="AI34" s="1">
        <v>67674</v>
      </c>
      <c r="AJ34" s="1">
        <v>4589</v>
      </c>
      <c r="AK34" s="1">
        <v>6732</v>
      </c>
      <c r="AL34" s="1">
        <v>2945</v>
      </c>
      <c r="AM34" s="1">
        <v>64235</v>
      </c>
      <c r="AN34" s="1">
        <v>4215</v>
      </c>
      <c r="AO34" s="1">
        <v>6066</v>
      </c>
      <c r="AP34" s="1">
        <v>2863</v>
      </c>
      <c r="AR34" s="1">
        <v>14.93493</v>
      </c>
      <c r="AS34" s="1">
        <v>14.747680000000001</v>
      </c>
      <c r="AT34" s="1">
        <v>15.7849</v>
      </c>
      <c r="AU34" s="1">
        <v>16.31569</v>
      </c>
      <c r="AW34">
        <f t="shared" si="57"/>
        <v>6695</v>
      </c>
      <c r="AX34">
        <f t="shared" si="29"/>
        <v>228</v>
      </c>
      <c r="AY34">
        <f t="shared" si="30"/>
        <v>294</v>
      </c>
      <c r="AZ34">
        <f t="shared" si="31"/>
        <v>239</v>
      </c>
      <c r="BB34">
        <f t="shared" si="58"/>
        <v>9.4388834061751026E-2</v>
      </c>
      <c r="BC34">
        <f t="shared" si="72"/>
        <v>5.1316677920324107E-2</v>
      </c>
      <c r="BD34">
        <f t="shared" si="73"/>
        <v>4.6226415094339619E-2</v>
      </c>
      <c r="BE34">
        <f t="shared" si="74"/>
        <v>7.704706640876853E-2</v>
      </c>
      <c r="BF34">
        <f t="shared" si="32"/>
        <v>8.7888253668886668E-2</v>
      </c>
      <c r="BH34">
        <f t="shared" si="33"/>
        <v>3485.4382860760916</v>
      </c>
      <c r="BI34">
        <f t="shared" si="34"/>
        <v>233.38563540501355</v>
      </c>
      <c r="BJ34">
        <f t="shared" si="35"/>
        <v>366.45301667252193</v>
      </c>
      <c r="BK34">
        <f t="shared" si="36"/>
        <v>165.70022692497474</v>
      </c>
      <c r="BL34">
        <f t="shared" si="37"/>
        <v>4250.9771650786024</v>
      </c>
      <c r="BN34">
        <f t="shared" si="38"/>
        <v>324.10866045468845</v>
      </c>
      <c r="BO34">
        <f t="shared" si="8"/>
        <v>308.37908027764604</v>
      </c>
      <c r="BP34">
        <f t="shared" si="9"/>
        <v>2072.7356870269041</v>
      </c>
      <c r="BQ34">
        <f t="shared" si="10"/>
        <v>3342.7340596405443</v>
      </c>
      <c r="BR34">
        <f t="shared" si="39"/>
        <v>6047.9574873997826</v>
      </c>
      <c r="BT34" s="1">
        <v>56.62379</v>
      </c>
      <c r="BU34" s="1">
        <v>50.542340000000003</v>
      </c>
      <c r="BV34" s="1">
        <v>15.648239999999999</v>
      </c>
      <c r="BW34" s="1">
        <v>14.66916</v>
      </c>
      <c r="BY34">
        <f t="shared" si="40"/>
        <v>957.59474720740843</v>
      </c>
      <c r="BZ34">
        <f t="shared" si="41"/>
        <v>813.2656669204714</v>
      </c>
      <c r="CA34">
        <f t="shared" si="42"/>
        <v>1692.3945098836966</v>
      </c>
      <c r="CB34">
        <f t="shared" si="43"/>
        <v>2558.581507425024</v>
      </c>
      <c r="CC34">
        <f t="shared" si="44"/>
        <v>6021.8364314366008</v>
      </c>
      <c r="CD34" s="4">
        <f t="shared" si="45"/>
        <v>-1.1477698817543569E-3</v>
      </c>
      <c r="CF34">
        <f t="shared" si="11"/>
        <v>212.02149191164591</v>
      </c>
      <c r="CG34">
        <f t="shared" si="12"/>
        <v>178.4198065698146</v>
      </c>
      <c r="CI34">
        <v>1.7628280272972603</v>
      </c>
      <c r="CJ34">
        <v>3.8344999999999914</v>
      </c>
      <c r="CK34">
        <v>2</v>
      </c>
      <c r="CL34">
        <f t="shared" si="71"/>
        <v>18.757919142959061</v>
      </c>
      <c r="CM34">
        <f t="shared" si="69"/>
        <v>20.272435743231618</v>
      </c>
      <c r="CN34">
        <f t="shared" si="70"/>
        <v>4597007.4535901872</v>
      </c>
      <c r="CS34">
        <f t="shared" si="62"/>
        <v>17.96248483983889</v>
      </c>
      <c r="CT34">
        <f t="shared" si="47"/>
        <v>15.255171621838878</v>
      </c>
      <c r="CU34">
        <f t="shared" si="48"/>
        <v>31.745799374386209</v>
      </c>
      <c r="CV34">
        <f t="shared" si="49"/>
        <v>47.993665036948904</v>
      </c>
      <c r="CW34">
        <f t="shared" si="50"/>
        <v>112.95712087301288</v>
      </c>
      <c r="CX34">
        <f t="shared" si="63"/>
        <v>2.457188116690897E-2</v>
      </c>
      <c r="CZ34" s="1">
        <v>0</v>
      </c>
      <c r="DA34" s="1">
        <v>0</v>
      </c>
      <c r="DB34" s="1">
        <v>9433</v>
      </c>
      <c r="DC34" s="1">
        <v>19893</v>
      </c>
      <c r="DE34" s="1">
        <v>7.5759879999999997</v>
      </c>
      <c r="DF34" s="1">
        <v>7.6337070000000002</v>
      </c>
      <c r="DH34">
        <f t="shared" si="13"/>
        <v>623.43331852958318</v>
      </c>
      <c r="DI34">
        <f t="shared" si="14"/>
        <v>1314.7417582432945</v>
      </c>
      <c r="DK34">
        <f t="shared" si="15"/>
        <v>246.44582856111489</v>
      </c>
      <c r="DL34">
        <f t="shared" si="16"/>
        <v>523.68258083859087</v>
      </c>
      <c r="DM34">
        <f t="shared" si="51"/>
        <v>0.12788929393354179</v>
      </c>
      <c r="DN34">
        <f t="shared" si="17"/>
        <v>4.6228109252689435</v>
      </c>
      <c r="DO34">
        <f t="shared" si="18"/>
        <v>27.122988449117265</v>
      </c>
      <c r="DP34">
        <f t="shared" si="19"/>
        <v>9.8231955079464104</v>
      </c>
      <c r="DQ34">
        <f t="shared" si="20"/>
        <v>38.170469529002496</v>
      </c>
      <c r="DR34">
        <f t="shared" si="52"/>
        <v>14.446006433215354</v>
      </c>
      <c r="DS34">
        <f t="shared" si="22"/>
        <v>98.511114439797524</v>
      </c>
      <c r="DT34">
        <f t="shared" si="64"/>
        <v>0.12788929393354179</v>
      </c>
      <c r="DV34" s="1">
        <v>2715</v>
      </c>
      <c r="DW34" s="1">
        <v>649.29859999999996</v>
      </c>
      <c r="DX34" s="1">
        <v>6289</v>
      </c>
      <c r="DY34" s="1">
        <v>573.39700000000005</v>
      </c>
      <c r="EA34" s="1">
        <v>14931</v>
      </c>
      <c r="EB34" s="1">
        <v>15078</v>
      </c>
      <c r="ED34">
        <f t="shared" si="53"/>
        <v>1.3980919039752009</v>
      </c>
      <c r="EE34">
        <f t="shared" si="54"/>
        <v>2.8599499411337934</v>
      </c>
      <c r="EG34" s="1">
        <v>355959</v>
      </c>
      <c r="EH34" s="1">
        <v>278136</v>
      </c>
      <c r="EI34" s="1">
        <v>175310</v>
      </c>
      <c r="EJ34" s="1">
        <v>113970</v>
      </c>
      <c r="EL34">
        <f t="shared" si="65"/>
        <v>23.525569874957263</v>
      </c>
      <c r="EM34">
        <f t="shared" si="66"/>
        <v>18.382195429083446</v>
      </c>
      <c r="EN34">
        <f t="shared" si="67"/>
        <v>11.586355885871008</v>
      </c>
      <c r="EO34">
        <f t="shared" si="68"/>
        <v>7.5323540032668914</v>
      </c>
      <c r="EQ34" s="1">
        <v>33214</v>
      </c>
      <c r="ER34" s="1">
        <v>51621</v>
      </c>
      <c r="ES34" s="1">
        <v>169</v>
      </c>
      <c r="ET34" s="1">
        <v>623.33130000000006</v>
      </c>
      <c r="EU34" s="1">
        <v>74</v>
      </c>
      <c r="EV34" s="1">
        <v>927.74890000000005</v>
      </c>
      <c r="EX34" s="1">
        <v>0.28550910000000002</v>
      </c>
      <c r="EY34" s="1">
        <v>0.21593799999999999</v>
      </c>
      <c r="EZ34" s="1">
        <v>0.68268240000000002</v>
      </c>
      <c r="FA34" s="1">
        <v>0.52094169999999995</v>
      </c>
      <c r="FB34" s="1">
        <v>5.4800399999999999E-2</v>
      </c>
      <c r="FC34" s="1">
        <v>1.56699E-2</v>
      </c>
      <c r="FF34">
        <v>9406</v>
      </c>
      <c r="FG34">
        <v>19746</v>
      </c>
      <c r="FI34">
        <f t="shared" si="55"/>
        <v>1.7967254943652988E-2</v>
      </c>
      <c r="FJ34">
        <f t="shared" si="56"/>
        <v>3.7475944495087613E-3</v>
      </c>
    </row>
    <row r="35" spans="1:166" x14ac:dyDescent="0.25">
      <c r="A35">
        <v>2051</v>
      </c>
      <c r="B35" s="1">
        <v>14906</v>
      </c>
      <c r="C35" s="1">
        <v>15132</v>
      </c>
      <c r="D35" s="1">
        <v>33194</v>
      </c>
      <c r="E35" s="1">
        <v>52425</v>
      </c>
      <c r="F35" s="1">
        <v>4788</v>
      </c>
      <c r="G35" s="1">
        <v>4611</v>
      </c>
      <c r="H35" s="1">
        <v>31332</v>
      </c>
      <c r="I35" s="1">
        <v>51479</v>
      </c>
      <c r="J35" s="1">
        <v>29296</v>
      </c>
      <c r="K35" s="1">
        <v>48815</v>
      </c>
      <c r="L35" s="1">
        <v>1137215</v>
      </c>
      <c r="P35">
        <v>2051</v>
      </c>
      <c r="Q35">
        <f t="shared" ref="Q35:Q54" si="75">B35*$N$5/1000</f>
        <v>985.14757192854518</v>
      </c>
      <c r="R35">
        <f t="shared" ref="R35:R54" si="76">C35*$N$5/1000</f>
        <v>1000.0840640294341</v>
      </c>
      <c r="S35">
        <f t="shared" ref="S35:S54" si="77">D35*$N$5/1000</f>
        <v>2193.8137999863229</v>
      </c>
      <c r="T35">
        <f t="shared" ref="T35:T54" si="78">E35*$N$5/1000</f>
        <v>3464.8035326951544</v>
      </c>
      <c r="U35">
        <f t="shared" si="24"/>
        <v>7643.8489686394569</v>
      </c>
      <c r="W35">
        <f t="shared" ref="W35:W54" si="79">J35*$N$5/1000</f>
        <v>1936.1923565824943</v>
      </c>
      <c r="X35">
        <f t="shared" ref="X35:X54" si="80">K35*$N$5/1000</f>
        <v>3226.2162031190078</v>
      </c>
      <c r="Z35">
        <f t="shared" si="25"/>
        <v>257.62144340382861</v>
      </c>
      <c r="AA35">
        <f t="shared" si="26"/>
        <v>238.58732957614666</v>
      </c>
      <c r="AB35">
        <f t="shared" si="27"/>
        <v>0.11743086099897572</v>
      </c>
      <c r="AC35">
        <f t="shared" si="28"/>
        <v>6.8860276585598373E-2</v>
      </c>
      <c r="AE35" s="1">
        <v>71627</v>
      </c>
      <c r="AF35" s="1">
        <v>4465</v>
      </c>
      <c r="AG35" s="1">
        <v>6370</v>
      </c>
      <c r="AH35" s="1">
        <v>3157</v>
      </c>
      <c r="AI35" s="1">
        <v>68451</v>
      </c>
      <c r="AJ35" s="1">
        <v>4630</v>
      </c>
      <c r="AK35" s="1">
        <v>6755</v>
      </c>
      <c r="AL35" s="1">
        <v>2975</v>
      </c>
      <c r="AM35" s="1">
        <v>64887</v>
      </c>
      <c r="AN35" s="1">
        <v>4249</v>
      </c>
      <c r="AO35" s="1">
        <v>6074</v>
      </c>
      <c r="AP35" s="1">
        <v>2901</v>
      </c>
      <c r="AR35" s="1">
        <v>14.8621</v>
      </c>
      <c r="AS35" s="1">
        <v>15.043100000000001</v>
      </c>
      <c r="AT35" s="1">
        <v>15.309749999999999</v>
      </c>
      <c r="AU35" s="1">
        <v>16.83944</v>
      </c>
      <c r="AW35">
        <f t="shared" si="57"/>
        <v>6740</v>
      </c>
      <c r="AX35">
        <f t="shared" si="29"/>
        <v>216</v>
      </c>
      <c r="AY35">
        <f t="shared" si="30"/>
        <v>296</v>
      </c>
      <c r="AZ35">
        <f t="shared" si="31"/>
        <v>256</v>
      </c>
      <c r="BB35">
        <f t="shared" si="58"/>
        <v>9.4098594105574709E-2</v>
      </c>
      <c r="BC35">
        <f t="shared" si="72"/>
        <v>4.8376259798432249E-2</v>
      </c>
      <c r="BD35">
        <f t="shared" si="73"/>
        <v>4.6467817896389325E-2</v>
      </c>
      <c r="BE35">
        <f t="shared" si="74"/>
        <v>8.1089642065251821E-2</v>
      </c>
      <c r="BF35">
        <f t="shared" si="32"/>
        <v>8.7690816290776574E-2</v>
      </c>
      <c r="BH35">
        <f t="shared" ref="BH35:BH54" si="81">AI35*$N$5/1000*AR35*365.25/7/1000</f>
        <v>3508.2645514913229</v>
      </c>
      <c r="BI35">
        <f t="shared" si="34"/>
        <v>240.18766077623894</v>
      </c>
      <c r="BJ35">
        <f t="shared" si="35"/>
        <v>356.63651828876425</v>
      </c>
      <c r="BK35">
        <f t="shared" si="36"/>
        <v>172.76150307218685</v>
      </c>
      <c r="BL35">
        <f t="shared" si="37"/>
        <v>4277.8502336285128</v>
      </c>
      <c r="BN35">
        <f t="shared" ref="BN35:BN54" si="82">F35*$N$5/1000</f>
        <v>316.44214238520556</v>
      </c>
      <c r="BO35">
        <f t="shared" ref="BO35:BO54" si="83">G35*$N$5/1000</f>
        <v>304.74409326194296</v>
      </c>
      <c r="BP35">
        <f t="shared" ref="BP35:BP54" si="84">H35*$N$5/1000</f>
        <v>2070.7529668365205</v>
      </c>
      <c r="BQ35">
        <f t="shared" ref="BQ35:BQ54" si="85">I35*$N$5/1000</f>
        <v>3402.2817560250619</v>
      </c>
      <c r="BR35">
        <f t="shared" si="39"/>
        <v>6094.2209585087312</v>
      </c>
      <c r="BT35" s="1">
        <v>58.003459999999997</v>
      </c>
      <c r="BU35" s="1">
        <v>49.875279999999997</v>
      </c>
      <c r="BV35" s="1">
        <v>15.75874</v>
      </c>
      <c r="BW35" s="1">
        <v>14.505660000000001</v>
      </c>
      <c r="BY35">
        <f t="shared" si="40"/>
        <v>957.72406769477971</v>
      </c>
      <c r="BZ35">
        <f t="shared" si="41"/>
        <v>793.07238526666572</v>
      </c>
      <c r="CA35">
        <f t="shared" si="42"/>
        <v>1702.7150202204434</v>
      </c>
      <c r="CB35">
        <f t="shared" si="43"/>
        <v>2575.1347218909559</v>
      </c>
      <c r="CC35">
        <f t="shared" si="44"/>
        <v>6028.6461950728444</v>
      </c>
      <c r="CD35" s="4">
        <f t="shared" si="45"/>
        <v>-4.9151711391459685E-4</v>
      </c>
      <c r="CF35">
        <f t="shared" ref="CF35:CF54" si="86">BV35*Z35*365.25/7/1000</f>
        <v>211.83400832437405</v>
      </c>
      <c r="CG35">
        <f t="shared" ref="CG35:CG54" si="87">BW35*AA35*365.25/7/1000</f>
        <v>180.58307943095892</v>
      </c>
      <c r="CI35">
        <v>1.7573116115272853</v>
      </c>
      <c r="CJ35">
        <v>3.8344999999999914</v>
      </c>
      <c r="CK35">
        <v>2</v>
      </c>
      <c r="CL35">
        <f t="shared" si="71"/>
        <v>19.095285835780221</v>
      </c>
      <c r="CM35">
        <f t="shared" si="69"/>
        <v>20.637041462554738</v>
      </c>
      <c r="CN35">
        <f t="shared" si="70"/>
        <v>4678044.7893990194</v>
      </c>
      <c r="CS35">
        <f t="shared" si="62"/>
        <v>18.288014824437944</v>
      </c>
      <c r="CT35">
        <f t="shared" si="47"/>
        <v>15.143943885130996</v>
      </c>
      <c r="CU35">
        <f t="shared" si="48"/>
        <v>32.513830007985661</v>
      </c>
      <c r="CV35">
        <f t="shared" si="49"/>
        <v>49.172933580150207</v>
      </c>
      <c r="CW35">
        <f t="shared" si="50"/>
        <v>115.11872229770481</v>
      </c>
      <c r="CX35">
        <f t="shared" si="63"/>
        <v>2.4608298440959117E-2</v>
      </c>
      <c r="CZ35" s="1">
        <v>0</v>
      </c>
      <c r="DA35" s="1">
        <v>0</v>
      </c>
      <c r="DB35" s="1">
        <v>9543</v>
      </c>
      <c r="DC35" s="1">
        <v>20587</v>
      </c>
      <c r="DE35" s="1">
        <v>7.9253859999999996</v>
      </c>
      <c r="DF35" s="1">
        <v>7.6249320000000003</v>
      </c>
      <c r="DH35">
        <f t="shared" ref="DH35:DH54" si="88">DB35*$N$5/1000</f>
        <v>630.70329256098933</v>
      </c>
      <c r="DI35">
        <f t="shared" ref="DI35:DI54" si="89">DC35*$N$5/1000</f>
        <v>1360.608685314166</v>
      </c>
      <c r="DK35">
        <f t="shared" ref="DK35:DK54" si="90">DE35*365.25/7*DB35*$N$5/10^6</f>
        <v>260.81808759891061</v>
      </c>
      <c r="DL35">
        <f t="shared" ref="DL35:DL54" si="91">DF35*365.25/7*DC35*$N$5/10^6</f>
        <v>541.32913059763587</v>
      </c>
      <c r="DM35">
        <f t="shared" si="51"/>
        <v>0.13305594527211329</v>
      </c>
      <c r="DN35">
        <f t="shared" ref="DN35:DN54" si="92">DB35*DE35*CL35*$N$5*365.25/7/10^9</f>
        <v>4.9803959338427637</v>
      </c>
      <c r="DO35">
        <f t="shared" ref="DO35:DO54" si="93">CU35-DN35</f>
        <v>27.533434074142896</v>
      </c>
      <c r="DP35">
        <f t="shared" ref="DP35:DP54" si="94">DC35*DF35*CL35*$N$5*365.25/7/10^9</f>
        <v>10.336834479996259</v>
      </c>
      <c r="DQ35">
        <f t="shared" ref="DQ35:DQ54" si="95">CV35-DP35</f>
        <v>38.836099100153945</v>
      </c>
      <c r="DR35">
        <f t="shared" si="52"/>
        <v>15.317230413839024</v>
      </c>
      <c r="DS35">
        <f t="shared" ref="DS35:DS54" si="96">CW35-DR35</f>
        <v>99.801491883865779</v>
      </c>
      <c r="DT35">
        <f t="shared" si="64"/>
        <v>0.13305594527211334</v>
      </c>
      <c r="DV35" s="1">
        <v>2712</v>
      </c>
      <c r="DW35" s="1">
        <v>657.45989999999995</v>
      </c>
      <c r="DX35" s="1">
        <v>6219</v>
      </c>
      <c r="DY35" s="1">
        <v>586.39970000000005</v>
      </c>
      <c r="EA35" s="1">
        <v>14893</v>
      </c>
      <c r="EB35" s="1">
        <v>15132</v>
      </c>
      <c r="ED35">
        <f t="shared" si="53"/>
        <v>1.4141008228321814</v>
      </c>
      <c r="EE35">
        <f t="shared" si="54"/>
        <v>2.8922492471542305</v>
      </c>
      <c r="EG35" s="1">
        <v>355992</v>
      </c>
      <c r="EH35" s="1">
        <v>279081</v>
      </c>
      <c r="EI35" s="1">
        <v>176086</v>
      </c>
      <c r="EJ35" s="1">
        <v>116038</v>
      </c>
      <c r="EL35">
        <f t="shared" si="65"/>
        <v>23.527750867166688</v>
      </c>
      <c r="EM35">
        <f t="shared" si="66"/>
        <v>18.444651115080525</v>
      </c>
      <c r="EN35">
        <f t="shared" si="67"/>
        <v>11.637642248128929</v>
      </c>
      <c r="EO35">
        <f t="shared" si="68"/>
        <v>7.6690295150573276</v>
      </c>
      <c r="EQ35" s="1">
        <v>33194</v>
      </c>
      <c r="ER35" s="1">
        <v>52425</v>
      </c>
      <c r="ES35" s="1">
        <v>186</v>
      </c>
      <c r="ET35" s="1">
        <v>622.47190000000001</v>
      </c>
      <c r="EU35" s="1">
        <v>91</v>
      </c>
      <c r="EV35" s="1">
        <v>671.02089999999998</v>
      </c>
      <c r="EX35" s="1">
        <v>0.28541480000000002</v>
      </c>
      <c r="EY35" s="1">
        <v>0.21507229999999999</v>
      </c>
      <c r="EZ35" s="1">
        <v>0.68481539999999996</v>
      </c>
      <c r="FA35" s="1">
        <v>0.51799850000000003</v>
      </c>
      <c r="FB35" s="1">
        <v>5.5022799999999997E-2</v>
      </c>
      <c r="FC35" s="1">
        <v>1.54445E-2</v>
      </c>
      <c r="FF35">
        <v>9538</v>
      </c>
      <c r="FG35">
        <v>20369</v>
      </c>
      <c r="FI35">
        <f t="shared" si="55"/>
        <v>1.9500943594044872E-2</v>
      </c>
      <c r="FJ35">
        <f t="shared" si="56"/>
        <v>4.4675732731111004E-3</v>
      </c>
    </row>
    <row r="36" spans="1:166" x14ac:dyDescent="0.25">
      <c r="A36">
        <v>2052</v>
      </c>
      <c r="B36" s="1">
        <v>14885</v>
      </c>
      <c r="C36" s="1">
        <v>15239</v>
      </c>
      <c r="D36" s="1">
        <v>33218</v>
      </c>
      <c r="E36" s="1">
        <v>53458</v>
      </c>
      <c r="F36" s="1">
        <v>4765</v>
      </c>
      <c r="G36" s="1">
        <v>4584</v>
      </c>
      <c r="H36" s="1">
        <v>31421</v>
      </c>
      <c r="I36" s="1">
        <v>52493</v>
      </c>
      <c r="J36" s="1">
        <v>29346</v>
      </c>
      <c r="K36" s="1">
        <v>49815</v>
      </c>
      <c r="L36" s="1">
        <v>1139356</v>
      </c>
      <c r="P36">
        <v>2052</v>
      </c>
      <c r="Q36">
        <f t="shared" si="75"/>
        <v>983.75966779527664</v>
      </c>
      <c r="R36">
        <f t="shared" si="76"/>
        <v>1007.1557660418019</v>
      </c>
      <c r="S36">
        <f t="shared" si="77"/>
        <v>2195.3999761386294</v>
      </c>
      <c r="T36">
        <f t="shared" si="78"/>
        <v>3533.0751979173597</v>
      </c>
      <c r="U36">
        <f t="shared" si="24"/>
        <v>7719.3906078930686</v>
      </c>
      <c r="W36">
        <f t="shared" si="79"/>
        <v>1939.4968902331332</v>
      </c>
      <c r="X36">
        <f t="shared" si="80"/>
        <v>3292.3068761317909</v>
      </c>
      <c r="Z36">
        <f t="shared" si="25"/>
        <v>255.90308590549625</v>
      </c>
      <c r="AA36">
        <f t="shared" si="26"/>
        <v>240.76832178556879</v>
      </c>
      <c r="AB36">
        <f t="shared" si="27"/>
        <v>0.11656330904931063</v>
      </c>
      <c r="AC36">
        <f t="shared" si="28"/>
        <v>6.8146956489206448E-2</v>
      </c>
      <c r="AE36" s="1">
        <v>72586</v>
      </c>
      <c r="AF36" s="1">
        <v>4527</v>
      </c>
      <c r="AG36" s="1">
        <v>6381</v>
      </c>
      <c r="AH36" s="1">
        <v>3182</v>
      </c>
      <c r="AI36" s="1">
        <v>69401</v>
      </c>
      <c r="AJ36" s="1">
        <v>4693</v>
      </c>
      <c r="AK36" s="1">
        <v>6793</v>
      </c>
      <c r="AL36" s="1">
        <v>3027</v>
      </c>
      <c r="AM36" s="1">
        <v>65822</v>
      </c>
      <c r="AN36" s="1">
        <v>4310</v>
      </c>
      <c r="AO36" s="1">
        <v>6093</v>
      </c>
      <c r="AP36" s="1">
        <v>2936</v>
      </c>
      <c r="AR36" s="1">
        <v>14.795339999999999</v>
      </c>
      <c r="AS36" s="1">
        <v>15.24287</v>
      </c>
      <c r="AT36" s="1">
        <v>15.541550000000001</v>
      </c>
      <c r="AU36" s="1">
        <v>16.49051</v>
      </c>
      <c r="AW36">
        <f t="shared" si="57"/>
        <v>6764</v>
      </c>
      <c r="AX36">
        <f t="shared" si="29"/>
        <v>217</v>
      </c>
      <c r="AY36">
        <f t="shared" si="30"/>
        <v>288</v>
      </c>
      <c r="AZ36">
        <f t="shared" si="31"/>
        <v>246</v>
      </c>
      <c r="BB36">
        <f t="shared" si="58"/>
        <v>9.3186013831868406E-2</v>
      </c>
      <c r="BC36">
        <f t="shared" si="72"/>
        <v>4.7934614535012146E-2</v>
      </c>
      <c r="BD36">
        <f t="shared" si="73"/>
        <v>4.5133991537376586E-2</v>
      </c>
      <c r="BE36">
        <f t="shared" si="74"/>
        <v>7.7309868007542429E-2</v>
      </c>
      <c r="BF36">
        <f t="shared" si="32"/>
        <v>8.6702201301398316E-2</v>
      </c>
      <c r="BH36">
        <f t="shared" si="81"/>
        <v>3540.9764387769987</v>
      </c>
      <c r="BI36">
        <f t="shared" ref="BI36:BI54" si="97">AJ36*$N$5/1000*AS36*365.25/7/1000</f>
        <v>246.68892867718674</v>
      </c>
      <c r="BJ36">
        <f t="shared" ref="BJ36:BJ54" si="98">AK36*$N$5/1000*AT36*365.25/7/1000</f>
        <v>364.07285841038993</v>
      </c>
      <c r="BK36">
        <f t="shared" ref="BK36:BK54" si="99">AL36*$N$5/1000*AU36*365.25/7/1000</f>
        <v>172.13883806710174</v>
      </c>
      <c r="BL36">
        <f t="shared" si="37"/>
        <v>4323.8770639316772</v>
      </c>
      <c r="BN36">
        <f t="shared" si="82"/>
        <v>314.92205690591152</v>
      </c>
      <c r="BO36">
        <f t="shared" si="83"/>
        <v>302.9596450905978</v>
      </c>
      <c r="BP36">
        <f t="shared" si="84"/>
        <v>2076.6350367346581</v>
      </c>
      <c r="BQ36">
        <f t="shared" si="85"/>
        <v>3469.2976984600236</v>
      </c>
      <c r="BR36">
        <f t="shared" si="39"/>
        <v>6163.8144371911912</v>
      </c>
      <c r="BT36" s="1">
        <v>57.830570000000002</v>
      </c>
      <c r="BU36" s="1">
        <v>51.92944</v>
      </c>
      <c r="BV36" s="1">
        <v>15.759169999999999</v>
      </c>
      <c r="BW36" s="1">
        <v>14.45275</v>
      </c>
      <c r="BY36">
        <f t="shared" si="40"/>
        <v>950.28251158788362</v>
      </c>
      <c r="BZ36">
        <f t="shared" si="41"/>
        <v>820.90066444486627</v>
      </c>
      <c r="CA36">
        <f t="shared" si="42"/>
        <v>1707.5982542672905</v>
      </c>
      <c r="CB36">
        <f t="shared" si="43"/>
        <v>2616.2801309636379</v>
      </c>
      <c r="CC36">
        <f t="shared" si="44"/>
        <v>6095.0615612636784</v>
      </c>
      <c r="CD36" s="4">
        <f t="shared" si="45"/>
        <v>1.3212992507760646E-3</v>
      </c>
      <c r="CF36">
        <f t="shared" si="86"/>
        <v>210.42679865449699</v>
      </c>
      <c r="CG36">
        <f t="shared" si="87"/>
        <v>181.5691333530286</v>
      </c>
      <c r="CI36">
        <v>1.7446770687416659</v>
      </c>
      <c r="CJ36">
        <v>3.8344999999999914</v>
      </c>
      <c r="CK36">
        <v>2</v>
      </c>
      <c r="CL36">
        <f t="shared" si="71"/>
        <v>19.438720167797264</v>
      </c>
      <c r="CM36">
        <f t="shared" si="69"/>
        <v>21.00820472297686</v>
      </c>
      <c r="CN36">
        <f t="shared" si="70"/>
        <v>4760252.6136755757</v>
      </c>
      <c r="CS36">
        <f t="shared" si="62"/>
        <v>18.472275823108429</v>
      </c>
      <c r="CT36">
        <f t="shared" si="47"/>
        <v>15.957258301702597</v>
      </c>
      <c r="CU36">
        <f t="shared" si="48"/>
        <v>33.193524623720982</v>
      </c>
      <c r="CV36">
        <f t="shared" si="49"/>
        <v>50.857137346370138</v>
      </c>
      <c r="CW36">
        <f t="shared" si="50"/>
        <v>118.48019609490214</v>
      </c>
      <c r="CX36">
        <f t="shared" si="63"/>
        <v>2.4889476611918499E-2</v>
      </c>
      <c r="CZ36" s="1">
        <v>0</v>
      </c>
      <c r="DA36" s="1">
        <v>0</v>
      </c>
      <c r="DB36" s="1">
        <v>9540</v>
      </c>
      <c r="DC36" s="1">
        <v>20935</v>
      </c>
      <c r="DE36" s="1">
        <v>7.6471900000000002</v>
      </c>
      <c r="DF36" s="1">
        <v>7.708653</v>
      </c>
      <c r="DH36">
        <f t="shared" si="88"/>
        <v>630.5050205419509</v>
      </c>
      <c r="DI36">
        <f t="shared" si="89"/>
        <v>1383.6082395226144</v>
      </c>
      <c r="DK36">
        <f t="shared" si="90"/>
        <v>251.58376629370755</v>
      </c>
      <c r="DL36">
        <f t="shared" si="91"/>
        <v>556.5239011850241</v>
      </c>
      <c r="DM36">
        <f t="shared" si="51"/>
        <v>0.13258400417389518</v>
      </c>
      <c r="DN36">
        <f t="shared" si="92"/>
        <v>4.890466431743886</v>
      </c>
      <c r="DO36">
        <f t="shared" si="93"/>
        <v>28.303058191977097</v>
      </c>
      <c r="DP36">
        <f t="shared" si="94"/>
        <v>10.818112381826538</v>
      </c>
      <c r="DQ36">
        <f t="shared" si="95"/>
        <v>40.0390249645436</v>
      </c>
      <c r="DR36">
        <f t="shared" si="52"/>
        <v>15.708578813570423</v>
      </c>
      <c r="DS36">
        <f t="shared" si="96"/>
        <v>102.77161728133171</v>
      </c>
      <c r="DT36">
        <f t="shared" si="64"/>
        <v>0.13258400417389515</v>
      </c>
      <c r="DV36" s="1">
        <v>2693</v>
      </c>
      <c r="DW36" s="1">
        <v>661.07270000000005</v>
      </c>
      <c r="DX36" s="1">
        <v>6417</v>
      </c>
      <c r="DY36" s="1">
        <v>575.31960000000004</v>
      </c>
      <c r="EA36" s="1">
        <v>14872</v>
      </c>
      <c r="EB36" s="1">
        <v>15239</v>
      </c>
      <c r="ED36">
        <f t="shared" si="53"/>
        <v>1.4119099426385529</v>
      </c>
      <c r="EE36">
        <f t="shared" si="54"/>
        <v>2.9279430792695247</v>
      </c>
      <c r="EG36" s="1">
        <v>355100</v>
      </c>
      <c r="EH36" s="1">
        <v>279781</v>
      </c>
      <c r="EI36" s="1">
        <v>177379</v>
      </c>
      <c r="EJ36" s="1">
        <v>117472</v>
      </c>
      <c r="EL36">
        <f t="shared" si="65"/>
        <v>23.468797986839284</v>
      </c>
      <c r="EM36">
        <f t="shared" si="66"/>
        <v>18.490914586189472</v>
      </c>
      <c r="EN36">
        <f t="shared" si="67"/>
        <v>11.723097488334457</v>
      </c>
      <c r="EO36">
        <f t="shared" si="68"/>
        <v>7.7638035401576584</v>
      </c>
      <c r="EQ36" s="1">
        <v>33218</v>
      </c>
      <c r="ER36" s="1">
        <v>53458</v>
      </c>
      <c r="ES36" s="1">
        <v>192</v>
      </c>
      <c r="ET36" s="1">
        <v>616.8451</v>
      </c>
      <c r="EU36" s="1">
        <v>95</v>
      </c>
      <c r="EV36" s="1">
        <v>719.95529999999997</v>
      </c>
      <c r="EX36" s="1">
        <v>0.28596149999999998</v>
      </c>
      <c r="EY36" s="1">
        <v>0.2175839</v>
      </c>
      <c r="EZ36" s="1">
        <v>0.69420839999999995</v>
      </c>
      <c r="FA36" s="1">
        <v>0.52768320000000002</v>
      </c>
      <c r="FB36" s="1">
        <v>5.4446300000000003E-2</v>
      </c>
      <c r="FC36" s="1">
        <v>1.5696399999999999E-2</v>
      </c>
      <c r="FF36">
        <v>9507</v>
      </c>
      <c r="FG36">
        <v>20660</v>
      </c>
      <c r="FI36">
        <f t="shared" si="55"/>
        <v>2.0195645313979174E-2</v>
      </c>
      <c r="FJ36">
        <f t="shared" si="56"/>
        <v>4.5982575024201356E-3</v>
      </c>
    </row>
    <row r="37" spans="1:166" x14ac:dyDescent="0.25">
      <c r="A37">
        <v>2053</v>
      </c>
      <c r="B37" s="1">
        <v>14939</v>
      </c>
      <c r="C37" s="1">
        <v>15221</v>
      </c>
      <c r="D37" s="1">
        <v>33343</v>
      </c>
      <c r="E37" s="1">
        <v>53873</v>
      </c>
      <c r="F37" s="1">
        <v>4830</v>
      </c>
      <c r="G37" s="1">
        <v>4636</v>
      </c>
      <c r="H37" s="1">
        <v>31666</v>
      </c>
      <c r="I37" s="1">
        <v>52878</v>
      </c>
      <c r="J37" s="1">
        <v>29540</v>
      </c>
      <c r="K37" s="1">
        <v>50180</v>
      </c>
      <c r="L37" s="1">
        <v>1141857</v>
      </c>
      <c r="P37">
        <v>2053</v>
      </c>
      <c r="Q37">
        <f t="shared" si="75"/>
        <v>987.32856413796696</v>
      </c>
      <c r="R37">
        <f t="shared" si="76"/>
        <v>1005.9661339275718</v>
      </c>
      <c r="S37">
        <f t="shared" si="77"/>
        <v>2203.6613102652273</v>
      </c>
      <c r="T37">
        <f t="shared" si="78"/>
        <v>3560.5028272176646</v>
      </c>
      <c r="U37">
        <f t="shared" si="24"/>
        <v>7757.4588355484302</v>
      </c>
      <c r="W37">
        <f t="shared" si="79"/>
        <v>1952.3184807976133</v>
      </c>
      <c r="X37">
        <f t="shared" si="80"/>
        <v>3316.429971781457</v>
      </c>
      <c r="Z37">
        <f t="shared" si="25"/>
        <v>251.34282946761391</v>
      </c>
      <c r="AA37">
        <f t="shared" si="26"/>
        <v>244.07285543620765</v>
      </c>
      <c r="AB37">
        <f t="shared" si="27"/>
        <v>0.11405692349218714</v>
      </c>
      <c r="AC37">
        <f t="shared" si="28"/>
        <v>6.8550108588717795E-2</v>
      </c>
      <c r="AE37" s="1">
        <v>73035</v>
      </c>
      <c r="AF37" s="1">
        <v>4563</v>
      </c>
      <c r="AG37" s="1">
        <v>6429</v>
      </c>
      <c r="AH37" s="1">
        <v>3189</v>
      </c>
      <c r="AI37" s="1">
        <v>69948</v>
      </c>
      <c r="AJ37" s="1">
        <v>4713</v>
      </c>
      <c r="AK37" s="1">
        <v>6836</v>
      </c>
      <c r="AL37" s="1">
        <v>3047</v>
      </c>
      <c r="AM37" s="1">
        <v>66297</v>
      </c>
      <c r="AN37" s="1">
        <v>4337</v>
      </c>
      <c r="AO37" s="1">
        <v>6130</v>
      </c>
      <c r="AP37" s="1">
        <v>2956</v>
      </c>
      <c r="AR37" s="1">
        <v>14.756220000000001</v>
      </c>
      <c r="AS37" s="1">
        <v>14.652670000000001</v>
      </c>
      <c r="AT37" s="1">
        <v>15.71921</v>
      </c>
      <c r="AU37" s="1">
        <v>15.748749999999999</v>
      </c>
      <c r="AW37">
        <f t="shared" si="57"/>
        <v>6738</v>
      </c>
      <c r="AX37">
        <f t="shared" si="29"/>
        <v>226</v>
      </c>
      <c r="AY37">
        <f t="shared" si="30"/>
        <v>299</v>
      </c>
      <c r="AZ37">
        <f t="shared" si="31"/>
        <v>233</v>
      </c>
      <c r="BB37">
        <f t="shared" si="58"/>
        <v>9.2257136989114807E-2</v>
      </c>
      <c r="BC37">
        <f t="shared" si="72"/>
        <v>4.9528818759587992E-2</v>
      </c>
      <c r="BD37">
        <f t="shared" si="73"/>
        <v>4.6508010577072642E-2</v>
      </c>
      <c r="BE37">
        <f t="shared" si="74"/>
        <v>7.3063656318595169E-2</v>
      </c>
      <c r="BF37">
        <f t="shared" si="32"/>
        <v>8.594753256283251E-2</v>
      </c>
      <c r="BH37">
        <f t="shared" si="81"/>
        <v>3559.4490582998619</v>
      </c>
      <c r="BI37">
        <f t="shared" si="97"/>
        <v>238.14779650648376</v>
      </c>
      <c r="BJ37">
        <f t="shared" si="98"/>
        <v>370.56562399291442</v>
      </c>
      <c r="BK37">
        <f t="shared" si="99"/>
        <v>165.48205374432078</v>
      </c>
      <c r="BL37">
        <f t="shared" si="37"/>
        <v>4333.6445325435816</v>
      </c>
      <c r="BN37">
        <f t="shared" si="82"/>
        <v>319.21795065174246</v>
      </c>
      <c r="BO37">
        <f t="shared" si="83"/>
        <v>306.39636008726251</v>
      </c>
      <c r="BP37">
        <f t="shared" si="84"/>
        <v>2092.8272516227898</v>
      </c>
      <c r="BQ37">
        <f t="shared" si="85"/>
        <v>3494.7426075699454</v>
      </c>
      <c r="BR37">
        <f t="shared" si="39"/>
        <v>6213.1841699317401</v>
      </c>
      <c r="BT37" s="1">
        <v>57.032530000000001</v>
      </c>
      <c r="BU37" s="1">
        <v>48.443429999999999</v>
      </c>
      <c r="BV37" s="1">
        <v>15.49333</v>
      </c>
      <c r="BW37" s="1">
        <v>14.487259999999999</v>
      </c>
      <c r="BY37">
        <f t="shared" si="40"/>
        <v>949.95301907463408</v>
      </c>
      <c r="BZ37">
        <f t="shared" si="41"/>
        <v>774.48082853391429</v>
      </c>
      <c r="CA37">
        <f t="shared" si="42"/>
        <v>1691.8830427544417</v>
      </c>
      <c r="CB37">
        <f t="shared" si="43"/>
        <v>2641.7616655945303</v>
      </c>
      <c r="CC37">
        <f t="shared" si="44"/>
        <v>6058.0785559575206</v>
      </c>
      <c r="CD37" s="4">
        <f t="shared" si="45"/>
        <v>1.7580539042683085E-4</v>
      </c>
      <c r="CF37">
        <f t="shared" si="86"/>
        <v>203.1905264825092</v>
      </c>
      <c r="CG37">
        <f t="shared" si="87"/>
        <v>184.50065870571095</v>
      </c>
      <c r="CI37">
        <v>1.732297188951577</v>
      </c>
      <c r="CJ37">
        <v>3.8344999999999914</v>
      </c>
      <c r="CK37">
        <v>2</v>
      </c>
      <c r="CL37">
        <f t="shared" si="71"/>
        <v>19.788331267285731</v>
      </c>
      <c r="CM37">
        <f t="shared" si="69"/>
        <v>21.386043463803336</v>
      </c>
      <c r="CN37">
        <f t="shared" si="70"/>
        <v>4843303.6494405493</v>
      </c>
      <c r="CS37">
        <f t="shared" si="62"/>
        <v>18.797985029807059</v>
      </c>
      <c r="CT37">
        <f t="shared" si="47"/>
        <v>15.325683195191015</v>
      </c>
      <c r="CU37">
        <f t="shared" si="48"/>
        <v>33.47954211552824</v>
      </c>
      <c r="CV37">
        <f t="shared" si="49"/>
        <v>52.276054968001077</v>
      </c>
      <c r="CW37">
        <f t="shared" si="50"/>
        <v>119.87926530852739</v>
      </c>
      <c r="CX37">
        <f t="shared" si="63"/>
        <v>2.4751548526670358E-2</v>
      </c>
      <c r="CZ37" s="1">
        <v>0</v>
      </c>
      <c r="DA37" s="1">
        <v>0</v>
      </c>
      <c r="DB37" s="1">
        <v>9501</v>
      </c>
      <c r="DC37" s="1">
        <v>21227</v>
      </c>
      <c r="DE37" s="1">
        <v>7.6485200000000004</v>
      </c>
      <c r="DF37" s="1">
        <v>7.6167990000000003</v>
      </c>
      <c r="DH37">
        <f t="shared" si="88"/>
        <v>627.92748429445237</v>
      </c>
      <c r="DI37">
        <f t="shared" si="89"/>
        <v>1402.9067160423472</v>
      </c>
      <c r="DK37">
        <f t="shared" si="90"/>
        <v>250.59885579638754</v>
      </c>
      <c r="DL37">
        <f t="shared" si="91"/>
        <v>557.56239383446461</v>
      </c>
      <c r="DM37">
        <f t="shared" si="51"/>
        <v>0.13340224002808704</v>
      </c>
      <c r="DN37">
        <f t="shared" si="92"/>
        <v>4.9589331737016842</v>
      </c>
      <c r="DO37">
        <f t="shared" si="93"/>
        <v>28.520608941826556</v>
      </c>
      <c r="DP37">
        <f t="shared" si="94"/>
        <v>11.033229351377216</v>
      </c>
      <c r="DQ37">
        <f t="shared" si="95"/>
        <v>41.242825616623861</v>
      </c>
      <c r="DR37">
        <f t="shared" si="52"/>
        <v>15.9921625250789</v>
      </c>
      <c r="DS37">
        <f t="shared" si="96"/>
        <v>103.8871027834485</v>
      </c>
      <c r="DT37">
        <f t="shared" si="64"/>
        <v>0.13340224002808704</v>
      </c>
      <c r="DV37" s="1">
        <v>2832</v>
      </c>
      <c r="DW37" s="1">
        <v>653.44809999999995</v>
      </c>
      <c r="DX37" s="1">
        <v>6247</v>
      </c>
      <c r="DY37" s="1">
        <v>572.44759999999997</v>
      </c>
      <c r="EA37" s="1">
        <v>14928</v>
      </c>
      <c r="EB37" s="1">
        <v>15221</v>
      </c>
      <c r="ED37">
        <f t="shared" si="53"/>
        <v>1.4676610508741028</v>
      </c>
      <c r="EE37">
        <f t="shared" si="54"/>
        <v>2.8361465320440864</v>
      </c>
      <c r="EG37" s="1">
        <v>354007</v>
      </c>
      <c r="EH37" s="1">
        <v>280579</v>
      </c>
      <c r="EI37" s="1">
        <v>179464</v>
      </c>
      <c r="EJ37" s="1">
        <v>118471</v>
      </c>
      <c r="EL37">
        <f t="shared" si="65"/>
        <v>23.396560881236312</v>
      </c>
      <c r="EM37">
        <f t="shared" si="66"/>
        <v>18.543654943253674</v>
      </c>
      <c r="EN37">
        <f t="shared" si="67"/>
        <v>11.86089654156611</v>
      </c>
      <c r="EO37">
        <f t="shared" si="68"/>
        <v>7.8298281224974282</v>
      </c>
      <c r="EQ37" s="1">
        <v>33343</v>
      </c>
      <c r="ER37" s="1">
        <v>53873</v>
      </c>
      <c r="ES37" s="1">
        <v>207</v>
      </c>
      <c r="ET37" s="1">
        <v>612.3501</v>
      </c>
      <c r="EU37" s="1">
        <v>108</v>
      </c>
      <c r="EV37" s="1">
        <v>645.74260000000004</v>
      </c>
      <c r="EX37" s="1">
        <v>0.28693869999999999</v>
      </c>
      <c r="EY37" s="1">
        <v>0.218497</v>
      </c>
      <c r="EZ37" s="1">
        <v>0.69648810000000005</v>
      </c>
      <c r="FA37" s="1">
        <v>0.53048439999999997</v>
      </c>
      <c r="FB37" s="1">
        <v>5.46204E-2</v>
      </c>
      <c r="FC37" s="1">
        <v>1.55297E-2</v>
      </c>
      <c r="FF37">
        <v>9504</v>
      </c>
      <c r="FG37">
        <v>21027</v>
      </c>
      <c r="FI37">
        <f t="shared" si="55"/>
        <v>2.1780303030303032E-2</v>
      </c>
      <c r="FJ37">
        <f t="shared" si="56"/>
        <v>5.1362533885004995E-3</v>
      </c>
    </row>
    <row r="38" spans="1:166" x14ac:dyDescent="0.25">
      <c r="A38">
        <v>2054</v>
      </c>
      <c r="B38" s="1">
        <v>14904</v>
      </c>
      <c r="C38" s="1">
        <v>15326</v>
      </c>
      <c r="D38" s="1">
        <v>33812</v>
      </c>
      <c r="E38" s="1">
        <v>54307</v>
      </c>
      <c r="F38" s="1">
        <v>4797</v>
      </c>
      <c r="G38" s="1">
        <v>4729</v>
      </c>
      <c r="H38" s="1">
        <v>32134</v>
      </c>
      <c r="I38" s="1">
        <v>53236</v>
      </c>
      <c r="J38" s="1">
        <v>29994</v>
      </c>
      <c r="K38" s="1">
        <v>50614</v>
      </c>
      <c r="L38" s="1">
        <v>1144619</v>
      </c>
      <c r="P38">
        <v>2054</v>
      </c>
      <c r="Q38">
        <f t="shared" si="75"/>
        <v>985.01539058251956</v>
      </c>
      <c r="R38">
        <f t="shared" si="76"/>
        <v>1012.9056545939141</v>
      </c>
      <c r="S38">
        <f t="shared" si="77"/>
        <v>2234.6578359082223</v>
      </c>
      <c r="T38">
        <f t="shared" si="78"/>
        <v>3589.1861793052126</v>
      </c>
      <c r="U38">
        <f t="shared" si="24"/>
        <v>7821.7650603898692</v>
      </c>
      <c r="W38">
        <f t="shared" si="79"/>
        <v>1982.3236463454168</v>
      </c>
      <c r="X38">
        <f t="shared" si="80"/>
        <v>3345.1133238690045</v>
      </c>
      <c r="Z38">
        <f t="shared" si="25"/>
        <v>252.33418956280548</v>
      </c>
      <c r="AA38">
        <f t="shared" si="26"/>
        <v>244.0728554362081</v>
      </c>
      <c r="AB38">
        <f t="shared" si="27"/>
        <v>0.11291849047675363</v>
      </c>
      <c r="AC38">
        <f t="shared" si="28"/>
        <v>6.8002283315226411E-2</v>
      </c>
      <c r="AE38" s="1">
        <v>73734</v>
      </c>
      <c r="AF38" s="1">
        <v>4669</v>
      </c>
      <c r="AG38" s="1">
        <v>6509</v>
      </c>
      <c r="AH38" s="1">
        <v>3207</v>
      </c>
      <c r="AI38" s="1">
        <v>70544</v>
      </c>
      <c r="AJ38" s="1">
        <v>4841</v>
      </c>
      <c r="AK38" s="1">
        <v>6904</v>
      </c>
      <c r="AL38" s="1">
        <v>3081</v>
      </c>
      <c r="AM38" s="1">
        <v>66971</v>
      </c>
      <c r="AN38" s="1">
        <v>4450</v>
      </c>
      <c r="AO38" s="1">
        <v>6210</v>
      </c>
      <c r="AP38" s="1">
        <v>2977</v>
      </c>
      <c r="AR38" s="1">
        <v>14.69645</v>
      </c>
      <c r="AS38" s="1">
        <v>14.61243</v>
      </c>
      <c r="AT38" s="1">
        <v>15.16958</v>
      </c>
      <c r="AU38" s="1">
        <v>16.462820000000001</v>
      </c>
      <c r="AW38">
        <f t="shared" si="57"/>
        <v>6763</v>
      </c>
      <c r="AX38">
        <f t="shared" si="29"/>
        <v>219</v>
      </c>
      <c r="AY38">
        <f t="shared" si="30"/>
        <v>299</v>
      </c>
      <c r="AZ38">
        <f t="shared" si="31"/>
        <v>230</v>
      </c>
      <c r="BB38">
        <f t="shared" si="58"/>
        <v>9.1721593837307075E-2</v>
      </c>
      <c r="BC38">
        <f t="shared" si="72"/>
        <v>4.6905118869136862E-2</v>
      </c>
      <c r="BD38">
        <f t="shared" si="73"/>
        <v>4.5936395759717315E-2</v>
      </c>
      <c r="BE38">
        <f t="shared" si="74"/>
        <v>7.1718116619893982E-2</v>
      </c>
      <c r="BF38">
        <f t="shared" si="32"/>
        <v>8.5237009044587433E-2</v>
      </c>
      <c r="BH38">
        <f t="shared" si="81"/>
        <v>3575.2373764743611</v>
      </c>
      <c r="BI38">
        <f t="shared" si="97"/>
        <v>243.94385652941085</v>
      </c>
      <c r="BJ38">
        <f t="shared" si="98"/>
        <v>361.16586615180375</v>
      </c>
      <c r="BK38">
        <f t="shared" si="99"/>
        <v>174.91549645713948</v>
      </c>
      <c r="BL38">
        <f t="shared" si="37"/>
        <v>4355.2625956127158</v>
      </c>
      <c r="BN38">
        <f t="shared" si="82"/>
        <v>317.03695844232055</v>
      </c>
      <c r="BO38">
        <f t="shared" si="83"/>
        <v>312.54279267745136</v>
      </c>
      <c r="BP38">
        <f t="shared" si="84"/>
        <v>2123.7576865927726</v>
      </c>
      <c r="BQ38">
        <f t="shared" si="85"/>
        <v>3518.4030685085218</v>
      </c>
      <c r="BR38">
        <f t="shared" si="39"/>
        <v>6271.7405062210664</v>
      </c>
      <c r="BT38" s="1">
        <v>57.024369999999998</v>
      </c>
      <c r="BU38" s="1">
        <v>47.97522</v>
      </c>
      <c r="BV38" s="1">
        <v>15.51491</v>
      </c>
      <c r="BW38" s="1">
        <v>14.358359999999999</v>
      </c>
      <c r="BY38">
        <f t="shared" si="40"/>
        <v>943.32766974216338</v>
      </c>
      <c r="BZ38">
        <f t="shared" si="41"/>
        <v>782.38163560307805</v>
      </c>
      <c r="CA38">
        <f t="shared" si="42"/>
        <v>1719.2791995907182</v>
      </c>
      <c r="CB38">
        <f t="shared" si="43"/>
        <v>2635.9830502392065</v>
      </c>
      <c r="CC38">
        <f t="shared" si="44"/>
        <v>6080.971555175166</v>
      </c>
      <c r="CD38" s="4">
        <f t="shared" si="45"/>
        <v>-3.4578279155539349E-4</v>
      </c>
      <c r="CF38">
        <f t="shared" si="86"/>
        <v>204.27609336022124</v>
      </c>
      <c r="CG38">
        <f t="shared" si="87"/>
        <v>182.85906913617461</v>
      </c>
      <c r="CI38">
        <v>1.7152239211331022</v>
      </c>
      <c r="CJ38">
        <v>3.8344999999999914</v>
      </c>
      <c r="CK38">
        <v>2</v>
      </c>
      <c r="CL38">
        <f t="shared" si="71"/>
        <v>20.144230225225293</v>
      </c>
      <c r="CM38">
        <f t="shared" si="69"/>
        <v>21.770677745512621</v>
      </c>
      <c r="CN38">
        <f t="shared" si="70"/>
        <v>4927204.0624121977</v>
      </c>
      <c r="CS38">
        <f t="shared" si="62"/>
        <v>19.002609757111429</v>
      </c>
      <c r="CT38">
        <f t="shared" si="47"/>
        <v>15.760475791576726</v>
      </c>
      <c r="CU38">
        <f t="shared" si="48"/>
        <v>34.633556017996497</v>
      </c>
      <c r="CV38">
        <f t="shared" si="49"/>
        <v>53.099849433810185</v>
      </c>
      <c r="CW38">
        <f t="shared" si="50"/>
        <v>122.49649100049484</v>
      </c>
      <c r="CX38">
        <f t="shared" si="63"/>
        <v>2.486125791602075E-2</v>
      </c>
      <c r="CZ38" s="1">
        <v>0</v>
      </c>
      <c r="DA38" s="1">
        <v>0</v>
      </c>
      <c r="DB38" s="1">
        <v>9690</v>
      </c>
      <c r="DC38" s="1">
        <v>21838</v>
      </c>
      <c r="DE38" s="1">
        <v>7.653467</v>
      </c>
      <c r="DF38" s="1">
        <v>7.6373439999999997</v>
      </c>
      <c r="DH38">
        <f t="shared" si="88"/>
        <v>640.41862149386839</v>
      </c>
      <c r="DI38">
        <f t="shared" si="89"/>
        <v>1443.2881172531575</v>
      </c>
      <c r="DK38">
        <f t="shared" si="90"/>
        <v>255.7492389299091</v>
      </c>
      <c r="DL38">
        <f t="shared" si="91"/>
        <v>575.15854064291557</v>
      </c>
      <c r="DM38">
        <f t="shared" si="51"/>
        <v>0.1366406292207841</v>
      </c>
      <c r="DN38">
        <f t="shared" si="92"/>
        <v>5.1518715489302398</v>
      </c>
      <c r="DO38">
        <f t="shared" si="93"/>
        <v>29.481684469066259</v>
      </c>
      <c r="DP38">
        <f t="shared" si="94"/>
        <v>11.58612605871549</v>
      </c>
      <c r="DQ38">
        <f t="shared" si="95"/>
        <v>41.513723375094699</v>
      </c>
      <c r="DR38">
        <f t="shared" si="52"/>
        <v>16.737997607645731</v>
      </c>
      <c r="DS38">
        <f t="shared" si="96"/>
        <v>105.75849339284912</v>
      </c>
      <c r="DT38">
        <f t="shared" si="64"/>
        <v>0.1366406292207841</v>
      </c>
      <c r="DV38" s="1">
        <v>2885</v>
      </c>
      <c r="DW38" s="1">
        <v>635.91859999999997</v>
      </c>
      <c r="DX38" s="1">
        <v>6274</v>
      </c>
      <c r="DY38" s="1">
        <v>564.2713</v>
      </c>
      <c r="EA38" s="1">
        <v>14885</v>
      </c>
      <c r="EB38" s="1">
        <v>15326</v>
      </c>
      <c r="ED38">
        <f t="shared" si="53"/>
        <v>1.455019339400107</v>
      </c>
      <c r="EE38">
        <f t="shared" si="54"/>
        <v>2.8077206525637468</v>
      </c>
      <c r="EG38" s="1">
        <v>353191</v>
      </c>
      <c r="EH38" s="1">
        <v>281365</v>
      </c>
      <c r="EI38" s="1">
        <v>182012</v>
      </c>
      <c r="EJ38" s="1">
        <v>119016</v>
      </c>
      <c r="EL38">
        <f t="shared" si="65"/>
        <v>23.34263089205788</v>
      </c>
      <c r="EM38">
        <f t="shared" si="66"/>
        <v>18.595602212241719</v>
      </c>
      <c r="EN38">
        <f t="shared" si="67"/>
        <v>12.029295576402681</v>
      </c>
      <c r="EO38">
        <f t="shared" si="68"/>
        <v>7.865847539289395</v>
      </c>
      <c r="EQ38" s="1">
        <v>33812</v>
      </c>
      <c r="ER38" s="1">
        <v>54307</v>
      </c>
      <c r="ES38" s="1">
        <v>201</v>
      </c>
      <c r="ET38" s="1">
        <v>478.27460000000002</v>
      </c>
      <c r="EU38" s="1">
        <v>106</v>
      </c>
      <c r="EV38" s="1">
        <v>604.6816</v>
      </c>
      <c r="EX38" s="1">
        <v>0.29001880000000002</v>
      </c>
      <c r="EY38" s="1">
        <v>0.22051580000000001</v>
      </c>
      <c r="EZ38" s="1">
        <v>0.70230559999999997</v>
      </c>
      <c r="FA38" s="1">
        <v>0.54203380000000001</v>
      </c>
      <c r="FB38" s="1">
        <v>5.5716799999999997E-2</v>
      </c>
      <c r="FC38" s="1">
        <v>1.6425499999999999E-2</v>
      </c>
      <c r="FF38">
        <v>9774</v>
      </c>
      <c r="FG38">
        <v>21631</v>
      </c>
      <c r="FI38">
        <f t="shared" si="55"/>
        <v>2.056476365868631E-2</v>
      </c>
      <c r="FJ38">
        <f t="shared" si="56"/>
        <v>4.9003744625768569E-3</v>
      </c>
    </row>
    <row r="39" spans="1:166" x14ac:dyDescent="0.25">
      <c r="A39">
        <v>2055</v>
      </c>
      <c r="B39" s="1">
        <v>14741</v>
      </c>
      <c r="C39" s="1">
        <v>15590</v>
      </c>
      <c r="D39" s="1">
        <v>34617</v>
      </c>
      <c r="E39" s="1">
        <v>54408</v>
      </c>
      <c r="F39" s="1">
        <v>4830</v>
      </c>
      <c r="G39" s="1">
        <v>4868</v>
      </c>
      <c r="H39" s="1">
        <v>32828</v>
      </c>
      <c r="I39" s="1">
        <v>53377</v>
      </c>
      <c r="J39" s="1">
        <v>30710</v>
      </c>
      <c r="K39" s="1">
        <v>50731</v>
      </c>
      <c r="L39" s="1">
        <v>1148348</v>
      </c>
      <c r="P39">
        <v>2055</v>
      </c>
      <c r="Q39">
        <f t="shared" si="75"/>
        <v>974.24261088143589</v>
      </c>
      <c r="R39">
        <f t="shared" si="76"/>
        <v>1030.3535922692888</v>
      </c>
      <c r="S39">
        <f t="shared" si="77"/>
        <v>2287.860827683513</v>
      </c>
      <c r="T39">
        <f t="shared" si="78"/>
        <v>3595.8613372795039</v>
      </c>
      <c r="U39">
        <f t="shared" si="24"/>
        <v>7888.3183681137416</v>
      </c>
      <c r="W39">
        <f t="shared" si="79"/>
        <v>2029.6445682225694</v>
      </c>
      <c r="X39">
        <f t="shared" si="80"/>
        <v>3352.8459326115003</v>
      </c>
      <c r="Z39">
        <f t="shared" si="25"/>
        <v>258.21625946094355</v>
      </c>
      <c r="AA39">
        <f t="shared" si="26"/>
        <v>243.01540466800361</v>
      </c>
      <c r="AB39">
        <f t="shared" si="27"/>
        <v>0.11286362191986593</v>
      </c>
      <c r="AC39">
        <f t="shared" si="28"/>
        <v>6.7581973239229542E-2</v>
      </c>
      <c r="AE39" s="1">
        <v>74544</v>
      </c>
      <c r="AF39" s="1">
        <v>4686</v>
      </c>
      <c r="AG39" s="1">
        <v>6541</v>
      </c>
      <c r="AH39" s="1">
        <v>3254</v>
      </c>
      <c r="AI39" s="1">
        <v>71369</v>
      </c>
      <c r="AJ39" s="1">
        <v>4843</v>
      </c>
      <c r="AK39" s="1">
        <v>6895</v>
      </c>
      <c r="AL39" s="1">
        <v>3098</v>
      </c>
      <c r="AM39" s="1">
        <v>67748</v>
      </c>
      <c r="AN39" s="1">
        <v>4453</v>
      </c>
      <c r="AO39" s="1">
        <v>6233</v>
      </c>
      <c r="AP39" s="1">
        <v>3007</v>
      </c>
      <c r="AR39" s="1">
        <v>14.740539999999999</v>
      </c>
      <c r="AS39" s="1">
        <v>14.472619999999999</v>
      </c>
      <c r="AT39" s="1">
        <v>15.503019999999999</v>
      </c>
      <c r="AU39" s="1">
        <v>16.615310000000001</v>
      </c>
      <c r="AW39">
        <f t="shared" si="57"/>
        <v>6796</v>
      </c>
      <c r="AX39">
        <f t="shared" si="29"/>
        <v>233</v>
      </c>
      <c r="AY39">
        <f t="shared" si="30"/>
        <v>308</v>
      </c>
      <c r="AZ39">
        <f t="shared" si="31"/>
        <v>247</v>
      </c>
      <c r="BB39">
        <f t="shared" si="58"/>
        <v>9.1167632539171498E-2</v>
      </c>
      <c r="BC39">
        <f t="shared" si="72"/>
        <v>4.9722577891591978E-2</v>
      </c>
      <c r="BD39">
        <f t="shared" si="73"/>
        <v>4.708760128420731E-2</v>
      </c>
      <c r="BE39">
        <f t="shared" si="74"/>
        <v>7.5906576521204666E-2</v>
      </c>
      <c r="BF39">
        <f t="shared" si="32"/>
        <v>8.5189553496208936E-2</v>
      </c>
      <c r="BH39">
        <f t="shared" si="81"/>
        <v>3627.900472838558</v>
      </c>
      <c r="BI39">
        <f t="shared" si="97"/>
        <v>241.70964874462032</v>
      </c>
      <c r="BJ39">
        <f t="shared" si="98"/>
        <v>368.62343079143909</v>
      </c>
      <c r="BK39">
        <f t="shared" si="99"/>
        <v>177.50975351169032</v>
      </c>
      <c r="BL39">
        <f t="shared" si="37"/>
        <v>4415.7433058863071</v>
      </c>
      <c r="BN39">
        <f t="shared" si="82"/>
        <v>319.21795065174246</v>
      </c>
      <c r="BO39">
        <f t="shared" si="83"/>
        <v>321.72939622622823</v>
      </c>
      <c r="BP39">
        <f t="shared" si="84"/>
        <v>2169.6246136636441</v>
      </c>
      <c r="BQ39">
        <f t="shared" si="85"/>
        <v>3527.7218534033241</v>
      </c>
      <c r="BR39">
        <f t="shared" si="39"/>
        <v>6338.2938139449388</v>
      </c>
      <c r="BT39" s="1">
        <v>58.626249999999999</v>
      </c>
      <c r="BU39" s="1">
        <v>48.893979999999999</v>
      </c>
      <c r="BV39" s="1">
        <v>15.555300000000001</v>
      </c>
      <c r="BW39" s="1">
        <v>14.42244</v>
      </c>
      <c r="BY39">
        <f t="shared" si="40"/>
        <v>976.49855590352149</v>
      </c>
      <c r="BZ39">
        <f t="shared" si="41"/>
        <v>820.80183574394732</v>
      </c>
      <c r="CA39">
        <f t="shared" si="42"/>
        <v>1760.9830471792559</v>
      </c>
      <c r="CB39">
        <f t="shared" si="43"/>
        <v>2654.7599727560296</v>
      </c>
      <c r="CC39">
        <f t="shared" si="44"/>
        <v>6213.0434115827538</v>
      </c>
      <c r="CD39" s="4">
        <f t="shared" si="45"/>
        <v>-2.8595102139661321E-4</v>
      </c>
      <c r="CF39">
        <f t="shared" si="86"/>
        <v>209.58208740493941</v>
      </c>
      <c r="CG39">
        <f t="shared" si="87"/>
        <v>182.87937538310368</v>
      </c>
      <c r="CI39">
        <v>1.6993113735149166</v>
      </c>
      <c r="CJ39">
        <v>3.8344999999999914</v>
      </c>
      <c r="CK39">
        <v>2</v>
      </c>
      <c r="CL39">
        <f t="shared" si="71"/>
        <v>20.506530130599561</v>
      </c>
      <c r="CM39">
        <f t="shared" si="69"/>
        <v>22.162229787906178</v>
      </c>
      <c r="CN39">
        <f t="shared" si="70"/>
        <v>5011716.6451337337</v>
      </c>
      <c r="CS39">
        <f t="shared" si="62"/>
        <v>20.024597059122524</v>
      </c>
      <c r="CT39">
        <f t="shared" si="47"/>
        <v>16.831797575934687</v>
      </c>
      <c r="CU39">
        <f t="shared" si="48"/>
        <v>36.111651916456438</v>
      </c>
      <c r="CV39">
        <f t="shared" si="49"/>
        <v>54.439915370831194</v>
      </c>
      <c r="CW39">
        <f t="shared" si="50"/>
        <v>127.40796192234484</v>
      </c>
      <c r="CX39">
        <f t="shared" si="63"/>
        <v>2.542202022655354E-2</v>
      </c>
      <c r="CZ39" s="1">
        <v>0</v>
      </c>
      <c r="DA39" s="1">
        <v>0</v>
      </c>
      <c r="DB39" s="1">
        <v>9886</v>
      </c>
      <c r="DC39" s="1">
        <v>22173</v>
      </c>
      <c r="DE39" s="1">
        <v>7.7862520000000002</v>
      </c>
      <c r="DF39" s="1">
        <v>7.4414809999999996</v>
      </c>
      <c r="DH39">
        <f t="shared" si="88"/>
        <v>653.37239340437395</v>
      </c>
      <c r="DI39">
        <f t="shared" si="89"/>
        <v>1465.4284927124399</v>
      </c>
      <c r="DK39">
        <f t="shared" si="90"/>
        <v>265.44919983013193</v>
      </c>
      <c r="DL39">
        <f t="shared" si="91"/>
        <v>569.00514481920118</v>
      </c>
      <c r="DM39">
        <f t="shared" si="51"/>
        <v>0.13430685887268867</v>
      </c>
      <c r="DN39">
        <f t="shared" si="92"/>
        <v>5.4434420144601461</v>
      </c>
      <c r="DO39">
        <f t="shared" si="93"/>
        <v>30.668209901996292</v>
      </c>
      <c r="DP39">
        <f t="shared" si="94"/>
        <v>11.668321146701121</v>
      </c>
      <c r="DQ39">
        <f t="shared" si="95"/>
        <v>42.77159422413007</v>
      </c>
      <c r="DR39">
        <f t="shared" si="52"/>
        <v>17.111763161161267</v>
      </c>
      <c r="DS39">
        <f t="shared" si="96"/>
        <v>110.29619876118358</v>
      </c>
      <c r="DT39">
        <f t="shared" si="64"/>
        <v>0.13430685887268873</v>
      </c>
      <c r="DV39" s="1">
        <v>2794</v>
      </c>
      <c r="DW39" s="1">
        <v>634.70550000000003</v>
      </c>
      <c r="DX39" s="1">
        <v>6548</v>
      </c>
      <c r="DY39" s="1">
        <v>586.52210000000002</v>
      </c>
      <c r="EA39" s="1">
        <v>14725</v>
      </c>
      <c r="EB39" s="1">
        <v>15590</v>
      </c>
      <c r="ED39">
        <f t="shared" si="53"/>
        <v>1.4064363547896306</v>
      </c>
      <c r="EE39">
        <f t="shared" si="54"/>
        <v>3.0458918022456301</v>
      </c>
      <c r="EG39" s="1">
        <v>352917</v>
      </c>
      <c r="EH39" s="1">
        <v>281955</v>
      </c>
      <c r="EI39" s="1">
        <v>184778</v>
      </c>
      <c r="EJ39" s="1">
        <v>119234</v>
      </c>
      <c r="EL39">
        <f t="shared" si="65"/>
        <v>23.32452204765238</v>
      </c>
      <c r="EM39">
        <f t="shared" si="66"/>
        <v>18.634595709319264</v>
      </c>
      <c r="EN39">
        <f t="shared" si="67"/>
        <v>12.212102377956038</v>
      </c>
      <c r="EO39">
        <f t="shared" si="68"/>
        <v>7.8802553060061822</v>
      </c>
      <c r="EQ39" s="1">
        <v>34617</v>
      </c>
      <c r="ER39" s="1">
        <v>54408</v>
      </c>
      <c r="ES39" s="1">
        <v>200</v>
      </c>
      <c r="ET39" s="1">
        <v>567.16719999999998</v>
      </c>
      <c r="EU39" s="1">
        <v>100</v>
      </c>
      <c r="EV39" s="1">
        <v>611.47609999999997</v>
      </c>
      <c r="EX39" s="1">
        <v>0.29075250000000002</v>
      </c>
      <c r="EY39" s="1">
        <v>0.2186457</v>
      </c>
      <c r="EZ39" s="1">
        <v>0.708125</v>
      </c>
      <c r="FA39" s="1">
        <v>0.53859449999999998</v>
      </c>
      <c r="FB39" s="1">
        <v>5.5966299999999997E-2</v>
      </c>
      <c r="FC39" s="1">
        <v>1.55205E-2</v>
      </c>
      <c r="FF39">
        <v>9898</v>
      </c>
      <c r="FG39">
        <v>22122</v>
      </c>
      <c r="FI39">
        <f t="shared" si="55"/>
        <v>2.020610224287735E-2</v>
      </c>
      <c r="FJ39">
        <f t="shared" si="56"/>
        <v>4.5203869451225023E-3</v>
      </c>
    </row>
    <row r="40" spans="1:166" x14ac:dyDescent="0.25">
      <c r="A40">
        <v>2056</v>
      </c>
      <c r="B40" s="1">
        <v>14868</v>
      </c>
      <c r="C40" s="1">
        <v>15629</v>
      </c>
      <c r="D40" s="1">
        <v>35006</v>
      </c>
      <c r="E40" s="1">
        <v>54389</v>
      </c>
      <c r="F40" s="1">
        <v>4894</v>
      </c>
      <c r="G40" s="1">
        <v>4833</v>
      </c>
      <c r="H40" s="1">
        <v>33429</v>
      </c>
      <c r="I40" s="1">
        <v>53463</v>
      </c>
      <c r="J40" s="1">
        <v>31198</v>
      </c>
      <c r="K40" s="1">
        <v>50751</v>
      </c>
      <c r="L40" s="1">
        <v>1152217</v>
      </c>
      <c r="P40">
        <v>2056</v>
      </c>
      <c r="Q40">
        <f t="shared" si="75"/>
        <v>982.63612635405934</v>
      </c>
      <c r="R40">
        <f t="shared" si="76"/>
        <v>1032.9311285167873</v>
      </c>
      <c r="S40">
        <f t="shared" si="77"/>
        <v>2313.570099485486</v>
      </c>
      <c r="T40">
        <f t="shared" si="78"/>
        <v>3594.6056144922609</v>
      </c>
      <c r="U40">
        <f t="shared" si="24"/>
        <v>7923.7429688485936</v>
      </c>
      <c r="W40">
        <f t="shared" si="79"/>
        <v>2061.8968166528075</v>
      </c>
      <c r="X40">
        <f t="shared" si="80"/>
        <v>3354.167746071756</v>
      </c>
      <c r="Z40">
        <f t="shared" si="25"/>
        <v>251.67328283267852</v>
      </c>
      <c r="AA40">
        <f t="shared" si="26"/>
        <v>240.43786842050486</v>
      </c>
      <c r="AB40">
        <f t="shared" si="27"/>
        <v>0.10878135176826846</v>
      </c>
      <c r="AC40">
        <f t="shared" si="28"/>
        <v>6.6888525253268091E-2</v>
      </c>
      <c r="AE40" s="1">
        <v>74929</v>
      </c>
      <c r="AF40" s="1">
        <v>4720</v>
      </c>
      <c r="AG40" s="1">
        <v>6468</v>
      </c>
      <c r="AH40" s="1">
        <v>3278</v>
      </c>
      <c r="AI40" s="1">
        <v>72003</v>
      </c>
      <c r="AJ40" s="1">
        <v>4874</v>
      </c>
      <c r="AK40" s="1">
        <v>6881</v>
      </c>
      <c r="AL40" s="1">
        <v>3134</v>
      </c>
      <c r="AM40" s="1">
        <v>68243</v>
      </c>
      <c r="AN40" s="1">
        <v>4492</v>
      </c>
      <c r="AO40" s="1">
        <v>6183</v>
      </c>
      <c r="AP40" s="1">
        <v>3031</v>
      </c>
      <c r="AR40" s="1">
        <v>14.716200000000001</v>
      </c>
      <c r="AS40" s="1">
        <v>14.553100000000001</v>
      </c>
      <c r="AT40" s="1">
        <v>15.28823</v>
      </c>
      <c r="AU40" s="1">
        <v>16.00825</v>
      </c>
      <c r="AW40">
        <f t="shared" si="57"/>
        <v>6686</v>
      </c>
      <c r="AX40">
        <f t="shared" si="29"/>
        <v>228</v>
      </c>
      <c r="AY40">
        <f t="shared" si="30"/>
        <v>285</v>
      </c>
      <c r="AZ40">
        <f t="shared" si="31"/>
        <v>247</v>
      </c>
      <c r="BB40">
        <f t="shared" si="58"/>
        <v>8.9231138811408137E-2</v>
      </c>
      <c r="BC40">
        <f t="shared" si="72"/>
        <v>4.8305084745762714E-2</v>
      </c>
      <c r="BD40">
        <f t="shared" si="73"/>
        <v>4.4063079777365489E-2</v>
      </c>
      <c r="BE40">
        <f t="shared" si="74"/>
        <v>7.5350823672971329E-2</v>
      </c>
      <c r="BF40">
        <f t="shared" si="32"/>
        <v>8.329324906314671E-2</v>
      </c>
      <c r="BH40">
        <f t="shared" si="81"/>
        <v>3654.0848869778283</v>
      </c>
      <c r="BI40">
        <f t="shared" si="97"/>
        <v>244.60954364505452</v>
      </c>
      <c r="BJ40">
        <f t="shared" si="98"/>
        <v>362.77815232829784</v>
      </c>
      <c r="BK40">
        <f t="shared" si="99"/>
        <v>173.01159469073585</v>
      </c>
      <c r="BL40">
        <f t="shared" si="37"/>
        <v>4434.4841776419171</v>
      </c>
      <c r="BN40">
        <f t="shared" si="82"/>
        <v>323.44775372456053</v>
      </c>
      <c r="BO40">
        <f t="shared" si="83"/>
        <v>319.41622267078077</v>
      </c>
      <c r="BP40">
        <f t="shared" si="84"/>
        <v>2209.3451081443268</v>
      </c>
      <c r="BQ40">
        <f t="shared" si="85"/>
        <v>3533.4056512824236</v>
      </c>
      <c r="BR40">
        <f t="shared" si="39"/>
        <v>6385.6147358220915</v>
      </c>
      <c r="BT40" s="1">
        <v>57.217109999999998</v>
      </c>
      <c r="BU40" s="1">
        <v>50.730029999999999</v>
      </c>
      <c r="BV40" s="1">
        <v>15.40409</v>
      </c>
      <c r="BW40" s="1">
        <v>14.420579999999999</v>
      </c>
      <c r="BY40">
        <f t="shared" si="40"/>
        <v>965.65555263236797</v>
      </c>
      <c r="BZ40">
        <f t="shared" si="41"/>
        <v>845.50128750280862</v>
      </c>
      <c r="CA40">
        <f t="shared" si="42"/>
        <v>1775.7907587779548</v>
      </c>
      <c r="CB40">
        <f t="shared" si="43"/>
        <v>2658.6943465839781</v>
      </c>
      <c r="CC40">
        <f t="shared" si="44"/>
        <v>6245.6419454971092</v>
      </c>
      <c r="CD40" s="4">
        <f t="shared" si="45"/>
        <v>9.2772001607954735E-4</v>
      </c>
      <c r="CF40">
        <f t="shared" si="86"/>
        <v>202.28577610537147</v>
      </c>
      <c r="CG40">
        <f t="shared" si="87"/>
        <v>180.91633527621923</v>
      </c>
      <c r="CI40">
        <v>1.6851469467057143</v>
      </c>
      <c r="CJ40">
        <v>3.8344999999999914</v>
      </c>
      <c r="CK40">
        <v>2</v>
      </c>
      <c r="CL40">
        <f t="shared" si="71"/>
        <v>20.875346106330781</v>
      </c>
      <c r="CM40">
        <f t="shared" si="69"/>
        <v>22.560824008944543</v>
      </c>
      <c r="CN40">
        <f t="shared" si="70"/>
        <v>5096881.3160928311</v>
      </c>
      <c r="CS40">
        <f t="shared" si="62"/>
        <v>20.158393880700803</v>
      </c>
      <c r="CT40">
        <f t="shared" si="47"/>
        <v>17.650132009969418</v>
      </c>
      <c r="CU40">
        <f t="shared" si="48"/>
        <v>37.070246701913568</v>
      </c>
      <c r="CV40">
        <f t="shared" si="49"/>
        <v>55.501164675885505</v>
      </c>
      <c r="CW40">
        <f t="shared" si="50"/>
        <v>130.37993726846929</v>
      </c>
      <c r="CX40">
        <f t="shared" si="63"/>
        <v>2.5580336127664825E-2</v>
      </c>
      <c r="CZ40" s="1">
        <v>0</v>
      </c>
      <c r="DA40" s="1">
        <v>0</v>
      </c>
      <c r="DB40" s="1">
        <v>10162</v>
      </c>
      <c r="DC40" s="1">
        <v>22470</v>
      </c>
      <c r="DE40" s="1">
        <v>7.8115439999999996</v>
      </c>
      <c r="DF40" s="1">
        <v>7.6986889999999999</v>
      </c>
      <c r="DH40">
        <f t="shared" si="88"/>
        <v>671.61341915590197</v>
      </c>
      <c r="DI40">
        <f t="shared" si="89"/>
        <v>1485.0574225972364</v>
      </c>
      <c r="DK40">
        <f t="shared" si="90"/>
        <v>273.74641031699332</v>
      </c>
      <c r="DL40">
        <f t="shared" si="91"/>
        <v>596.55735896684121</v>
      </c>
      <c r="DM40">
        <f t="shared" si="51"/>
        <v>0.13934576731720802</v>
      </c>
      <c r="DN40">
        <f t="shared" si="92"/>
        <v>5.7145510607328749</v>
      </c>
      <c r="DO40">
        <f t="shared" si="93"/>
        <v>31.355695641180695</v>
      </c>
      <c r="DP40">
        <f t="shared" si="94"/>
        <v>12.453341340711424</v>
      </c>
      <c r="DQ40">
        <f t="shared" si="95"/>
        <v>43.04782333517408</v>
      </c>
      <c r="DR40">
        <f t="shared" si="52"/>
        <v>18.167892401444298</v>
      </c>
      <c r="DS40">
        <f t="shared" si="96"/>
        <v>112.21204486702499</v>
      </c>
      <c r="DT40">
        <f t="shared" si="64"/>
        <v>0.13934576731720802</v>
      </c>
      <c r="DV40" s="1">
        <v>2841</v>
      </c>
      <c r="DW40" s="1">
        <v>660.01170000000002</v>
      </c>
      <c r="DX40" s="1">
        <v>6494</v>
      </c>
      <c r="DY40" s="1">
        <v>570.75699999999995</v>
      </c>
      <c r="EA40" s="1">
        <v>14854</v>
      </c>
      <c r="EB40" s="1">
        <v>15629</v>
      </c>
      <c r="ED40">
        <f t="shared" si="53"/>
        <v>1.4871140900819142</v>
      </c>
      <c r="EE40">
        <f t="shared" si="54"/>
        <v>2.9395777486005632</v>
      </c>
      <c r="EG40" s="1">
        <v>352488</v>
      </c>
      <c r="EH40" s="1">
        <v>282770</v>
      </c>
      <c r="EI40" s="1">
        <v>187928</v>
      </c>
      <c r="EJ40" s="1">
        <v>119229</v>
      </c>
      <c r="EL40">
        <f t="shared" si="65"/>
        <v>23.296169148929895</v>
      </c>
      <c r="EM40">
        <f t="shared" si="66"/>
        <v>18.688459607824679</v>
      </c>
      <c r="EN40">
        <f t="shared" si="67"/>
        <v>12.420287997946305</v>
      </c>
      <c r="EO40">
        <f t="shared" si="68"/>
        <v>7.8799248526411176</v>
      </c>
      <c r="EQ40" s="1">
        <v>35006</v>
      </c>
      <c r="ER40" s="1">
        <v>54389</v>
      </c>
      <c r="ES40" s="1">
        <v>181</v>
      </c>
      <c r="ET40" s="1">
        <v>640.57749999999999</v>
      </c>
      <c r="EU40" s="1">
        <v>101</v>
      </c>
      <c r="EV40" s="1">
        <v>653.78560000000004</v>
      </c>
      <c r="EX40" s="1">
        <v>0.29074729999999999</v>
      </c>
      <c r="EY40" s="1">
        <v>0.2207316</v>
      </c>
      <c r="EZ40" s="1">
        <v>0.70754879999999998</v>
      </c>
      <c r="FA40" s="1">
        <v>0.54590700000000003</v>
      </c>
      <c r="FB40" s="1">
        <v>5.4835399999999999E-2</v>
      </c>
      <c r="FC40" s="1">
        <v>1.5237799999999999E-2</v>
      </c>
      <c r="FF40">
        <v>10093</v>
      </c>
      <c r="FG40">
        <v>22361</v>
      </c>
      <c r="FI40">
        <f t="shared" si="55"/>
        <v>1.7933221044288121E-2</v>
      </c>
      <c r="FJ40">
        <f t="shared" si="56"/>
        <v>4.5167926300254905E-3</v>
      </c>
    </row>
    <row r="41" spans="1:166" x14ac:dyDescent="0.25">
      <c r="A41">
        <v>2057</v>
      </c>
      <c r="B41" s="1">
        <v>14712</v>
      </c>
      <c r="C41" s="1">
        <v>15916</v>
      </c>
      <c r="D41" s="1">
        <v>35524</v>
      </c>
      <c r="E41" s="1">
        <v>54139</v>
      </c>
      <c r="F41" s="1">
        <v>4801</v>
      </c>
      <c r="G41" s="1">
        <v>4874</v>
      </c>
      <c r="H41" s="1">
        <v>33921</v>
      </c>
      <c r="I41" s="1">
        <v>53211</v>
      </c>
      <c r="J41" s="1">
        <v>31643</v>
      </c>
      <c r="K41" s="1">
        <v>50573</v>
      </c>
      <c r="L41" s="1">
        <v>1155385</v>
      </c>
      <c r="P41">
        <v>2057</v>
      </c>
      <c r="Q41">
        <f t="shared" si="75"/>
        <v>972.32598136406523</v>
      </c>
      <c r="R41">
        <f t="shared" si="76"/>
        <v>1051.8991516714559</v>
      </c>
      <c r="S41">
        <f t="shared" si="77"/>
        <v>2347.8050681061072</v>
      </c>
      <c r="T41">
        <f t="shared" si="78"/>
        <v>3578.0829462390648</v>
      </c>
      <c r="U41">
        <f t="shared" si="24"/>
        <v>7950.1131473806927</v>
      </c>
      <c r="W41">
        <f t="shared" si="79"/>
        <v>2091.307166143496</v>
      </c>
      <c r="X41">
        <f t="shared" si="80"/>
        <v>3342.4036062754803</v>
      </c>
      <c r="Z41">
        <f t="shared" si="25"/>
        <v>256.49790196261119</v>
      </c>
      <c r="AA41">
        <f t="shared" si="26"/>
        <v>235.67933996358443</v>
      </c>
      <c r="AB41">
        <f t="shared" si="27"/>
        <v>0.10925008444994931</v>
      </c>
      <c r="AC41">
        <f t="shared" si="28"/>
        <v>6.5867489240658258E-2</v>
      </c>
      <c r="AE41" s="1">
        <v>75116</v>
      </c>
      <c r="AF41" s="1">
        <v>4754</v>
      </c>
      <c r="AG41" s="1">
        <v>6499</v>
      </c>
      <c r="AH41" s="1">
        <v>3294</v>
      </c>
      <c r="AI41" s="1">
        <v>72167</v>
      </c>
      <c r="AJ41" s="1">
        <v>4904</v>
      </c>
      <c r="AK41" s="1">
        <v>6915</v>
      </c>
      <c r="AL41" s="1">
        <v>3146</v>
      </c>
      <c r="AM41" s="1">
        <v>68403</v>
      </c>
      <c r="AN41" s="1">
        <v>4532</v>
      </c>
      <c r="AO41" s="1">
        <v>6244</v>
      </c>
      <c r="AP41" s="1">
        <v>3037</v>
      </c>
      <c r="AR41" s="1">
        <v>14.74161</v>
      </c>
      <c r="AS41" s="1">
        <v>14.78018</v>
      </c>
      <c r="AT41" s="1">
        <v>15.927630000000001</v>
      </c>
      <c r="AU41" s="1">
        <v>16.266829999999999</v>
      </c>
      <c r="AW41">
        <f t="shared" si="57"/>
        <v>6713</v>
      </c>
      <c r="AX41">
        <f t="shared" si="29"/>
        <v>222</v>
      </c>
      <c r="AY41">
        <f t="shared" si="30"/>
        <v>255</v>
      </c>
      <c r="AZ41">
        <f t="shared" si="31"/>
        <v>257</v>
      </c>
      <c r="BB41">
        <f t="shared" si="58"/>
        <v>8.9368443474093395E-2</v>
      </c>
      <c r="BC41">
        <f t="shared" si="72"/>
        <v>4.6697517879680267E-2</v>
      </c>
      <c r="BD41">
        <f t="shared" si="73"/>
        <v>3.9236805662409599E-2</v>
      </c>
      <c r="BE41">
        <f t="shared" si="74"/>
        <v>7.8020643594414088E-2</v>
      </c>
      <c r="BF41">
        <f t="shared" si="32"/>
        <v>8.3055440928811217E-2</v>
      </c>
      <c r="BH41">
        <f t="shared" si="81"/>
        <v>3668.7314978678173</v>
      </c>
      <c r="BI41">
        <f t="shared" si="97"/>
        <v>249.9554115113099</v>
      </c>
      <c r="BJ41">
        <f t="shared" si="98"/>
        <v>379.81813930085553</v>
      </c>
      <c r="BK41">
        <f t="shared" si="99"/>
        <v>176.47939459628938</v>
      </c>
      <c r="BL41">
        <f t="shared" si="37"/>
        <v>4474.984443276272</v>
      </c>
      <c r="BN41">
        <f t="shared" si="82"/>
        <v>317.30132113437173</v>
      </c>
      <c r="BO41">
        <f t="shared" si="83"/>
        <v>322.12594026430492</v>
      </c>
      <c r="BP41">
        <f t="shared" si="84"/>
        <v>2241.8617192666156</v>
      </c>
      <c r="BQ41">
        <f t="shared" si="85"/>
        <v>3516.7508016832026</v>
      </c>
      <c r="BR41">
        <f t="shared" si="39"/>
        <v>6398.0397823484946</v>
      </c>
      <c r="BT41" s="1">
        <v>57.649380000000001</v>
      </c>
      <c r="BU41" s="1">
        <v>50.739019999999996</v>
      </c>
      <c r="BV41" s="1">
        <v>15.78365</v>
      </c>
      <c r="BW41" s="1">
        <v>14.325189999999999</v>
      </c>
      <c r="BY41">
        <f t="shared" si="40"/>
        <v>954.46213935141509</v>
      </c>
      <c r="BZ41">
        <f t="shared" si="41"/>
        <v>852.82507006735966</v>
      </c>
      <c r="CA41">
        <f t="shared" si="42"/>
        <v>1846.3262649881065</v>
      </c>
      <c r="CB41">
        <f t="shared" si="43"/>
        <v>2628.6585111390177</v>
      </c>
      <c r="CC41">
        <f t="shared" si="44"/>
        <v>6282.271985545899</v>
      </c>
      <c r="CD41" s="4">
        <f t="shared" si="45"/>
        <v>3.3285085191891994E-4</v>
      </c>
      <c r="CF41">
        <f t="shared" si="86"/>
        <v>211.24354336307422</v>
      </c>
      <c r="CG41">
        <f t="shared" si="87"/>
        <v>176.16275301576235</v>
      </c>
      <c r="CI41">
        <v>1.6663979928731862</v>
      </c>
      <c r="CJ41">
        <v>3.8344999999999914</v>
      </c>
      <c r="CK41">
        <v>2</v>
      </c>
      <c r="CL41">
        <f t="shared" si="71"/>
        <v>21.250795345860816</v>
      </c>
      <c r="CM41">
        <f t="shared" si="69"/>
        <v>22.966587064281882</v>
      </c>
      <c r="CN41">
        <f t="shared" si="70"/>
        <v>5182771.2559681833</v>
      </c>
      <c r="CS41">
        <f t="shared" si="62"/>
        <v>20.283079588729407</v>
      </c>
      <c r="CT41">
        <f t="shared" si="47"/>
        <v>18.123211029820872</v>
      </c>
      <c r="CU41">
        <f t="shared" si="48"/>
        <v>39.235901598949837</v>
      </c>
      <c r="CV41">
        <f t="shared" si="49"/>
        <v>55.861084054370458</v>
      </c>
      <c r="CW41">
        <f t="shared" si="50"/>
        <v>133.50327627187056</v>
      </c>
      <c r="CX41">
        <f t="shared" si="63"/>
        <v>2.5759052383053913E-2</v>
      </c>
      <c r="CZ41" s="1">
        <v>0</v>
      </c>
      <c r="DA41" s="1">
        <v>0</v>
      </c>
      <c r="DB41" s="1">
        <v>10377</v>
      </c>
      <c r="DC41" s="1">
        <v>22368</v>
      </c>
      <c r="DE41" s="1">
        <v>7.719557</v>
      </c>
      <c r="DF41" s="1">
        <v>7.515117</v>
      </c>
      <c r="DH41">
        <f t="shared" si="88"/>
        <v>685.82291385365033</v>
      </c>
      <c r="DI41">
        <f t="shared" si="89"/>
        <v>1478.3161739499326</v>
      </c>
      <c r="DK41">
        <f t="shared" si="90"/>
        <v>276.24635354137291</v>
      </c>
      <c r="DL41">
        <f t="shared" si="91"/>
        <v>579.68926692644027</v>
      </c>
      <c r="DM41">
        <f t="shared" si="51"/>
        <v>0.1362461896646833</v>
      </c>
      <c r="DN41">
        <f t="shared" si="92"/>
        <v>5.8704547241480283</v>
      </c>
      <c r="DO41">
        <f t="shared" si="93"/>
        <v>33.365446874801812</v>
      </c>
      <c r="DP41">
        <f t="shared" si="94"/>
        <v>12.318857975645864</v>
      </c>
      <c r="DQ41">
        <f t="shared" si="95"/>
        <v>43.542226078724596</v>
      </c>
      <c r="DR41">
        <f t="shared" si="52"/>
        <v>18.189312699793891</v>
      </c>
      <c r="DS41">
        <f t="shared" si="96"/>
        <v>115.31396357207667</v>
      </c>
      <c r="DT41">
        <f t="shared" si="64"/>
        <v>0.1362461896646833</v>
      </c>
      <c r="DV41" s="1">
        <v>2781</v>
      </c>
      <c r="DW41" s="1">
        <v>662.34249999999997</v>
      </c>
      <c r="DX41" s="1">
        <v>6555</v>
      </c>
      <c r="DY41" s="1">
        <v>573.54960000000005</v>
      </c>
      <c r="EA41" s="1">
        <v>14704</v>
      </c>
      <c r="EB41" s="1">
        <v>15916</v>
      </c>
      <c r="ED41">
        <f t="shared" si="53"/>
        <v>1.4608480065804552</v>
      </c>
      <c r="EE41">
        <f t="shared" si="54"/>
        <v>2.9817079116629195</v>
      </c>
      <c r="EG41" s="1">
        <v>352028</v>
      </c>
      <c r="EH41" s="1">
        <v>283340</v>
      </c>
      <c r="EI41" s="1">
        <v>191214</v>
      </c>
      <c r="EJ41" s="1">
        <v>119027</v>
      </c>
      <c r="EL41">
        <f t="shared" si="65"/>
        <v>23.265767439344014</v>
      </c>
      <c r="EM41">
        <f t="shared" si="66"/>
        <v>18.726131291441966</v>
      </c>
      <c r="EN41">
        <f t="shared" si="67"/>
        <v>12.63746194946631</v>
      </c>
      <c r="EO41">
        <f t="shared" si="68"/>
        <v>7.8665745366925357</v>
      </c>
      <c r="EQ41" s="1">
        <v>35524</v>
      </c>
      <c r="ER41" s="1">
        <v>54139</v>
      </c>
      <c r="ES41" s="1">
        <v>174</v>
      </c>
      <c r="ET41" s="1">
        <v>616.49390000000005</v>
      </c>
      <c r="EU41" s="1">
        <v>111</v>
      </c>
      <c r="EV41" s="1">
        <v>569.97429999999997</v>
      </c>
      <c r="EX41" s="1">
        <v>0.29492249999999998</v>
      </c>
      <c r="EY41" s="1">
        <v>0.22371440000000001</v>
      </c>
      <c r="EZ41" s="1">
        <v>0.71002719999999997</v>
      </c>
      <c r="FA41" s="1">
        <v>0.55179739999999999</v>
      </c>
      <c r="FB41" s="1">
        <v>5.9012500000000002E-2</v>
      </c>
      <c r="FC41" s="1">
        <v>1.5946599999999998E-2</v>
      </c>
      <c r="FF41">
        <v>10430</v>
      </c>
      <c r="FG41">
        <v>22114</v>
      </c>
      <c r="FI41">
        <f t="shared" si="55"/>
        <v>1.6682646212847554E-2</v>
      </c>
      <c r="FJ41">
        <f t="shared" si="56"/>
        <v>5.0194446956679023E-3</v>
      </c>
    </row>
    <row r="42" spans="1:166" x14ac:dyDescent="0.25">
      <c r="A42">
        <v>2058</v>
      </c>
      <c r="B42" s="1">
        <v>14733</v>
      </c>
      <c r="C42" s="1">
        <v>16133</v>
      </c>
      <c r="D42" s="1">
        <v>35764</v>
      </c>
      <c r="E42" s="1">
        <v>54300</v>
      </c>
      <c r="F42" s="1">
        <v>4755</v>
      </c>
      <c r="G42" s="1">
        <v>4973</v>
      </c>
      <c r="H42" s="1">
        <v>34158</v>
      </c>
      <c r="I42" s="1">
        <v>53442</v>
      </c>
      <c r="J42" s="1">
        <v>31860</v>
      </c>
      <c r="K42" s="1">
        <v>50793</v>
      </c>
      <c r="L42" s="1">
        <v>1158572</v>
      </c>
      <c r="P42">
        <v>2058</v>
      </c>
      <c r="Q42">
        <f t="shared" si="75"/>
        <v>973.71388549733365</v>
      </c>
      <c r="R42">
        <f t="shared" si="76"/>
        <v>1066.2408277152299</v>
      </c>
      <c r="S42">
        <f t="shared" si="77"/>
        <v>2363.6668296291755</v>
      </c>
      <c r="T42">
        <f t="shared" si="78"/>
        <v>3588.7235445941228</v>
      </c>
      <c r="U42">
        <f t="shared" si="24"/>
        <v>7992.3450874358623</v>
      </c>
      <c r="W42">
        <f t="shared" si="79"/>
        <v>2105.64884218727</v>
      </c>
      <c r="X42">
        <f t="shared" si="80"/>
        <v>3356.9435543382929</v>
      </c>
      <c r="Z42">
        <f t="shared" si="25"/>
        <v>258.01798744190546</v>
      </c>
      <c r="AA42">
        <f t="shared" si="26"/>
        <v>231.77999025582994</v>
      </c>
      <c r="AB42">
        <f t="shared" si="27"/>
        <v>0.10916004921149766</v>
      </c>
      <c r="AC42">
        <f t="shared" si="28"/>
        <v>6.4585635359115906E-2</v>
      </c>
      <c r="AE42" s="1">
        <v>75457</v>
      </c>
      <c r="AF42" s="1">
        <v>4746</v>
      </c>
      <c r="AG42" s="1">
        <v>6564</v>
      </c>
      <c r="AH42" s="1">
        <v>3297</v>
      </c>
      <c r="AI42" s="1">
        <v>72606</v>
      </c>
      <c r="AJ42" s="1">
        <v>4883</v>
      </c>
      <c r="AK42" s="1">
        <v>6939</v>
      </c>
      <c r="AL42" s="1">
        <v>3172</v>
      </c>
      <c r="AM42" s="1">
        <v>68777</v>
      </c>
      <c r="AN42" s="1">
        <v>4523</v>
      </c>
      <c r="AO42" s="1">
        <v>6298</v>
      </c>
      <c r="AP42" s="1">
        <v>3055</v>
      </c>
      <c r="AR42" s="1">
        <v>14.626200000000001</v>
      </c>
      <c r="AS42" s="1">
        <v>14.431710000000001</v>
      </c>
      <c r="AT42" s="1">
        <v>15.31395</v>
      </c>
      <c r="AU42" s="1">
        <v>16.257200000000001</v>
      </c>
      <c r="AW42">
        <f t="shared" si="57"/>
        <v>6680</v>
      </c>
      <c r="AX42">
        <f t="shared" si="29"/>
        <v>223</v>
      </c>
      <c r="AY42">
        <f t="shared" si="30"/>
        <v>266</v>
      </c>
      <c r="AZ42">
        <f t="shared" si="31"/>
        <v>242</v>
      </c>
      <c r="BB42">
        <f t="shared" si="58"/>
        <v>8.8527240680122452E-2</v>
      </c>
      <c r="BC42">
        <f t="shared" si="72"/>
        <v>4.6986936367467341E-2</v>
      </c>
      <c r="BD42">
        <f t="shared" si="73"/>
        <v>4.0524070688604509E-2</v>
      </c>
      <c r="BE42">
        <f t="shared" si="74"/>
        <v>7.3400060661207162E-2</v>
      </c>
      <c r="BF42">
        <f t="shared" si="32"/>
        <v>8.2285930005329549E-2</v>
      </c>
      <c r="BH42">
        <f t="shared" si="81"/>
        <v>3662.1521011955697</v>
      </c>
      <c r="BI42">
        <f t="shared" si="97"/>
        <v>243.0171238226734</v>
      </c>
      <c r="BJ42">
        <f t="shared" si="98"/>
        <v>366.45147259907878</v>
      </c>
      <c r="BK42">
        <f t="shared" si="99"/>
        <v>177.83256235087549</v>
      </c>
      <c r="BL42">
        <f t="shared" si="37"/>
        <v>4449.453259968197</v>
      </c>
      <c r="BN42">
        <f t="shared" si="82"/>
        <v>314.26115017578371</v>
      </c>
      <c r="BO42">
        <f t="shared" si="83"/>
        <v>328.66891689257045</v>
      </c>
      <c r="BP42">
        <f t="shared" si="84"/>
        <v>2257.5252087706458</v>
      </c>
      <c r="BQ42">
        <f t="shared" si="85"/>
        <v>3532.0177471491552</v>
      </c>
      <c r="BR42">
        <f t="shared" si="39"/>
        <v>6432.4730229881552</v>
      </c>
      <c r="BT42" s="1">
        <v>58.531289999999998</v>
      </c>
      <c r="BU42" s="1">
        <v>49.008690000000001</v>
      </c>
      <c r="BV42" s="1">
        <v>15.37623</v>
      </c>
      <c r="BW42" s="1">
        <v>14.31514</v>
      </c>
      <c r="BY42">
        <f t="shared" si="40"/>
        <v>959.77840945922492</v>
      </c>
      <c r="BZ42">
        <f t="shared" si="41"/>
        <v>840.47328219897497</v>
      </c>
      <c r="CA42">
        <f t="shared" si="42"/>
        <v>1811.2344076603513</v>
      </c>
      <c r="CB42">
        <f t="shared" si="43"/>
        <v>2638.217892378681</v>
      </c>
      <c r="CC42">
        <f t="shared" si="44"/>
        <v>6249.7039916972317</v>
      </c>
      <c r="CD42" s="4">
        <f t="shared" si="45"/>
        <v>-9.5992916430986952E-4</v>
      </c>
      <c r="CF42">
        <f t="shared" si="86"/>
        <v>207.01033806153802</v>
      </c>
      <c r="CG42">
        <f t="shared" si="87"/>
        <v>173.12656989955499</v>
      </c>
      <c r="CI42">
        <v>1.6565705974595772</v>
      </c>
      <c r="CJ42">
        <v>3.8344999999999914</v>
      </c>
      <c r="CK42">
        <v>2</v>
      </c>
      <c r="CL42">
        <f t="shared" si="71"/>
        <v>21.632997150390043</v>
      </c>
      <c r="CM42">
        <f t="shared" si="69"/>
        <v>23.379647887511535</v>
      </c>
      <c r="CN42">
        <f t="shared" si="70"/>
        <v>5269136.8521528449</v>
      </c>
      <c r="CS42">
        <f t="shared" si="62"/>
        <v>20.762883596837302</v>
      </c>
      <c r="CT42">
        <f t="shared" si="47"/>
        <v>18.181956118789394</v>
      </c>
      <c r="CU42">
        <f t="shared" si="48"/>
        <v>39.182428779604777</v>
      </c>
      <c r="CV42">
        <f t="shared" si="49"/>
        <v>57.072560147936031</v>
      </c>
      <c r="CW42">
        <f t="shared" si="50"/>
        <v>135.19982864316751</v>
      </c>
      <c r="CX42">
        <f t="shared" si="63"/>
        <v>2.5658818974862659E-2</v>
      </c>
      <c r="CZ42" s="1">
        <v>0</v>
      </c>
      <c r="DA42" s="1">
        <v>0</v>
      </c>
      <c r="DB42" s="1">
        <v>10508</v>
      </c>
      <c r="DC42" s="1">
        <v>22510</v>
      </c>
      <c r="DE42" s="1">
        <v>7.6729310000000002</v>
      </c>
      <c r="DF42" s="1">
        <v>7.5138410000000002</v>
      </c>
      <c r="DH42">
        <f t="shared" si="88"/>
        <v>694.48079201832491</v>
      </c>
      <c r="DI42">
        <f t="shared" si="89"/>
        <v>1487.7010495177478</v>
      </c>
      <c r="DK42">
        <f t="shared" si="90"/>
        <v>278.0441204375586</v>
      </c>
      <c r="DL42">
        <f t="shared" si="91"/>
        <v>583.27028913898073</v>
      </c>
      <c r="DM42">
        <f t="shared" si="51"/>
        <v>0.13781683272052572</v>
      </c>
      <c r="DN42">
        <f t="shared" si="92"/>
        <v>6.014927665108412</v>
      </c>
      <c r="DO42">
        <f t="shared" si="93"/>
        <v>33.167501114496368</v>
      </c>
      <c r="DP42">
        <f t="shared" si="94"/>
        <v>12.617884502850742</v>
      </c>
      <c r="DQ42">
        <f t="shared" si="95"/>
        <v>44.454675645085288</v>
      </c>
      <c r="DR42">
        <f t="shared" si="52"/>
        <v>18.632812167959155</v>
      </c>
      <c r="DS42">
        <f t="shared" si="96"/>
        <v>116.56701647520835</v>
      </c>
      <c r="DT42">
        <f t="shared" si="64"/>
        <v>0.13781683272052569</v>
      </c>
      <c r="DV42" s="1">
        <v>2708</v>
      </c>
      <c r="DW42" s="1">
        <v>641.01829999999995</v>
      </c>
      <c r="DX42" s="1">
        <v>6619</v>
      </c>
      <c r="DY42" s="1">
        <v>572.96130000000005</v>
      </c>
      <c r="EA42" s="1">
        <v>14720</v>
      </c>
      <c r="EB42" s="1">
        <v>16133</v>
      </c>
      <c r="ED42">
        <f t="shared" si="53"/>
        <v>1.3767037916431366</v>
      </c>
      <c r="EE42">
        <f t="shared" si="54"/>
        <v>3.0077316825679272</v>
      </c>
      <c r="EG42" s="1">
        <v>351760</v>
      </c>
      <c r="EH42" s="1">
        <v>284022</v>
      </c>
      <c r="EI42" s="1">
        <v>193971</v>
      </c>
      <c r="EJ42" s="1">
        <v>119089</v>
      </c>
      <c r="EL42">
        <f t="shared" si="65"/>
        <v>23.248055138976589</v>
      </c>
      <c r="EM42">
        <f t="shared" si="66"/>
        <v>18.771205130436684</v>
      </c>
      <c r="EN42">
        <f t="shared" si="67"/>
        <v>12.819673934962553</v>
      </c>
      <c r="EO42">
        <f t="shared" si="68"/>
        <v>7.8706721584193282</v>
      </c>
      <c r="EQ42" s="1">
        <v>35764</v>
      </c>
      <c r="ER42" s="1">
        <v>54300</v>
      </c>
      <c r="ES42" s="1">
        <v>195</v>
      </c>
      <c r="ET42" s="1">
        <v>544.13720000000001</v>
      </c>
      <c r="EU42" s="1">
        <v>102</v>
      </c>
      <c r="EV42" s="1">
        <v>611.60400000000004</v>
      </c>
      <c r="EX42" s="1">
        <v>0.2967593</v>
      </c>
      <c r="EY42" s="1">
        <v>0.22437860000000001</v>
      </c>
      <c r="EZ42" s="1">
        <v>0.71248310000000004</v>
      </c>
      <c r="FA42" s="1">
        <v>0.56010490000000002</v>
      </c>
      <c r="FB42" s="1">
        <v>5.7689499999999998E-2</v>
      </c>
      <c r="FC42" s="1">
        <v>1.5651399999999999E-2</v>
      </c>
      <c r="FF42">
        <v>10543</v>
      </c>
      <c r="FG42">
        <v>22253</v>
      </c>
      <c r="FI42">
        <f t="shared" si="55"/>
        <v>1.8495684340320593E-2</v>
      </c>
      <c r="FJ42">
        <f t="shared" si="56"/>
        <v>4.5836516424751722E-3</v>
      </c>
    </row>
    <row r="43" spans="1:166" x14ac:dyDescent="0.25">
      <c r="A43">
        <v>2059</v>
      </c>
      <c r="B43" s="1">
        <v>14673</v>
      </c>
      <c r="C43" s="1">
        <v>16253</v>
      </c>
      <c r="D43" s="1">
        <v>36077</v>
      </c>
      <c r="E43" s="1">
        <v>54217</v>
      </c>
      <c r="F43" s="1">
        <v>4648</v>
      </c>
      <c r="G43" s="1">
        <v>5003</v>
      </c>
      <c r="H43" s="1">
        <v>34519</v>
      </c>
      <c r="I43" s="1">
        <v>53343</v>
      </c>
      <c r="J43" s="1">
        <v>32132</v>
      </c>
      <c r="K43" s="1">
        <v>50685</v>
      </c>
      <c r="L43" s="1">
        <v>1161468</v>
      </c>
      <c r="P43">
        <v>2059</v>
      </c>
      <c r="Q43">
        <f t="shared" si="75"/>
        <v>969.74844511656659</v>
      </c>
      <c r="R43">
        <f t="shared" si="76"/>
        <v>1074.171708476764</v>
      </c>
      <c r="S43">
        <f t="shared" si="77"/>
        <v>2384.3532102821764</v>
      </c>
      <c r="T43">
        <f t="shared" si="78"/>
        <v>3583.2380187340623</v>
      </c>
      <c r="U43">
        <f t="shared" si="24"/>
        <v>8011.5113826095694</v>
      </c>
      <c r="W43">
        <f t="shared" si="79"/>
        <v>2123.6255052467468</v>
      </c>
      <c r="X43">
        <f t="shared" si="80"/>
        <v>3349.8057616529122</v>
      </c>
      <c r="Z43">
        <f t="shared" si="25"/>
        <v>260.72770503542961</v>
      </c>
      <c r="AA43">
        <f t="shared" si="26"/>
        <v>233.43225708115006</v>
      </c>
      <c r="AB43">
        <f t="shared" si="27"/>
        <v>0.10934944701610454</v>
      </c>
      <c r="AC43">
        <f t="shared" si="28"/>
        <v>6.5145618532932492E-2</v>
      </c>
      <c r="AE43" s="1">
        <v>75768</v>
      </c>
      <c r="AF43" s="1">
        <v>4693</v>
      </c>
      <c r="AG43" s="1">
        <v>6556</v>
      </c>
      <c r="AH43" s="1">
        <v>3277</v>
      </c>
      <c r="AI43" s="1">
        <v>72976</v>
      </c>
      <c r="AJ43" s="1">
        <v>4817</v>
      </c>
      <c r="AK43" s="1">
        <v>6944</v>
      </c>
      <c r="AL43" s="1">
        <v>3125</v>
      </c>
      <c r="AM43" s="1">
        <v>69046</v>
      </c>
      <c r="AN43" s="1">
        <v>4465</v>
      </c>
      <c r="AO43" s="1">
        <v>6297</v>
      </c>
      <c r="AP43" s="1">
        <v>3009</v>
      </c>
      <c r="AR43" s="1">
        <v>14.612719999999999</v>
      </c>
      <c r="AS43" s="1">
        <v>15.13106</v>
      </c>
      <c r="AT43" s="1">
        <v>15.62825</v>
      </c>
      <c r="AU43" s="1">
        <v>17.172229999999999</v>
      </c>
      <c r="AW43">
        <f t="shared" si="57"/>
        <v>6722</v>
      </c>
      <c r="AX43">
        <f t="shared" si="29"/>
        <v>228</v>
      </c>
      <c r="AY43">
        <f t="shared" si="30"/>
        <v>259</v>
      </c>
      <c r="AZ43">
        <f t="shared" si="31"/>
        <v>268</v>
      </c>
      <c r="BB43">
        <f t="shared" si="58"/>
        <v>8.8718192376728969E-2</v>
      </c>
      <c r="BC43">
        <f t="shared" si="72"/>
        <v>4.8582995951417005E-2</v>
      </c>
      <c r="BD43">
        <f t="shared" si="73"/>
        <v>3.950579621720561E-2</v>
      </c>
      <c r="BE43">
        <f t="shared" si="74"/>
        <v>8.178211779066219E-2</v>
      </c>
      <c r="BF43">
        <f t="shared" si="32"/>
        <v>8.2807274015992208E-2</v>
      </c>
      <c r="BH43">
        <f t="shared" si="81"/>
        <v>3677.4220565174446</v>
      </c>
      <c r="BI43">
        <f t="shared" si="97"/>
        <v>251.34969276028966</v>
      </c>
      <c r="BJ43">
        <f t="shared" si="98"/>
        <v>374.24191005720201</v>
      </c>
      <c r="BK43">
        <f t="shared" si="99"/>
        <v>185.05851690514228</v>
      </c>
      <c r="BL43">
        <f t="shared" si="37"/>
        <v>4488.0721762400781</v>
      </c>
      <c r="BN43">
        <f t="shared" si="82"/>
        <v>307.18944816341588</v>
      </c>
      <c r="BO43">
        <f t="shared" si="83"/>
        <v>330.65163708295393</v>
      </c>
      <c r="BP43">
        <f t="shared" si="84"/>
        <v>2281.3839417282602</v>
      </c>
      <c r="BQ43">
        <f t="shared" si="85"/>
        <v>3525.4747705208897</v>
      </c>
      <c r="BR43">
        <f t="shared" si="39"/>
        <v>6444.6997974955193</v>
      </c>
      <c r="BT43" s="1">
        <v>56.604080000000003</v>
      </c>
      <c r="BU43" s="1">
        <v>50.077590000000001</v>
      </c>
      <c r="BV43" s="1">
        <v>15.537280000000001</v>
      </c>
      <c r="BW43" s="1">
        <v>14.34337</v>
      </c>
      <c r="BY43">
        <f t="shared" si="40"/>
        <v>907.29018859413759</v>
      </c>
      <c r="BZ43">
        <f t="shared" si="41"/>
        <v>863.98515801897679</v>
      </c>
      <c r="CA43">
        <f t="shared" si="42"/>
        <v>1849.5477890245788</v>
      </c>
      <c r="CB43">
        <f t="shared" si="43"/>
        <v>2638.5236862699544</v>
      </c>
      <c r="CC43">
        <f t="shared" si="44"/>
        <v>6259.3468219076476</v>
      </c>
      <c r="CD43" s="4">
        <f t="shared" si="45"/>
        <v>-7.0094554484967375E-4</v>
      </c>
      <c r="CF43">
        <f t="shared" si="86"/>
        <v>211.37535930073207</v>
      </c>
      <c r="CG43">
        <f t="shared" si="87"/>
        <v>174.70456592065469</v>
      </c>
      <c r="CI43">
        <v>1.6355235720945274</v>
      </c>
      <c r="CJ43">
        <v>3.8344999999999914</v>
      </c>
      <c r="CK43">
        <v>2</v>
      </c>
      <c r="CL43">
        <f t="shared" si="71"/>
        <v>22.022072966786027</v>
      </c>
      <c r="CM43">
        <f t="shared" si="69"/>
        <v>23.800137731135454</v>
      </c>
      <c r="CN43">
        <f t="shared" si="70"/>
        <v>5356423.8239855161</v>
      </c>
      <c r="CS43">
        <f t="shared" si="62"/>
        <v>19.980410735269153</v>
      </c>
      <c r="CT43">
        <f t="shared" si="47"/>
        <v>19.026744192114062</v>
      </c>
      <c r="CU43">
        <f t="shared" si="48"/>
        <v>40.730876365457043</v>
      </c>
      <c r="CV43">
        <f t="shared" si="49"/>
        <v>58.105761143630183</v>
      </c>
      <c r="CW43">
        <f t="shared" si="50"/>
        <v>137.84379243647044</v>
      </c>
      <c r="CX43">
        <f t="shared" si="63"/>
        <v>2.573429529964005E-2</v>
      </c>
      <c r="CZ43" s="1">
        <v>0</v>
      </c>
      <c r="DA43" s="1">
        <v>0</v>
      </c>
      <c r="DB43" s="1">
        <v>10481</v>
      </c>
      <c r="DC43" s="1">
        <v>22448</v>
      </c>
      <c r="DE43" s="1">
        <v>7.7531829999999999</v>
      </c>
      <c r="DF43" s="1">
        <v>7.4503950000000003</v>
      </c>
      <c r="DH43">
        <f t="shared" si="88"/>
        <v>692.69634384697974</v>
      </c>
      <c r="DI43">
        <f t="shared" si="89"/>
        <v>1483.6034277909555</v>
      </c>
      <c r="DK43">
        <f t="shared" si="90"/>
        <v>280.23031488360897</v>
      </c>
      <c r="DL43">
        <f t="shared" si="91"/>
        <v>576.75226820497949</v>
      </c>
      <c r="DM43">
        <f t="shared" si="51"/>
        <v>0.13691246187048758</v>
      </c>
      <c r="DN43">
        <f t="shared" si="92"/>
        <v>6.1712524418722623</v>
      </c>
      <c r="DO43">
        <f t="shared" si="93"/>
        <v>34.55962392358478</v>
      </c>
      <c r="DP43">
        <f t="shared" si="94"/>
        <v>12.701280534169403</v>
      </c>
      <c r="DQ43">
        <f t="shared" si="95"/>
        <v>45.404480609460776</v>
      </c>
      <c r="DR43">
        <f t="shared" si="52"/>
        <v>18.872532976041665</v>
      </c>
      <c r="DS43">
        <f t="shared" si="96"/>
        <v>118.97125946042877</v>
      </c>
      <c r="DT43">
        <f t="shared" si="64"/>
        <v>0.13691246187048758</v>
      </c>
      <c r="DV43" s="1">
        <v>2705</v>
      </c>
      <c r="DW43" s="1">
        <v>650.66600000000005</v>
      </c>
      <c r="DX43" s="1">
        <v>6705</v>
      </c>
      <c r="DY43" s="1">
        <v>567.14869999999996</v>
      </c>
      <c r="EA43" s="1">
        <v>14664</v>
      </c>
      <c r="EB43" s="1">
        <v>16253</v>
      </c>
      <c r="ED43">
        <f t="shared" si="53"/>
        <v>1.3958758818585439</v>
      </c>
      <c r="EE43">
        <f t="shared" si="54"/>
        <v>3.0159014325754114</v>
      </c>
      <c r="EG43" s="1">
        <v>351679</v>
      </c>
      <c r="EH43" s="1">
        <v>284299</v>
      </c>
      <c r="EI43" s="1">
        <v>196218</v>
      </c>
      <c r="EJ43" s="1">
        <v>119785</v>
      </c>
      <c r="EL43">
        <f t="shared" si="65"/>
        <v>23.242701794462555</v>
      </c>
      <c r="EM43">
        <f t="shared" si="66"/>
        <v>18.789512246861229</v>
      </c>
      <c r="EN43">
        <f t="shared" si="67"/>
        <v>12.968179677222277</v>
      </c>
      <c r="EO43">
        <f t="shared" si="68"/>
        <v>7.9166712668362251</v>
      </c>
      <c r="EQ43" s="1">
        <v>36077</v>
      </c>
      <c r="ER43" s="1">
        <v>54217</v>
      </c>
      <c r="ES43" s="1">
        <v>185</v>
      </c>
      <c r="ET43" s="1">
        <v>637.28380000000004</v>
      </c>
      <c r="EU43" s="1">
        <v>88</v>
      </c>
      <c r="EV43" s="1">
        <v>685.76949999999999</v>
      </c>
      <c r="EX43" s="1">
        <v>0.2960719</v>
      </c>
      <c r="EY43" s="1">
        <v>0.22474060000000001</v>
      </c>
      <c r="EZ43" s="1">
        <v>0.71635020000000005</v>
      </c>
      <c r="FA43" s="1">
        <v>0.56110700000000002</v>
      </c>
      <c r="FB43" s="1">
        <v>5.6381800000000003E-2</v>
      </c>
      <c r="FC43" s="1">
        <v>1.6133499999999999E-2</v>
      </c>
      <c r="FF43">
        <v>10525</v>
      </c>
      <c r="FG43">
        <v>22297</v>
      </c>
      <c r="FI43">
        <f t="shared" si="55"/>
        <v>1.7577197149643706E-2</v>
      </c>
      <c r="FJ43">
        <f t="shared" si="56"/>
        <v>3.9467192895905282E-3</v>
      </c>
    </row>
    <row r="44" spans="1:166" x14ac:dyDescent="0.25">
      <c r="A44">
        <v>2060</v>
      </c>
      <c r="B44" s="1">
        <v>14806</v>
      </c>
      <c r="C44" s="1">
        <v>16199</v>
      </c>
      <c r="D44" s="1">
        <v>36391</v>
      </c>
      <c r="E44" s="1">
        <v>54035</v>
      </c>
      <c r="F44" s="1">
        <v>4800</v>
      </c>
      <c r="G44" s="1">
        <v>4913</v>
      </c>
      <c r="H44" s="1">
        <v>34821</v>
      </c>
      <c r="I44" s="1">
        <v>53217</v>
      </c>
      <c r="J44" s="1">
        <v>32438</v>
      </c>
      <c r="K44" s="1">
        <v>50491</v>
      </c>
      <c r="L44" s="1">
        <v>1163995</v>
      </c>
      <c r="P44">
        <v>2060</v>
      </c>
      <c r="Q44">
        <f t="shared" si="75"/>
        <v>978.53850462726678</v>
      </c>
      <c r="R44">
        <f t="shared" si="76"/>
        <v>1070.6028121340735</v>
      </c>
      <c r="S44">
        <f t="shared" si="77"/>
        <v>2405.1056816081905</v>
      </c>
      <c r="T44">
        <f t="shared" si="78"/>
        <v>3571.2095162457354</v>
      </c>
      <c r="U44">
        <f t="shared" si="24"/>
        <v>8025.4565146152654</v>
      </c>
      <c r="W44">
        <f t="shared" si="79"/>
        <v>2143.8492511886589</v>
      </c>
      <c r="X44">
        <f t="shared" si="80"/>
        <v>3336.9841710884325</v>
      </c>
      <c r="Z44">
        <f t="shared" si="25"/>
        <v>261.25643041953163</v>
      </c>
      <c r="AA44">
        <f t="shared" si="26"/>
        <v>234.22534515730285</v>
      </c>
      <c r="AB44">
        <f t="shared" si="27"/>
        <v>0.10862575911626499</v>
      </c>
      <c r="AC44">
        <f t="shared" si="28"/>
        <v>6.5587119459609378E-2</v>
      </c>
      <c r="AE44" s="1">
        <v>75922</v>
      </c>
      <c r="AF44" s="1">
        <v>4622</v>
      </c>
      <c r="AG44" s="1">
        <v>6537</v>
      </c>
      <c r="AH44" s="1">
        <v>3345</v>
      </c>
      <c r="AI44" s="1">
        <v>73147</v>
      </c>
      <c r="AJ44" s="1">
        <v>4787</v>
      </c>
      <c r="AK44" s="1">
        <v>6930</v>
      </c>
      <c r="AL44" s="1">
        <v>3174</v>
      </c>
      <c r="AM44" s="1">
        <v>69200</v>
      </c>
      <c r="AN44" s="1">
        <v>4406</v>
      </c>
      <c r="AO44" s="1">
        <v>6262</v>
      </c>
      <c r="AP44" s="1">
        <v>3061</v>
      </c>
      <c r="AR44" s="1">
        <v>14.661479999999999</v>
      </c>
      <c r="AS44" s="1">
        <v>14.4979</v>
      </c>
      <c r="AT44" s="1">
        <v>15.482760000000001</v>
      </c>
      <c r="AU44" s="1">
        <v>16.496670000000002</v>
      </c>
      <c r="AW44">
        <f t="shared" si="57"/>
        <v>6722</v>
      </c>
      <c r="AX44">
        <f t="shared" si="29"/>
        <v>216</v>
      </c>
      <c r="AY44">
        <f t="shared" si="30"/>
        <v>275</v>
      </c>
      <c r="AZ44">
        <f t="shared" si="31"/>
        <v>284</v>
      </c>
      <c r="BB44">
        <f t="shared" si="58"/>
        <v>8.8538236611258925E-2</v>
      </c>
      <c r="BC44">
        <f t="shared" si="72"/>
        <v>4.6733016010385112E-2</v>
      </c>
      <c r="BD44">
        <f t="shared" si="73"/>
        <v>4.2068227015450516E-2</v>
      </c>
      <c r="BE44">
        <f t="shared" si="74"/>
        <v>8.4902840059790735E-2</v>
      </c>
      <c r="BF44">
        <f t="shared" si="32"/>
        <v>8.2907570831398048E-2</v>
      </c>
      <c r="BH44">
        <f t="shared" si="81"/>
        <v>3698.3387697023572</v>
      </c>
      <c r="BI44">
        <f t="shared" si="97"/>
        <v>239.33206407616748</v>
      </c>
      <c r="BJ44">
        <f t="shared" si="98"/>
        <v>370.01043773886471</v>
      </c>
      <c r="BK44">
        <f t="shared" si="99"/>
        <v>180.56582988044229</v>
      </c>
      <c r="BL44">
        <f t="shared" si="37"/>
        <v>4488.2471013978311</v>
      </c>
      <c r="BN44">
        <f t="shared" si="82"/>
        <v>317.23523046135898</v>
      </c>
      <c r="BO44">
        <f t="shared" si="83"/>
        <v>324.70347651180344</v>
      </c>
      <c r="BP44">
        <f t="shared" si="84"/>
        <v>2301.3433249781206</v>
      </c>
      <c r="BQ44">
        <f t="shared" si="85"/>
        <v>3517.1473457212787</v>
      </c>
      <c r="BR44">
        <f t="shared" si="39"/>
        <v>6460.4293776725617</v>
      </c>
      <c r="BT44" s="1">
        <v>59.07734</v>
      </c>
      <c r="BU44" s="1">
        <v>49.878120000000003</v>
      </c>
      <c r="BV44" s="1">
        <v>15.61961</v>
      </c>
      <c r="BW44" s="1">
        <v>14.23624</v>
      </c>
      <c r="BY44">
        <f t="shared" si="40"/>
        <v>977.90018663172395</v>
      </c>
      <c r="BZ44">
        <f t="shared" si="41"/>
        <v>845.06321746929734</v>
      </c>
      <c r="CA44">
        <f t="shared" si="42"/>
        <v>1875.6153748255022</v>
      </c>
      <c r="CB44">
        <f t="shared" si="43"/>
        <v>2612.6308356479881</v>
      </c>
      <c r="CC44">
        <f t="shared" si="44"/>
        <v>6311.2096145745109</v>
      </c>
      <c r="CD44" s="4">
        <f t="shared" si="45"/>
        <v>-8.9092434063786641E-4</v>
      </c>
      <c r="CF44">
        <f t="shared" si="86"/>
        <v>212.92632539804166</v>
      </c>
      <c r="CG44">
        <f t="shared" si="87"/>
        <v>173.98883216897701</v>
      </c>
      <c r="CI44">
        <v>1.6473427983652726</v>
      </c>
      <c r="CJ44">
        <v>3.8344999999999914</v>
      </c>
      <c r="CK44">
        <v>2</v>
      </c>
      <c r="CL44">
        <f t="shared" si="71"/>
        <v>22.418146426173955</v>
      </c>
      <c r="CM44">
        <f t="shared" si="69"/>
        <v>24.22819020827043</v>
      </c>
      <c r="CN44">
        <f t="shared" si="70"/>
        <v>5444029.3982480867</v>
      </c>
      <c r="CS44">
        <f t="shared" si="62"/>
        <v>21.922709574092828</v>
      </c>
      <c r="CT44">
        <f t="shared" si="47"/>
        <v>18.94475094860039</v>
      </c>
      <c r="CU44">
        <f t="shared" si="48"/>
        <v>42.047820112021256</v>
      </c>
      <c r="CV44">
        <f t="shared" si="49"/>
        <v>58.570340631093813</v>
      </c>
      <c r="CW44">
        <f t="shared" si="50"/>
        <v>141.48562126580828</v>
      </c>
      <c r="CX44">
        <f t="shared" si="63"/>
        <v>2.5989136155535639E-2</v>
      </c>
      <c r="CZ44" s="1">
        <v>0</v>
      </c>
      <c r="DA44" s="1">
        <v>0</v>
      </c>
      <c r="DB44" s="1">
        <v>10624</v>
      </c>
      <c r="DC44" s="1">
        <v>22535</v>
      </c>
      <c r="DE44" s="1">
        <v>7.6930440000000004</v>
      </c>
      <c r="DF44" s="1">
        <v>7.4687739999999998</v>
      </c>
      <c r="DH44">
        <f t="shared" si="88"/>
        <v>702.1473100878078</v>
      </c>
      <c r="DI44">
        <f t="shared" si="89"/>
        <v>1489.3533163430675</v>
      </c>
      <c r="DK44">
        <f t="shared" si="90"/>
        <v>281.85038823543664</v>
      </c>
      <c r="DL44">
        <f t="shared" si="91"/>
        <v>580.41581782730566</v>
      </c>
      <c r="DM44">
        <f t="shared" si="51"/>
        <v>0.13662455515207517</v>
      </c>
      <c r="DN44">
        <f t="shared" si="92"/>
        <v>6.318563273735994</v>
      </c>
      <c r="DO44">
        <f t="shared" si="93"/>
        <v>35.729256838285259</v>
      </c>
      <c r="DP44">
        <f t="shared" si="94"/>
        <v>13.011846792120044</v>
      </c>
      <c r="DQ44">
        <f t="shared" si="95"/>
        <v>45.558493838973767</v>
      </c>
      <c r="DR44">
        <f t="shared" si="52"/>
        <v>19.330410065856039</v>
      </c>
      <c r="DS44">
        <f t="shared" si="96"/>
        <v>122.15521119995223</v>
      </c>
      <c r="DT44">
        <f t="shared" si="64"/>
        <v>0.13662455515207514</v>
      </c>
      <c r="DV44" s="1">
        <v>2728</v>
      </c>
      <c r="DW44" s="1">
        <v>663.62570000000005</v>
      </c>
      <c r="DX44" s="1">
        <v>6701</v>
      </c>
      <c r="DY44" s="1">
        <v>572.14859999999999</v>
      </c>
      <c r="EA44" s="1">
        <v>14790</v>
      </c>
      <c r="EB44" s="1">
        <v>16199</v>
      </c>
      <c r="ED44">
        <f t="shared" si="53"/>
        <v>1.4357835818187401</v>
      </c>
      <c r="EE44">
        <f t="shared" si="54"/>
        <v>3.0406741216331081</v>
      </c>
      <c r="EG44" s="1">
        <v>351475</v>
      </c>
      <c r="EH44" s="1">
        <v>284866</v>
      </c>
      <c r="EI44" s="1">
        <v>197754</v>
      </c>
      <c r="EJ44" s="1">
        <v>120880</v>
      </c>
      <c r="EL44">
        <f t="shared" si="65"/>
        <v>23.229219297167944</v>
      </c>
      <c r="EM44">
        <f t="shared" si="66"/>
        <v>18.826985658459474</v>
      </c>
      <c r="EN44">
        <f t="shared" si="67"/>
        <v>13.069694950969913</v>
      </c>
      <c r="EO44">
        <f t="shared" si="68"/>
        <v>7.9890405537852223</v>
      </c>
      <c r="EQ44" s="1">
        <v>36391</v>
      </c>
      <c r="ER44" s="1">
        <v>54035</v>
      </c>
      <c r="ES44" s="1">
        <v>191</v>
      </c>
      <c r="ET44" s="1">
        <v>530.44809999999995</v>
      </c>
      <c r="EU44" s="1">
        <v>87</v>
      </c>
      <c r="EV44" s="1">
        <v>697.54549999999995</v>
      </c>
      <c r="EX44" s="1">
        <v>0.29610779999999998</v>
      </c>
      <c r="EY44" s="1">
        <v>0.2282324</v>
      </c>
      <c r="EZ44" s="1">
        <v>0.71633619999999998</v>
      </c>
      <c r="FA44" s="1">
        <v>0.57476110000000002</v>
      </c>
      <c r="FB44" s="1">
        <v>5.6729500000000002E-2</v>
      </c>
      <c r="FC44" s="1">
        <v>1.6742799999999999E-2</v>
      </c>
      <c r="FF44">
        <v>10636</v>
      </c>
      <c r="FG44">
        <v>22483</v>
      </c>
      <c r="FI44">
        <f t="shared" si="55"/>
        <v>1.7957878901842798E-2</v>
      </c>
      <c r="FJ44">
        <f t="shared" si="56"/>
        <v>3.8695903571587423E-3</v>
      </c>
    </row>
    <row r="45" spans="1:166" x14ac:dyDescent="0.25">
      <c r="A45">
        <v>2061</v>
      </c>
      <c r="B45" s="1">
        <v>14688</v>
      </c>
      <c r="C45" s="1">
        <v>16549</v>
      </c>
      <c r="D45" s="1">
        <v>36805</v>
      </c>
      <c r="E45" s="1">
        <v>53796</v>
      </c>
      <c r="F45" s="1">
        <v>4856</v>
      </c>
      <c r="G45" s="1">
        <v>4966</v>
      </c>
      <c r="H45" s="1">
        <v>35222</v>
      </c>
      <c r="I45" s="1">
        <v>53049</v>
      </c>
      <c r="J45" s="1">
        <v>32798</v>
      </c>
      <c r="K45" s="1">
        <v>50264</v>
      </c>
      <c r="L45" s="1">
        <v>1166326</v>
      </c>
      <c r="P45">
        <v>2061</v>
      </c>
      <c r="Q45">
        <f t="shared" si="75"/>
        <v>970.73980521175838</v>
      </c>
      <c r="R45">
        <f t="shared" si="76"/>
        <v>1093.7345476885478</v>
      </c>
      <c r="S45">
        <f t="shared" si="77"/>
        <v>2432.4672202354823</v>
      </c>
      <c r="T45">
        <f t="shared" si="78"/>
        <v>3555.4138453956807</v>
      </c>
      <c r="U45">
        <f t="shared" si="24"/>
        <v>8052.3554185314697</v>
      </c>
      <c r="W45">
        <f t="shared" si="79"/>
        <v>2167.6418934732606</v>
      </c>
      <c r="X45">
        <f t="shared" si="80"/>
        <v>3321.9815883145307</v>
      </c>
      <c r="Z45">
        <f t="shared" si="25"/>
        <v>264.82532676222172</v>
      </c>
      <c r="AA45">
        <f t="shared" si="26"/>
        <v>233.43225708115006</v>
      </c>
      <c r="AB45">
        <f t="shared" si="27"/>
        <v>0.10887107729927992</v>
      </c>
      <c r="AC45">
        <f t="shared" si="28"/>
        <v>6.5655439066101592E-2</v>
      </c>
      <c r="AE45" s="1">
        <v>76045</v>
      </c>
      <c r="AF45" s="1">
        <v>4640</v>
      </c>
      <c r="AG45" s="1">
        <v>6578</v>
      </c>
      <c r="AH45" s="1">
        <v>3338</v>
      </c>
      <c r="AI45" s="1">
        <v>73286</v>
      </c>
      <c r="AJ45" s="1">
        <v>4811</v>
      </c>
      <c r="AK45" s="1">
        <v>6976</v>
      </c>
      <c r="AL45" s="1">
        <v>3198</v>
      </c>
      <c r="AM45" s="1">
        <v>69242</v>
      </c>
      <c r="AN45" s="1">
        <v>4432</v>
      </c>
      <c r="AO45" s="1">
        <v>6305</v>
      </c>
      <c r="AP45" s="1">
        <v>3083</v>
      </c>
      <c r="AR45" s="1">
        <v>14.589180000000001</v>
      </c>
      <c r="AS45" s="1">
        <v>14.26787</v>
      </c>
      <c r="AT45" s="1">
        <v>15.67834</v>
      </c>
      <c r="AU45" s="1">
        <v>16.541119999999999</v>
      </c>
      <c r="AW45">
        <f t="shared" si="57"/>
        <v>6803</v>
      </c>
      <c r="AX45">
        <f t="shared" si="29"/>
        <v>208</v>
      </c>
      <c r="AY45">
        <f t="shared" si="30"/>
        <v>273</v>
      </c>
      <c r="AZ45">
        <f t="shared" si="31"/>
        <v>255</v>
      </c>
      <c r="BB45">
        <f t="shared" si="58"/>
        <v>8.9460188046551384E-2</v>
      </c>
      <c r="BC45">
        <f t="shared" si="72"/>
        <v>4.4827586206896551E-2</v>
      </c>
      <c r="BD45">
        <f t="shared" si="73"/>
        <v>4.1501976284584984E-2</v>
      </c>
      <c r="BE45">
        <f t="shared" si="74"/>
        <v>7.6393049730377471E-2</v>
      </c>
      <c r="BF45">
        <f t="shared" si="32"/>
        <v>8.3211002086069685E-2</v>
      </c>
      <c r="BH45">
        <f t="shared" si="81"/>
        <v>3687.0944248614483</v>
      </c>
      <c r="BI45">
        <f t="shared" si="97"/>
        <v>236.71558902037231</v>
      </c>
      <c r="BJ45">
        <f t="shared" si="98"/>
        <v>377.17153496670471</v>
      </c>
      <c r="BK45">
        <f t="shared" si="99"/>
        <v>182.42137743945258</v>
      </c>
      <c r="BL45">
        <f t="shared" si="37"/>
        <v>4483.4029262879785</v>
      </c>
      <c r="BN45">
        <f t="shared" si="82"/>
        <v>320.93630815007481</v>
      </c>
      <c r="BO45">
        <f t="shared" si="83"/>
        <v>328.20628218148096</v>
      </c>
      <c r="BP45">
        <f t="shared" si="84"/>
        <v>2327.8456848562469</v>
      </c>
      <c r="BQ45">
        <f t="shared" si="85"/>
        <v>3506.0441126551318</v>
      </c>
      <c r="BR45">
        <f t="shared" si="39"/>
        <v>6483.0323878429344</v>
      </c>
      <c r="BT45" s="1">
        <v>58.13635</v>
      </c>
      <c r="BU45" s="1">
        <v>49.124339999999997</v>
      </c>
      <c r="BV45" s="1">
        <v>15.449120000000001</v>
      </c>
      <c r="BW45" s="1">
        <v>14.249980000000001</v>
      </c>
      <c r="BY45">
        <f t="shared" si="40"/>
        <v>973.5512054102287</v>
      </c>
      <c r="BZ45">
        <f t="shared" si="41"/>
        <v>841.27077611370635</v>
      </c>
      <c r="CA45">
        <f t="shared" si="42"/>
        <v>1876.5066951604745</v>
      </c>
      <c r="CB45">
        <f t="shared" si="43"/>
        <v>2606.8966587780856</v>
      </c>
      <c r="CC45">
        <f t="shared" si="44"/>
        <v>6298.2253354624954</v>
      </c>
      <c r="CD45" s="4">
        <f t="shared" si="45"/>
        <v>4.2765058151417179E-4</v>
      </c>
      <c r="CF45">
        <f t="shared" si="86"/>
        <v>213.47914165885001</v>
      </c>
      <c r="CG45">
        <f t="shared" si="87"/>
        <v>173.56706061950649</v>
      </c>
      <c r="CI45">
        <v>1.6296370842923835</v>
      </c>
      <c r="CJ45">
        <v>3.8344999999999914</v>
      </c>
      <c r="CK45">
        <v>2</v>
      </c>
      <c r="CL45">
        <f t="shared" si="71"/>
        <v>22.821343383221169</v>
      </c>
      <c r="CM45">
        <f t="shared" si="69"/>
        <v>24.663941335104468</v>
      </c>
      <c r="CN45">
        <f t="shared" si="70"/>
        <v>5533711.2244810145</v>
      </c>
      <c r="CS45">
        <f t="shared" si="62"/>
        <v>22.217746359815717</v>
      </c>
      <c r="CT45">
        <f t="shared" si="47"/>
        <v>19.198929259959872</v>
      </c>
      <c r="CU45">
        <f t="shared" si="48"/>
        <v>42.824403651170719</v>
      </c>
      <c r="CV45">
        <f t="shared" si="49"/>
        <v>59.492883814546637</v>
      </c>
      <c r="CW45">
        <f t="shared" si="50"/>
        <v>143.73396308549295</v>
      </c>
      <c r="CX45">
        <f t="shared" si="63"/>
        <v>2.5974243550985661E-2</v>
      </c>
      <c r="CZ45" s="1">
        <v>0</v>
      </c>
      <c r="DA45" s="1">
        <v>0</v>
      </c>
      <c r="DB45" s="1">
        <v>10744</v>
      </c>
      <c r="DC45" s="1">
        <v>22471</v>
      </c>
      <c r="DE45" s="1">
        <v>7.6579769999999998</v>
      </c>
      <c r="DF45" s="1">
        <v>7.476667</v>
      </c>
      <c r="DH45">
        <f t="shared" si="88"/>
        <v>710.07819084934181</v>
      </c>
      <c r="DI45">
        <f t="shared" si="89"/>
        <v>1485.1235132702493</v>
      </c>
      <c r="DK45">
        <f t="shared" si="90"/>
        <v>283.7346766033391</v>
      </c>
      <c r="DL45">
        <f t="shared" si="91"/>
        <v>579.37906283380448</v>
      </c>
      <c r="DM45">
        <f t="shared" si="51"/>
        <v>0.13704078426304236</v>
      </c>
      <c r="DN45">
        <f t="shared" si="92"/>
        <v>6.4752064844920119</v>
      </c>
      <c r="DO45">
        <f t="shared" si="93"/>
        <v>36.349197166678707</v>
      </c>
      <c r="DP45">
        <f t="shared" si="94"/>
        <v>13.222208541979127</v>
      </c>
      <c r="DQ45">
        <f t="shared" si="95"/>
        <v>46.270675272567509</v>
      </c>
      <c r="DR45">
        <f t="shared" si="52"/>
        <v>19.697415026471138</v>
      </c>
      <c r="DS45">
        <f t="shared" si="96"/>
        <v>124.03654805902181</v>
      </c>
      <c r="DT45">
        <f t="shared" si="64"/>
        <v>0.13704078426304239</v>
      </c>
      <c r="DV45" s="1">
        <v>2737</v>
      </c>
      <c r="DW45" s="1">
        <v>654.55939999999998</v>
      </c>
      <c r="DX45" s="1">
        <v>6895</v>
      </c>
      <c r="DY45" s="1">
        <v>570.02059999999994</v>
      </c>
      <c r="EA45" s="1">
        <v>14673</v>
      </c>
      <c r="EB45" s="1">
        <v>16549</v>
      </c>
      <c r="ED45">
        <f t="shared" si="53"/>
        <v>1.4208403496852722</v>
      </c>
      <c r="EE45">
        <f t="shared" si="54"/>
        <v>3.1170677503453463</v>
      </c>
      <c r="EG45" s="1">
        <v>351360</v>
      </c>
      <c r="EH45" s="1">
        <v>285433</v>
      </c>
      <c r="EI45" s="1">
        <v>199169</v>
      </c>
      <c r="EJ45" s="1">
        <v>121822</v>
      </c>
      <c r="EL45">
        <f t="shared" si="65"/>
        <v>23.221618869771472</v>
      </c>
      <c r="EM45">
        <f t="shared" si="66"/>
        <v>18.864459070057723</v>
      </c>
      <c r="EN45">
        <f t="shared" si="67"/>
        <v>13.163213253282999</v>
      </c>
      <c r="EO45">
        <f t="shared" si="68"/>
        <v>8.051297967763265</v>
      </c>
      <c r="EQ45" s="1">
        <v>36805</v>
      </c>
      <c r="ER45" s="1">
        <v>53796</v>
      </c>
      <c r="ES45" s="1">
        <v>222</v>
      </c>
      <c r="ET45" s="1">
        <v>559.20579999999995</v>
      </c>
      <c r="EU45" s="1">
        <v>96</v>
      </c>
      <c r="EV45" s="1">
        <v>622.2364</v>
      </c>
      <c r="EX45" s="1">
        <v>0.297819</v>
      </c>
      <c r="EY45" s="1">
        <v>0.22791339999999999</v>
      </c>
      <c r="EZ45" s="1">
        <v>0.71810779999999996</v>
      </c>
      <c r="FA45" s="1">
        <v>0.57739249999999998</v>
      </c>
      <c r="FB45" s="1">
        <v>5.4038799999999998E-2</v>
      </c>
      <c r="FC45" s="1">
        <v>1.5919800000000001E-2</v>
      </c>
      <c r="FF45">
        <v>10688</v>
      </c>
      <c r="FG45">
        <v>22474</v>
      </c>
      <c r="FI45">
        <f t="shared" si="55"/>
        <v>2.0770958083832336E-2</v>
      </c>
      <c r="FJ45">
        <f t="shared" si="56"/>
        <v>4.271602740945092E-3</v>
      </c>
    </row>
    <row r="46" spans="1:166" x14ac:dyDescent="0.25">
      <c r="A46">
        <v>2062</v>
      </c>
      <c r="B46" s="1">
        <v>14586</v>
      </c>
      <c r="C46" s="1">
        <v>16784</v>
      </c>
      <c r="D46" s="1">
        <v>37099</v>
      </c>
      <c r="E46" s="1">
        <v>53981</v>
      </c>
      <c r="F46" s="1">
        <v>4883</v>
      </c>
      <c r="G46" s="1">
        <v>5024</v>
      </c>
      <c r="H46" s="1">
        <v>35417</v>
      </c>
      <c r="I46" s="1">
        <v>53347</v>
      </c>
      <c r="J46" s="1">
        <v>32974</v>
      </c>
      <c r="K46" s="1">
        <v>50464</v>
      </c>
      <c r="L46" s="1">
        <v>1169442</v>
      </c>
      <c r="P46">
        <v>2062</v>
      </c>
      <c r="Q46">
        <f t="shared" si="75"/>
        <v>963.99855656445447</v>
      </c>
      <c r="R46">
        <f t="shared" si="76"/>
        <v>1109.2658558465516</v>
      </c>
      <c r="S46">
        <f t="shared" si="77"/>
        <v>2451.8978781012406</v>
      </c>
      <c r="T46">
        <f t="shared" si="78"/>
        <v>3567.6406199030453</v>
      </c>
      <c r="U46">
        <f t="shared" si="24"/>
        <v>8092.802910415292</v>
      </c>
      <c r="W46">
        <f t="shared" si="79"/>
        <v>2179.2738519235104</v>
      </c>
      <c r="X46">
        <f t="shared" si="80"/>
        <v>3335.199722917087</v>
      </c>
      <c r="Z46">
        <f t="shared" si="25"/>
        <v>272.62402617773023</v>
      </c>
      <c r="AA46">
        <f t="shared" si="26"/>
        <v>232.44089698595826</v>
      </c>
      <c r="AB46">
        <f t="shared" si="27"/>
        <v>0.1111889808350629</v>
      </c>
      <c r="AC46">
        <f t="shared" si="28"/>
        <v>6.5152553676293523E-2</v>
      </c>
      <c r="AE46" s="1">
        <v>76518</v>
      </c>
      <c r="AF46" s="1">
        <v>4717</v>
      </c>
      <c r="AG46" s="1">
        <v>6516</v>
      </c>
      <c r="AH46" s="1">
        <v>3329</v>
      </c>
      <c r="AI46" s="1">
        <v>73778</v>
      </c>
      <c r="AJ46" s="1">
        <v>4900</v>
      </c>
      <c r="AK46" s="1">
        <v>6896</v>
      </c>
      <c r="AL46" s="1">
        <v>3190</v>
      </c>
      <c r="AM46" s="1">
        <v>69628</v>
      </c>
      <c r="AN46" s="1">
        <v>4517</v>
      </c>
      <c r="AO46" s="1">
        <v>6232</v>
      </c>
      <c r="AP46" s="1">
        <v>3061</v>
      </c>
      <c r="AR46" s="1">
        <v>14.767770000000001</v>
      </c>
      <c r="AS46" s="1">
        <v>14.754810000000001</v>
      </c>
      <c r="AT46" s="1">
        <v>15.52444</v>
      </c>
      <c r="AU46" s="1">
        <v>16.351600000000001</v>
      </c>
      <c r="AW46">
        <f t="shared" si="57"/>
        <v>6890</v>
      </c>
      <c r="AX46">
        <f t="shared" si="29"/>
        <v>200</v>
      </c>
      <c r="AY46">
        <f t="shared" si="30"/>
        <v>284</v>
      </c>
      <c r="AZ46">
        <f t="shared" si="31"/>
        <v>268</v>
      </c>
      <c r="BB46">
        <f t="shared" si="58"/>
        <v>9.004417261297995E-2</v>
      </c>
      <c r="BC46">
        <f t="shared" si="72"/>
        <v>4.23998304006784E-2</v>
      </c>
      <c r="BD46">
        <f t="shared" si="73"/>
        <v>4.3585021485573971E-2</v>
      </c>
      <c r="BE46">
        <f t="shared" si="74"/>
        <v>8.0504656052868731E-2</v>
      </c>
      <c r="BF46">
        <f t="shared" si="32"/>
        <v>8.3904259991216507E-2</v>
      </c>
      <c r="BH46">
        <f t="shared" si="81"/>
        <v>3757.2851571109154</v>
      </c>
      <c r="BI46">
        <f t="shared" si="97"/>
        <v>249.32283722739047</v>
      </c>
      <c r="BJ46">
        <f t="shared" si="98"/>
        <v>369.18628165018623</v>
      </c>
      <c r="BK46">
        <f t="shared" si="99"/>
        <v>179.88017305863411</v>
      </c>
      <c r="BL46">
        <f t="shared" si="37"/>
        <v>4555.6744490471265</v>
      </c>
      <c r="BN46">
        <f t="shared" si="82"/>
        <v>322.72075632141997</v>
      </c>
      <c r="BO46">
        <f t="shared" si="83"/>
        <v>332.03954121622235</v>
      </c>
      <c r="BP46">
        <f t="shared" si="84"/>
        <v>2340.7333660937393</v>
      </c>
      <c r="BQ46">
        <f t="shared" si="85"/>
        <v>3525.7391332129409</v>
      </c>
      <c r="BR46">
        <f t="shared" si="39"/>
        <v>6521.2327968443224</v>
      </c>
      <c r="BT46" s="1">
        <v>56.471899999999998</v>
      </c>
      <c r="BU46" s="1">
        <v>44.532440000000001</v>
      </c>
      <c r="BV46" s="1">
        <v>15.852069999999999</v>
      </c>
      <c r="BW46" s="1">
        <v>14.239240000000001</v>
      </c>
      <c r="BY46">
        <f t="shared" si="40"/>
        <v>950.93642505300011</v>
      </c>
      <c r="BZ46">
        <f t="shared" si="41"/>
        <v>771.5400611904181</v>
      </c>
      <c r="CA46">
        <f t="shared" si="42"/>
        <v>1936.1103735116028</v>
      </c>
      <c r="CB46">
        <f t="shared" si="43"/>
        <v>2619.5649485965478</v>
      </c>
      <c r="CC46">
        <f t="shared" si="44"/>
        <v>6278.1518083515684</v>
      </c>
      <c r="CD46" s="4">
        <f t="shared" si="45"/>
        <v>8.7306102432194166E-4</v>
      </c>
      <c r="CF46">
        <f t="shared" si="86"/>
        <v>225.4977917591936</v>
      </c>
      <c r="CG46">
        <f t="shared" si="87"/>
        <v>172.69968178555604</v>
      </c>
      <c r="CI46">
        <v>1.6083939001508867</v>
      </c>
      <c r="CJ46">
        <v>3.8344999999999914</v>
      </c>
      <c r="CK46">
        <v>2</v>
      </c>
      <c r="CL46">
        <f t="shared" si="71"/>
        <v>23.231791956128216</v>
      </c>
      <c r="CM46">
        <f t="shared" si="69"/>
        <v>25.107529574116711</v>
      </c>
      <c r="CN46">
        <f t="shared" si="70"/>
        <v>5623890.6347328071</v>
      </c>
      <c r="CS46">
        <f t="shared" si="62"/>
        <v>22.091957190335613</v>
      </c>
      <c r="CT46">
        <f t="shared" si="47"/>
        <v>17.924258187394226</v>
      </c>
      <c r="CU46">
        <f t="shared" si="48"/>
        <v>44.97931340152325</v>
      </c>
      <c r="CV46">
        <f t="shared" si="49"/>
        <v>60.857187901360703</v>
      </c>
      <c r="CW46">
        <f t="shared" si="50"/>
        <v>145.85271668061378</v>
      </c>
      <c r="CX46">
        <f t="shared" si="63"/>
        <v>2.5934486666550068E-2</v>
      </c>
      <c r="CZ46" s="1">
        <v>0</v>
      </c>
      <c r="DA46" s="1">
        <v>0</v>
      </c>
      <c r="DB46" s="1">
        <v>10713</v>
      </c>
      <c r="DC46" s="1">
        <v>22671</v>
      </c>
      <c r="DE46" s="1">
        <v>7.8736360000000003</v>
      </c>
      <c r="DF46" s="1">
        <v>7.5353240000000001</v>
      </c>
      <c r="DH46">
        <f t="shared" si="88"/>
        <v>708.02937998594552</v>
      </c>
      <c r="DI46">
        <f t="shared" si="89"/>
        <v>1498.3416478728061</v>
      </c>
      <c r="DK46">
        <f t="shared" si="90"/>
        <v>290.88330585625869</v>
      </c>
      <c r="DL46">
        <f t="shared" si="91"/>
        <v>589.12162741878763</v>
      </c>
      <c r="DM46">
        <f t="shared" si="51"/>
        <v>0.14016942567467258</v>
      </c>
      <c r="DN46">
        <f t="shared" si="92"/>
        <v>6.7577404451634147</v>
      </c>
      <c r="DO46">
        <f t="shared" si="93"/>
        <v>38.221572956359836</v>
      </c>
      <c r="DP46">
        <f t="shared" si="94"/>
        <v>13.686351085048953</v>
      </c>
      <c r="DQ46">
        <f t="shared" si="95"/>
        <v>47.170836816311748</v>
      </c>
      <c r="DR46">
        <f t="shared" si="52"/>
        <v>20.444091530212368</v>
      </c>
      <c r="DS46">
        <f t="shared" si="96"/>
        <v>125.40862515040141</v>
      </c>
      <c r="DT46">
        <f t="shared" si="64"/>
        <v>0.14016942567467255</v>
      </c>
      <c r="DV46" s="1">
        <v>2705</v>
      </c>
      <c r="DW46" s="1">
        <v>659.71590000000003</v>
      </c>
      <c r="DX46" s="1">
        <v>6941</v>
      </c>
      <c r="DY46" s="1">
        <v>566.27610000000004</v>
      </c>
      <c r="EA46" s="1">
        <v>14577</v>
      </c>
      <c r="EB46" s="1">
        <v>16784</v>
      </c>
      <c r="ED46">
        <f t="shared" si="53"/>
        <v>1.4152906617044732</v>
      </c>
      <c r="EE46">
        <f t="shared" si="54"/>
        <v>3.1172504565040242</v>
      </c>
      <c r="EG46" s="1">
        <v>351741</v>
      </c>
      <c r="EH46" s="1">
        <v>285687</v>
      </c>
      <c r="EI46" s="1">
        <v>200745</v>
      </c>
      <c r="EJ46" s="1">
        <v>122758</v>
      </c>
      <c r="EL46">
        <f t="shared" si="65"/>
        <v>23.246799416189347</v>
      </c>
      <c r="EM46">
        <f t="shared" si="66"/>
        <v>18.881246101002969</v>
      </c>
      <c r="EN46">
        <f t="shared" si="67"/>
        <v>13.267372153951145</v>
      </c>
      <c r="EO46">
        <f t="shared" si="68"/>
        <v>8.1131588377032298</v>
      </c>
      <c r="EQ46" s="1">
        <v>37099</v>
      </c>
      <c r="ER46" s="1">
        <v>53981</v>
      </c>
      <c r="ES46" s="1">
        <v>201</v>
      </c>
      <c r="ET46" s="1">
        <v>615.99680000000001</v>
      </c>
      <c r="EU46" s="1">
        <v>115</v>
      </c>
      <c r="EV46" s="1">
        <v>508.30329999999998</v>
      </c>
      <c r="EX46" s="1">
        <v>0.29873309999999997</v>
      </c>
      <c r="EY46" s="1">
        <v>0.2293808</v>
      </c>
      <c r="EZ46" s="1">
        <v>0.72513419999999995</v>
      </c>
      <c r="FA46" s="1">
        <v>0.58192109999999997</v>
      </c>
      <c r="FB46" s="1">
        <v>5.59242E-2</v>
      </c>
      <c r="FC46" s="1">
        <v>1.6312900000000002E-2</v>
      </c>
      <c r="FF46">
        <v>10760</v>
      </c>
      <c r="FG46">
        <v>22504</v>
      </c>
      <c r="FI46">
        <f t="shared" si="55"/>
        <v>1.8680297397769517E-2</v>
      </c>
      <c r="FJ46">
        <f t="shared" si="56"/>
        <v>5.1102026306434414E-3</v>
      </c>
    </row>
    <row r="47" spans="1:166" x14ac:dyDescent="0.25">
      <c r="A47">
        <v>2063</v>
      </c>
      <c r="B47" s="1">
        <v>14719</v>
      </c>
      <c r="C47" s="1">
        <v>17009</v>
      </c>
      <c r="D47" s="1">
        <v>37568</v>
      </c>
      <c r="E47" s="1">
        <v>54170</v>
      </c>
      <c r="F47" s="1">
        <v>4897</v>
      </c>
      <c r="G47" s="1">
        <v>5247</v>
      </c>
      <c r="H47" s="1">
        <v>35830</v>
      </c>
      <c r="I47" s="1">
        <v>53673</v>
      </c>
      <c r="J47" s="1">
        <v>33390</v>
      </c>
      <c r="K47" s="1">
        <v>50711</v>
      </c>
      <c r="L47" s="1">
        <v>1170966</v>
      </c>
      <c r="P47">
        <v>2063</v>
      </c>
      <c r="Q47">
        <f t="shared" si="75"/>
        <v>972.78861607515466</v>
      </c>
      <c r="R47">
        <f t="shared" si="76"/>
        <v>1124.1362572744279</v>
      </c>
      <c r="S47">
        <f t="shared" si="77"/>
        <v>2482.8944037442361</v>
      </c>
      <c r="T47">
        <f t="shared" si="78"/>
        <v>3580.1317571024611</v>
      </c>
      <c r="U47">
        <f t="shared" si="24"/>
        <v>8159.9510341962796</v>
      </c>
      <c r="W47">
        <f t="shared" si="79"/>
        <v>2206.767571896828</v>
      </c>
      <c r="X47">
        <f t="shared" si="80"/>
        <v>3351.5241191512446</v>
      </c>
      <c r="Z47">
        <f t="shared" si="25"/>
        <v>276.12683184740808</v>
      </c>
      <c r="AA47">
        <f t="shared" si="26"/>
        <v>228.60763795121647</v>
      </c>
      <c r="AB47">
        <f t="shared" si="27"/>
        <v>0.11121166950596262</v>
      </c>
      <c r="AC47">
        <f t="shared" si="28"/>
        <v>6.385453202879815E-2</v>
      </c>
      <c r="AE47" s="1">
        <v>77159</v>
      </c>
      <c r="AF47" s="1">
        <v>4720</v>
      </c>
      <c r="AG47" s="1">
        <v>6515</v>
      </c>
      <c r="AH47" s="1">
        <v>3344</v>
      </c>
      <c r="AI47" s="1">
        <v>74476</v>
      </c>
      <c r="AJ47" s="1">
        <v>4902</v>
      </c>
      <c r="AK47" s="1">
        <v>6908</v>
      </c>
      <c r="AL47" s="1">
        <v>3217</v>
      </c>
      <c r="AM47" s="1">
        <v>70256</v>
      </c>
      <c r="AN47" s="1">
        <v>4526</v>
      </c>
      <c r="AO47" s="1">
        <v>6229</v>
      </c>
      <c r="AP47" s="1">
        <v>3090</v>
      </c>
      <c r="AR47" s="1">
        <v>14.63697</v>
      </c>
      <c r="AS47" s="1">
        <v>14.71461</v>
      </c>
      <c r="AT47" s="1">
        <v>15.42632</v>
      </c>
      <c r="AU47" s="1">
        <v>16.266300000000001</v>
      </c>
      <c r="AW47">
        <f t="shared" si="57"/>
        <v>6903</v>
      </c>
      <c r="AX47">
        <f t="shared" si="29"/>
        <v>194</v>
      </c>
      <c r="AY47">
        <f t="shared" si="30"/>
        <v>286</v>
      </c>
      <c r="AZ47">
        <f t="shared" si="31"/>
        <v>254</v>
      </c>
      <c r="BB47">
        <f t="shared" si="58"/>
        <v>8.9464612034888993E-2</v>
      </c>
      <c r="BC47">
        <f t="shared" si="72"/>
        <v>4.1101694915254235E-2</v>
      </c>
      <c r="BD47">
        <f t="shared" si="73"/>
        <v>4.389869531849578E-2</v>
      </c>
      <c r="BE47">
        <f t="shared" si="74"/>
        <v>7.5956937799043056E-2</v>
      </c>
      <c r="BF47">
        <f t="shared" si="32"/>
        <v>8.3247945235344137E-2</v>
      </c>
      <c r="BH47">
        <f t="shared" si="81"/>
        <v>3759.2385441982565</v>
      </c>
      <c r="BI47">
        <f t="shared" si="97"/>
        <v>248.74503553052338</v>
      </c>
      <c r="BJ47">
        <f t="shared" si="98"/>
        <v>367.4912677257654</v>
      </c>
      <c r="BK47">
        <f t="shared" si="99"/>
        <v>180.45636195311619</v>
      </c>
      <c r="BL47">
        <f t="shared" si="37"/>
        <v>4555.9312094076613</v>
      </c>
      <c r="BN47">
        <f t="shared" si="82"/>
        <v>323.64602574359895</v>
      </c>
      <c r="BO47">
        <f t="shared" si="83"/>
        <v>346.77776129807302</v>
      </c>
      <c r="BP47">
        <f t="shared" si="84"/>
        <v>2368.0288140480188</v>
      </c>
      <c r="BQ47">
        <f t="shared" si="85"/>
        <v>3547.2846926151083</v>
      </c>
      <c r="BR47">
        <f t="shared" si="39"/>
        <v>6585.7372937047985</v>
      </c>
      <c r="BT47" s="1">
        <v>55.237450000000003</v>
      </c>
      <c r="BU47" s="1">
        <v>49.172989999999999</v>
      </c>
      <c r="BV47" s="1">
        <v>15.58506</v>
      </c>
      <c r="BW47" s="1">
        <v>14.2104</v>
      </c>
      <c r="BY47">
        <f t="shared" si="40"/>
        <v>932.81621005865804</v>
      </c>
      <c r="BZ47">
        <f t="shared" si="41"/>
        <v>889.75418595164376</v>
      </c>
      <c r="CA47">
        <f t="shared" si="42"/>
        <v>1925.6956338643861</v>
      </c>
      <c r="CB47">
        <f t="shared" si="43"/>
        <v>2630.2348768737506</v>
      </c>
      <c r="CC47">
        <f t="shared" si="44"/>
        <v>6378.5009067484389</v>
      </c>
      <c r="CD47" s="4">
        <f t="shared" si="45"/>
        <v>-6.9866952435404528E-4</v>
      </c>
      <c r="CF47">
        <f t="shared" si="86"/>
        <v>224.5480423746975</v>
      </c>
      <c r="CG47">
        <f t="shared" si="87"/>
        <v>169.50761908420046</v>
      </c>
      <c r="CI47">
        <v>1.5970643940730724</v>
      </c>
      <c r="CJ47">
        <v>3.8344999999999914</v>
      </c>
      <c r="CK47">
        <v>2</v>
      </c>
      <c r="CL47">
        <f t="shared" si="71"/>
        <v>23.649622567339165</v>
      </c>
      <c r="CM47">
        <f t="shared" si="69"/>
        <v>25.559095878074718</v>
      </c>
      <c r="CN47">
        <f t="shared" si="70"/>
        <v>5714344.948653006</v>
      </c>
      <c r="CS47">
        <f t="shared" si="62"/>
        <v>22.060751292583031</v>
      </c>
      <c r="CT47">
        <f t="shared" si="47"/>
        <v>21.04235067546648</v>
      </c>
      <c r="CU47">
        <f t="shared" si="48"/>
        <v>45.541974920465684</v>
      </c>
      <c r="CV47">
        <f t="shared" si="49"/>
        <v>62.204062101516001</v>
      </c>
      <c r="CW47">
        <f t="shared" si="50"/>
        <v>150.84913899003121</v>
      </c>
      <c r="CX47">
        <f t="shared" si="63"/>
        <v>2.6398325677834622E-2</v>
      </c>
      <c r="CZ47" s="1">
        <v>0</v>
      </c>
      <c r="DA47" s="1">
        <v>0</v>
      </c>
      <c r="DB47" s="1">
        <v>10826</v>
      </c>
      <c r="DC47" s="1">
        <v>22963</v>
      </c>
      <c r="DE47" s="1">
        <v>7.7090300000000003</v>
      </c>
      <c r="DF47" s="1">
        <v>7.5066680000000003</v>
      </c>
      <c r="DH47">
        <f t="shared" si="88"/>
        <v>715.49762603638999</v>
      </c>
      <c r="DI47">
        <f t="shared" si="89"/>
        <v>1517.6401243925386</v>
      </c>
      <c r="DK47">
        <f t="shared" si="90"/>
        <v>287.80618150597422</v>
      </c>
      <c r="DL47">
        <f t="shared" si="91"/>
        <v>594.44022979306385</v>
      </c>
      <c r="DM47">
        <f t="shared" si="51"/>
        <v>0.13831563625955176</v>
      </c>
      <c r="DN47">
        <f t="shared" si="92"/>
        <v>6.8065075651633995</v>
      </c>
      <c r="DO47">
        <f t="shared" si="93"/>
        <v>38.735467355302283</v>
      </c>
      <c r="DP47">
        <f t="shared" si="94"/>
        <v>14.058287073448323</v>
      </c>
      <c r="DQ47">
        <f t="shared" si="95"/>
        <v>48.145775028067675</v>
      </c>
      <c r="DR47">
        <f t="shared" si="52"/>
        <v>20.864794638611723</v>
      </c>
      <c r="DS47">
        <f t="shared" si="96"/>
        <v>129.98434435141948</v>
      </c>
      <c r="DT47">
        <f t="shared" si="64"/>
        <v>0.13831563625955176</v>
      </c>
      <c r="DV47" s="1">
        <v>2697</v>
      </c>
      <c r="DW47" s="1">
        <v>667.15740000000005</v>
      </c>
      <c r="DX47" s="1">
        <v>6931</v>
      </c>
      <c r="DY47" s="1">
        <v>574.5317</v>
      </c>
      <c r="EA47" s="1">
        <v>14703</v>
      </c>
      <c r="EB47" s="1">
        <v>17009</v>
      </c>
      <c r="ED47">
        <f t="shared" si="53"/>
        <v>1.4270220191786847</v>
      </c>
      <c r="EE47">
        <f t="shared" si="54"/>
        <v>3.1581395418906779</v>
      </c>
      <c r="EG47" s="1">
        <v>351503</v>
      </c>
      <c r="EH47" s="1">
        <v>285775</v>
      </c>
      <c r="EI47" s="1">
        <v>202300</v>
      </c>
      <c r="EJ47" s="1">
        <v>123951</v>
      </c>
      <c r="EL47">
        <f t="shared" si="65"/>
        <v>23.231069836012303</v>
      </c>
      <c r="EM47">
        <f t="shared" si="66"/>
        <v>18.887062080228095</v>
      </c>
      <c r="EN47">
        <f t="shared" si="67"/>
        <v>13.370143150486024</v>
      </c>
      <c r="EO47">
        <f t="shared" si="68"/>
        <v>8.1920050106074793</v>
      </c>
      <c r="EQ47" s="1">
        <v>37568</v>
      </c>
      <c r="ER47" s="1">
        <v>54170</v>
      </c>
      <c r="ES47" s="1">
        <v>206</v>
      </c>
      <c r="ET47" s="1">
        <v>488.85340000000002</v>
      </c>
      <c r="EU47" s="1">
        <v>118</v>
      </c>
      <c r="EV47" s="1">
        <v>755.02099999999996</v>
      </c>
      <c r="EX47" s="1">
        <v>0.29996260000000002</v>
      </c>
      <c r="EY47" s="1">
        <v>0.2297293</v>
      </c>
      <c r="EZ47" s="1">
        <v>0.72627030000000004</v>
      </c>
      <c r="FA47" s="1">
        <v>0.58299800000000002</v>
      </c>
      <c r="FB47" s="1">
        <v>5.68747E-2</v>
      </c>
      <c r="FC47" s="1">
        <v>1.59527E-2</v>
      </c>
      <c r="FF47">
        <v>10721</v>
      </c>
      <c r="FG47">
        <v>22684</v>
      </c>
      <c r="FI47">
        <f t="shared" si="55"/>
        <v>1.9214625501352486E-2</v>
      </c>
      <c r="FJ47">
        <f t="shared" si="56"/>
        <v>5.2019044260271556E-3</v>
      </c>
    </row>
    <row r="48" spans="1:166" x14ac:dyDescent="0.25">
      <c r="A48">
        <v>2064</v>
      </c>
      <c r="B48" s="1">
        <v>14739</v>
      </c>
      <c r="C48" s="1">
        <v>17114</v>
      </c>
      <c r="D48" s="1">
        <v>38088</v>
      </c>
      <c r="E48" s="1">
        <v>54335</v>
      </c>
      <c r="F48" s="1">
        <v>4767</v>
      </c>
      <c r="G48" s="1">
        <v>5201</v>
      </c>
      <c r="H48" s="1">
        <v>36278</v>
      </c>
      <c r="I48" s="1">
        <v>53779</v>
      </c>
      <c r="J48" s="1">
        <v>33802</v>
      </c>
      <c r="K48" s="1">
        <v>50872</v>
      </c>
      <c r="L48" s="1">
        <v>1173838</v>
      </c>
      <c r="P48">
        <v>2064</v>
      </c>
      <c r="Q48">
        <f t="shared" si="75"/>
        <v>974.11042953541039</v>
      </c>
      <c r="R48">
        <f t="shared" si="76"/>
        <v>1131.0757779407702</v>
      </c>
      <c r="S48">
        <f t="shared" si="77"/>
        <v>2517.2615537108832</v>
      </c>
      <c r="T48">
        <f t="shared" si="78"/>
        <v>3591.0367181495703</v>
      </c>
      <c r="U48">
        <f t="shared" si="24"/>
        <v>8213.4844793366356</v>
      </c>
      <c r="W48">
        <f t="shared" si="79"/>
        <v>2233.9969291780949</v>
      </c>
      <c r="X48">
        <f t="shared" si="80"/>
        <v>3362.1647175063026</v>
      </c>
      <c r="Z48">
        <f t="shared" si="25"/>
        <v>283.26462453278828</v>
      </c>
      <c r="AA48">
        <f t="shared" si="26"/>
        <v>228.87200064326771</v>
      </c>
      <c r="AB48">
        <f t="shared" si="27"/>
        <v>0.11252888048729252</v>
      </c>
      <c r="AC48">
        <f t="shared" si="28"/>
        <v>6.3734241280942253E-2</v>
      </c>
      <c r="AE48" s="1">
        <v>77639</v>
      </c>
      <c r="AF48" s="1">
        <v>4839</v>
      </c>
      <c r="AG48" s="1">
        <v>6535</v>
      </c>
      <c r="AH48" s="1">
        <v>3410</v>
      </c>
      <c r="AI48" s="1">
        <v>74809</v>
      </c>
      <c r="AJ48" s="1">
        <v>5045</v>
      </c>
      <c r="AK48" s="1">
        <v>6954</v>
      </c>
      <c r="AL48" s="1">
        <v>3249</v>
      </c>
      <c r="AM48" s="1">
        <v>70622</v>
      </c>
      <c r="AN48" s="1">
        <v>4635</v>
      </c>
      <c r="AO48" s="1">
        <v>6276</v>
      </c>
      <c r="AP48" s="1">
        <v>3141</v>
      </c>
      <c r="AR48" s="1">
        <v>14.611459999999999</v>
      </c>
      <c r="AS48" s="1">
        <v>15.04879</v>
      </c>
      <c r="AT48" s="1">
        <v>15.62364</v>
      </c>
      <c r="AU48" s="1">
        <v>15.93027</v>
      </c>
      <c r="AW48">
        <f t="shared" si="57"/>
        <v>7017</v>
      </c>
      <c r="AX48">
        <f t="shared" si="29"/>
        <v>204</v>
      </c>
      <c r="AY48">
        <f t="shared" si="30"/>
        <v>259</v>
      </c>
      <c r="AZ48">
        <f t="shared" si="31"/>
        <v>269</v>
      </c>
      <c r="BB48">
        <f t="shared" si="58"/>
        <v>9.037983487680161E-2</v>
      </c>
      <c r="BC48">
        <f t="shared" si="72"/>
        <v>4.2157470551766892E-2</v>
      </c>
      <c r="BD48">
        <f t="shared" si="73"/>
        <v>3.9632746748278498E-2</v>
      </c>
      <c r="BE48">
        <f t="shared" si="74"/>
        <v>7.8885630498533726E-2</v>
      </c>
      <c r="BF48">
        <f t="shared" si="32"/>
        <v>8.3842766410958308E-2</v>
      </c>
      <c r="BH48">
        <f t="shared" si="81"/>
        <v>3769.4659260256126</v>
      </c>
      <c r="BI48">
        <f t="shared" si="97"/>
        <v>261.81535369088238</v>
      </c>
      <c r="BJ48">
        <f t="shared" si="98"/>
        <v>374.67030055207499</v>
      </c>
      <c r="BK48">
        <f t="shared" si="99"/>
        <v>178.48643160600511</v>
      </c>
      <c r="BL48">
        <f t="shared" si="37"/>
        <v>4584.4380118745748</v>
      </c>
      <c r="BN48">
        <f t="shared" si="82"/>
        <v>315.05423825193708</v>
      </c>
      <c r="BO48">
        <f t="shared" si="83"/>
        <v>343.737590339485</v>
      </c>
      <c r="BP48">
        <f t="shared" si="84"/>
        <v>2397.6374355577459</v>
      </c>
      <c r="BQ48">
        <f t="shared" si="85"/>
        <v>3554.2903039544631</v>
      </c>
      <c r="BR48">
        <f t="shared" si="39"/>
        <v>6610.719568103631</v>
      </c>
      <c r="BT48" s="1">
        <v>56.942680000000003</v>
      </c>
      <c r="BU48" s="1">
        <v>49.373159999999999</v>
      </c>
      <c r="BV48" s="1">
        <v>15.71335</v>
      </c>
      <c r="BW48" s="1">
        <v>14.11974</v>
      </c>
      <c r="BY48">
        <f t="shared" si="40"/>
        <v>936.0852761767926</v>
      </c>
      <c r="BZ48">
        <f t="shared" si="41"/>
        <v>885.54398349931364</v>
      </c>
      <c r="CA48">
        <f t="shared" si="42"/>
        <v>1965.8233059038978</v>
      </c>
      <c r="CB48">
        <f t="shared" si="43"/>
        <v>2618.6157828735363</v>
      </c>
      <c r="CC48">
        <f t="shared" si="44"/>
        <v>6406.0683484535402</v>
      </c>
      <c r="CD48" s="4">
        <f t="shared" si="45"/>
        <v>1.0769028594950214E-3</v>
      </c>
      <c r="CF48">
        <f t="shared" si="86"/>
        <v>232.24870966161583</v>
      </c>
      <c r="CG48">
        <f t="shared" si="87"/>
        <v>168.62095717828609</v>
      </c>
      <c r="CI48">
        <v>1.6009267250737906</v>
      </c>
      <c r="CJ48">
        <v>3.8344999999999914</v>
      </c>
      <c r="CK48">
        <v>2</v>
      </c>
      <c r="CL48">
        <f t="shared" si="71"/>
        <v>24.074967984984099</v>
      </c>
      <c r="CM48">
        <f t="shared" si="69"/>
        <v>26.018783734823028</v>
      </c>
      <c r="CN48">
        <f t="shared" si="70"/>
        <v>5805606.7171824565</v>
      </c>
      <c r="CS48">
        <f t="shared" si="62"/>
        <v>22.536223055171281</v>
      </c>
      <c r="CT48">
        <f t="shared" si="47"/>
        <v>21.319443052041265</v>
      </c>
      <c r="CU48">
        <f t="shared" si="48"/>
        <v>47.327133153771946</v>
      </c>
      <c r="CV48">
        <f t="shared" si="49"/>
        <v>63.043091137654464</v>
      </c>
      <c r="CW48">
        <f t="shared" si="50"/>
        <v>154.22589039863897</v>
      </c>
      <c r="CX48">
        <f t="shared" si="63"/>
        <v>2.6564991035680587E-2</v>
      </c>
      <c r="CZ48" s="1">
        <v>0</v>
      </c>
      <c r="DA48" s="1">
        <v>0</v>
      </c>
      <c r="DB48" s="1">
        <v>11277</v>
      </c>
      <c r="DC48" s="1">
        <v>23148</v>
      </c>
      <c r="DE48" s="1">
        <v>7.8610569999999997</v>
      </c>
      <c r="DF48" s="1">
        <v>7.4699650000000002</v>
      </c>
      <c r="DH48">
        <f t="shared" si="88"/>
        <v>745.30451956515515</v>
      </c>
      <c r="DI48">
        <f t="shared" si="89"/>
        <v>1529.8668988999036</v>
      </c>
      <c r="DK48">
        <f t="shared" si="90"/>
        <v>305.70805695975844</v>
      </c>
      <c r="DL48">
        <f t="shared" si="91"/>
        <v>596.29943745617982</v>
      </c>
      <c r="DM48">
        <f t="shared" si="51"/>
        <v>0.14080516244159147</v>
      </c>
      <c r="DN48">
        <f t="shared" si="92"/>
        <v>7.3599116840578782</v>
      </c>
      <c r="DO48">
        <f t="shared" si="93"/>
        <v>39.967221469714069</v>
      </c>
      <c r="DP48">
        <f t="shared" si="94"/>
        <v>14.355889866221558</v>
      </c>
      <c r="DQ48">
        <f t="shared" si="95"/>
        <v>48.687201271432905</v>
      </c>
      <c r="DR48">
        <f t="shared" si="52"/>
        <v>21.715801550279437</v>
      </c>
      <c r="DS48">
        <f t="shared" si="96"/>
        <v>132.51008884835954</v>
      </c>
      <c r="DT48">
        <f t="shared" si="64"/>
        <v>0.14080516244159144</v>
      </c>
      <c r="DV48" s="1">
        <v>2672</v>
      </c>
      <c r="DW48" s="1">
        <v>670.31569999999999</v>
      </c>
      <c r="DX48" s="1">
        <v>6907</v>
      </c>
      <c r="DY48" s="1">
        <v>572.64700000000005</v>
      </c>
      <c r="EA48" s="1">
        <v>14729</v>
      </c>
      <c r="EB48" s="1">
        <v>17114</v>
      </c>
      <c r="ED48">
        <f t="shared" si="53"/>
        <v>1.4204870072167326</v>
      </c>
      <c r="EE48">
        <f t="shared" si="54"/>
        <v>3.1368797186134159</v>
      </c>
      <c r="EG48" s="1">
        <v>352142</v>
      </c>
      <c r="EH48" s="1">
        <v>285692</v>
      </c>
      <c r="EI48" s="1">
        <v>203542</v>
      </c>
      <c r="EJ48" s="1">
        <v>124999</v>
      </c>
      <c r="EL48">
        <f t="shared" si="65"/>
        <v>23.273301776067473</v>
      </c>
      <c r="EM48">
        <f t="shared" si="66"/>
        <v>18.881576554368035</v>
      </c>
      <c r="EN48">
        <f t="shared" si="67"/>
        <v>13.452227766367901</v>
      </c>
      <c r="EO48">
        <f t="shared" si="68"/>
        <v>8.2612680359248767</v>
      </c>
      <c r="EQ48" s="1">
        <v>38088</v>
      </c>
      <c r="ER48" s="1">
        <v>54335</v>
      </c>
      <c r="ES48" s="1">
        <v>206</v>
      </c>
      <c r="ET48" s="1">
        <v>499.60180000000003</v>
      </c>
      <c r="EU48" s="1">
        <v>96</v>
      </c>
      <c r="EV48" s="1">
        <v>532.07180000000005</v>
      </c>
      <c r="EX48" s="1">
        <v>0.30076720000000001</v>
      </c>
      <c r="EY48" s="1">
        <v>0.23025999999999999</v>
      </c>
      <c r="EZ48" s="1">
        <v>0.72350910000000002</v>
      </c>
      <c r="FA48" s="1">
        <v>0.58851690000000001</v>
      </c>
      <c r="FB48" s="1">
        <v>5.9499000000000003E-2</v>
      </c>
      <c r="FC48" s="1">
        <v>1.5829800000000002E-2</v>
      </c>
      <c r="FF48">
        <v>11080</v>
      </c>
      <c r="FG48">
        <v>23038</v>
      </c>
      <c r="FI48">
        <f t="shared" si="55"/>
        <v>1.8592057761732853E-2</v>
      </c>
      <c r="FJ48">
        <f t="shared" si="56"/>
        <v>4.167028387880892E-3</v>
      </c>
    </row>
    <row r="49" spans="1:166" x14ac:dyDescent="0.25">
      <c r="A49">
        <v>2065</v>
      </c>
      <c r="B49" s="1">
        <v>14661</v>
      </c>
      <c r="C49" s="1">
        <v>16988</v>
      </c>
      <c r="D49" s="1">
        <v>38178</v>
      </c>
      <c r="E49" s="1">
        <v>54816</v>
      </c>
      <c r="F49" s="1">
        <v>4813</v>
      </c>
      <c r="G49" s="1">
        <v>5082</v>
      </c>
      <c r="H49" s="1">
        <v>36414</v>
      </c>
      <c r="I49" s="1">
        <v>54360</v>
      </c>
      <c r="J49" s="1">
        <v>33938</v>
      </c>
      <c r="K49" s="1">
        <v>51367</v>
      </c>
      <c r="L49" s="1">
        <v>1176058</v>
      </c>
      <c r="P49">
        <v>2065</v>
      </c>
      <c r="Q49">
        <f t="shared" si="75"/>
        <v>968.95535704041322</v>
      </c>
      <c r="R49">
        <f t="shared" si="76"/>
        <v>1122.7483531411594</v>
      </c>
      <c r="S49">
        <f t="shared" si="77"/>
        <v>2523.2097142820335</v>
      </c>
      <c r="T49">
        <f t="shared" si="78"/>
        <v>3622.8263318687195</v>
      </c>
      <c r="U49">
        <f t="shared" si="24"/>
        <v>8237.7397563323248</v>
      </c>
      <c r="W49">
        <f t="shared" si="79"/>
        <v>2242.9852607078333</v>
      </c>
      <c r="X49">
        <f t="shared" si="80"/>
        <v>3394.87960064763</v>
      </c>
      <c r="Z49">
        <f t="shared" si="25"/>
        <v>280.2244535742002</v>
      </c>
      <c r="AA49">
        <f t="shared" si="26"/>
        <v>227.94673122108952</v>
      </c>
      <c r="AB49">
        <f t="shared" si="27"/>
        <v>0.11105872492011098</v>
      </c>
      <c r="AC49">
        <f t="shared" si="28"/>
        <v>6.2919585522475341E-2</v>
      </c>
      <c r="AE49" s="1">
        <v>78164</v>
      </c>
      <c r="AF49" s="1">
        <v>4794</v>
      </c>
      <c r="AG49" s="1">
        <v>6599</v>
      </c>
      <c r="AH49" s="1">
        <v>3437</v>
      </c>
      <c r="AI49" s="1">
        <v>75428</v>
      </c>
      <c r="AJ49" s="1">
        <v>5025</v>
      </c>
      <c r="AK49" s="1">
        <v>7049</v>
      </c>
      <c r="AL49" s="1">
        <v>3272</v>
      </c>
      <c r="AM49" s="1">
        <v>71162</v>
      </c>
      <c r="AN49" s="1">
        <v>4603</v>
      </c>
      <c r="AO49" s="1">
        <v>6370</v>
      </c>
      <c r="AP49" s="1">
        <v>3170</v>
      </c>
      <c r="AR49" s="1">
        <v>14.59085</v>
      </c>
      <c r="AS49" s="1">
        <v>14.49159</v>
      </c>
      <c r="AT49" s="1">
        <v>15.455830000000001</v>
      </c>
      <c r="AU49" s="1">
        <v>16.083590000000001</v>
      </c>
      <c r="AW49">
        <f t="shared" si="57"/>
        <v>7002</v>
      </c>
      <c r="AX49">
        <f t="shared" si="29"/>
        <v>191</v>
      </c>
      <c r="AY49">
        <f t="shared" si="30"/>
        <v>229</v>
      </c>
      <c r="AZ49">
        <f t="shared" si="31"/>
        <v>267</v>
      </c>
      <c r="BB49">
        <f t="shared" si="58"/>
        <v>8.958088122409294E-2</v>
      </c>
      <c r="BC49">
        <f t="shared" si="72"/>
        <v>3.9841468502294537E-2</v>
      </c>
      <c r="BD49">
        <f t="shared" si="73"/>
        <v>3.4702227610243976E-2</v>
      </c>
      <c r="BE49">
        <f t="shared" si="74"/>
        <v>7.7684026767529821E-2</v>
      </c>
      <c r="BF49">
        <f t="shared" si="32"/>
        <v>8.2682753726046845E-2</v>
      </c>
      <c r="BH49">
        <f t="shared" si="81"/>
        <v>3795.2950509174889</v>
      </c>
      <c r="BI49">
        <f t="shared" si="97"/>
        <v>251.12182762633654</v>
      </c>
      <c r="BJ49">
        <f t="shared" si="98"/>
        <v>375.70952184554903</v>
      </c>
      <c r="BK49">
        <f t="shared" si="99"/>
        <v>181.47994860205358</v>
      </c>
      <c r="BL49">
        <f t="shared" si="37"/>
        <v>4603.6063489914286</v>
      </c>
      <c r="BN49">
        <f t="shared" si="82"/>
        <v>318.0944092105251</v>
      </c>
      <c r="BO49">
        <f t="shared" si="83"/>
        <v>335.87280025096379</v>
      </c>
      <c r="BP49">
        <f t="shared" si="84"/>
        <v>2406.6257670874843</v>
      </c>
      <c r="BQ49">
        <f t="shared" si="85"/>
        <v>3592.68898497489</v>
      </c>
      <c r="BR49">
        <f t="shared" si="39"/>
        <v>6653.2819615238632</v>
      </c>
      <c r="BT49" s="1">
        <v>59.109070000000003</v>
      </c>
      <c r="BU49" s="1">
        <v>49.702289999999998</v>
      </c>
      <c r="BV49" s="1">
        <v>15.66601</v>
      </c>
      <c r="BW49" s="1">
        <v>14.063470000000001</v>
      </c>
      <c r="BY49">
        <f t="shared" si="40"/>
        <v>981.07531170091602</v>
      </c>
      <c r="BZ49">
        <f t="shared" si="41"/>
        <v>871.05066915185648</v>
      </c>
      <c r="CA49">
        <f t="shared" si="42"/>
        <v>1967.2481532203838</v>
      </c>
      <c r="CB49">
        <f t="shared" si="43"/>
        <v>2636.357477238063</v>
      </c>
      <c r="CC49">
        <f t="shared" si="44"/>
        <v>6455.7316113112192</v>
      </c>
      <c r="CD49" s="4">
        <f t="shared" si="45"/>
        <v>-7.1853298140922561E-4</v>
      </c>
      <c r="CF49">
        <f t="shared" si="86"/>
        <v>229.06388119004836</v>
      </c>
      <c r="CG49">
        <f t="shared" si="87"/>
        <v>167.26999519856699</v>
      </c>
      <c r="CI49">
        <v>1.6081199060166398</v>
      </c>
      <c r="CJ49">
        <v>3.8344999999999914</v>
      </c>
      <c r="CK49">
        <v>2</v>
      </c>
      <c r="CL49">
        <f t="shared" si="71"/>
        <v>24.507963365066971</v>
      </c>
      <c r="CM49">
        <f t="shared" si="69"/>
        <v>26.486739212877268</v>
      </c>
      <c r="CN49">
        <f t="shared" si="70"/>
        <v>5898550.2266705101</v>
      </c>
      <c r="CS49">
        <f t="shared" si="62"/>
        <v>24.044157797537707</v>
      </c>
      <c r="CT49">
        <f t="shared" si="47"/>
        <v>21.347677888690772</v>
      </c>
      <c r="CU49">
        <f t="shared" si="48"/>
        <v>48.213245669120823</v>
      </c>
      <c r="CV49">
        <f t="shared" si="49"/>
        <v>64.611752469370828</v>
      </c>
      <c r="CW49">
        <f t="shared" si="50"/>
        <v>158.21683382472014</v>
      </c>
      <c r="CX49">
        <f t="shared" si="63"/>
        <v>2.6823003576257932E-2</v>
      </c>
      <c r="CZ49" s="1">
        <v>0</v>
      </c>
      <c r="DA49" s="1">
        <v>0</v>
      </c>
      <c r="DB49" s="1">
        <v>11332</v>
      </c>
      <c r="DC49" s="1">
        <v>23302</v>
      </c>
      <c r="DE49" s="1">
        <v>7.9178129999999998</v>
      </c>
      <c r="DF49" s="1">
        <v>7.4015440000000003</v>
      </c>
      <c r="DH49">
        <f t="shared" si="88"/>
        <v>748.93950658085828</v>
      </c>
      <c r="DI49">
        <f t="shared" si="89"/>
        <v>1540.0448625438721</v>
      </c>
      <c r="DK49">
        <f t="shared" si="90"/>
        <v>309.41699595121059</v>
      </c>
      <c r="DL49">
        <f t="shared" si="91"/>
        <v>594.76839412382242</v>
      </c>
      <c r="DM49">
        <f t="shared" si="51"/>
        <v>0.14005932162526571</v>
      </c>
      <c r="DN49">
        <f t="shared" si="92"/>
        <v>7.5831804013013429</v>
      </c>
      <c r="DO49">
        <f t="shared" si="93"/>
        <v>40.630065267819482</v>
      </c>
      <c r="DP49">
        <f t="shared" si="94"/>
        <v>14.576562013886354</v>
      </c>
      <c r="DQ49">
        <f t="shared" si="95"/>
        <v>50.035190455484475</v>
      </c>
      <c r="DR49">
        <f t="shared" si="52"/>
        <v>22.159742415187697</v>
      </c>
      <c r="DS49">
        <f t="shared" si="96"/>
        <v>136.05709140953243</v>
      </c>
      <c r="DT49">
        <f t="shared" si="64"/>
        <v>0.14005932162526571</v>
      </c>
      <c r="DV49" s="1">
        <v>2668</v>
      </c>
      <c r="DW49" s="1">
        <v>668.16489999999999</v>
      </c>
      <c r="DX49" s="1">
        <v>6877</v>
      </c>
      <c r="DY49" s="1">
        <v>576.8732</v>
      </c>
      <c r="EA49" s="1">
        <v>14641</v>
      </c>
      <c r="EB49" s="1">
        <v>16988</v>
      </c>
      <c r="ED49">
        <f t="shared" si="53"/>
        <v>1.413809525071398</v>
      </c>
      <c r="EE49">
        <f t="shared" si="54"/>
        <v>3.1463049100733662</v>
      </c>
      <c r="EG49" s="1">
        <v>352390</v>
      </c>
      <c r="EH49" s="1">
        <v>285766</v>
      </c>
      <c r="EI49" s="1">
        <v>204363</v>
      </c>
      <c r="EJ49" s="1">
        <v>126666</v>
      </c>
      <c r="EL49">
        <f t="shared" si="65"/>
        <v>23.289692262974643</v>
      </c>
      <c r="EM49">
        <f t="shared" si="66"/>
        <v>18.886467264170978</v>
      </c>
      <c r="EN49">
        <f t="shared" si="67"/>
        <v>13.506488208911394</v>
      </c>
      <c r="EO49">
        <f t="shared" si="68"/>
        <v>8.3714411878371866</v>
      </c>
      <c r="EQ49" s="1">
        <v>38178</v>
      </c>
      <c r="ER49" s="1">
        <v>54816</v>
      </c>
      <c r="ES49" s="1">
        <v>197</v>
      </c>
      <c r="ET49" s="1">
        <v>633.68389999999999</v>
      </c>
      <c r="EU49" s="1">
        <v>100</v>
      </c>
      <c r="EV49" s="1">
        <v>621.93420000000003</v>
      </c>
      <c r="EX49" s="1">
        <v>0.3014443</v>
      </c>
      <c r="EY49" s="1">
        <v>0.23005100000000001</v>
      </c>
      <c r="EZ49" s="1">
        <v>0.73098549999999995</v>
      </c>
      <c r="FA49" s="1">
        <v>0.59215439999999997</v>
      </c>
      <c r="FB49" s="1">
        <v>6.2753400000000001E-2</v>
      </c>
      <c r="FC49" s="1">
        <v>1.6231499999999999E-2</v>
      </c>
      <c r="FF49">
        <v>11229</v>
      </c>
      <c r="FG49">
        <v>23234</v>
      </c>
      <c r="FI49">
        <f t="shared" si="55"/>
        <v>1.7543859649122806E-2</v>
      </c>
      <c r="FJ49">
        <f t="shared" si="56"/>
        <v>4.3040371868812944E-3</v>
      </c>
    </row>
    <row r="50" spans="1:166" x14ac:dyDescent="0.25">
      <c r="A50">
        <v>2066</v>
      </c>
      <c r="B50" s="1">
        <v>14556</v>
      </c>
      <c r="C50" s="1">
        <v>17065</v>
      </c>
      <c r="D50" s="1">
        <v>38080</v>
      </c>
      <c r="E50" s="1">
        <v>55621</v>
      </c>
      <c r="F50" s="1">
        <v>4820</v>
      </c>
      <c r="G50" s="1">
        <v>5154</v>
      </c>
      <c r="H50" s="1">
        <v>36344</v>
      </c>
      <c r="I50" s="1">
        <v>55181</v>
      </c>
      <c r="J50" s="1">
        <v>33832</v>
      </c>
      <c r="K50" s="1">
        <v>52121</v>
      </c>
      <c r="L50" s="1">
        <v>1178472</v>
      </c>
      <c r="P50">
        <v>2066</v>
      </c>
      <c r="Q50">
        <f t="shared" si="75"/>
        <v>962.015836374071</v>
      </c>
      <c r="R50">
        <f t="shared" si="76"/>
        <v>1127.8373349631438</v>
      </c>
      <c r="S50">
        <f t="shared" si="77"/>
        <v>2516.7328283267807</v>
      </c>
      <c r="T50">
        <f t="shared" si="78"/>
        <v>3676.0293236440093</v>
      </c>
      <c r="U50">
        <f t="shared" si="24"/>
        <v>8282.615323308004</v>
      </c>
      <c r="W50">
        <f t="shared" si="79"/>
        <v>2235.9796493684785</v>
      </c>
      <c r="X50">
        <f t="shared" si="80"/>
        <v>3444.7119680992687</v>
      </c>
      <c r="Z50">
        <f t="shared" si="25"/>
        <v>280.75317895830221</v>
      </c>
      <c r="AA50">
        <f t="shared" si="26"/>
        <v>231.31735554474062</v>
      </c>
      <c r="AB50">
        <f t="shared" si="27"/>
        <v>0.11155462184873932</v>
      </c>
      <c r="AC50">
        <f t="shared" si="28"/>
        <v>6.2925873321227524E-2</v>
      </c>
      <c r="AE50" s="1">
        <v>78785</v>
      </c>
      <c r="AF50" s="1">
        <v>4823</v>
      </c>
      <c r="AG50" s="1">
        <v>6649</v>
      </c>
      <c r="AH50" s="1">
        <v>3444</v>
      </c>
      <c r="AI50" s="1">
        <v>76092</v>
      </c>
      <c r="AJ50" s="1">
        <v>5036</v>
      </c>
      <c r="AK50" s="1">
        <v>7093</v>
      </c>
      <c r="AL50" s="1">
        <v>3304</v>
      </c>
      <c r="AM50" s="1">
        <v>71736</v>
      </c>
      <c r="AN50" s="1">
        <v>4622</v>
      </c>
      <c r="AO50" s="1">
        <v>6397</v>
      </c>
      <c r="AP50" s="1">
        <v>3198</v>
      </c>
      <c r="AR50" s="1">
        <v>14.58976</v>
      </c>
      <c r="AS50" s="1">
        <v>14.330249999999999</v>
      </c>
      <c r="AT50" s="1">
        <v>15.212440000000001</v>
      </c>
      <c r="AU50" s="1">
        <v>15.91771</v>
      </c>
      <c r="AW50">
        <f t="shared" si="57"/>
        <v>7049</v>
      </c>
      <c r="AX50">
        <f t="shared" si="29"/>
        <v>201</v>
      </c>
      <c r="AY50">
        <f t="shared" si="30"/>
        <v>252</v>
      </c>
      <c r="AZ50">
        <f t="shared" si="31"/>
        <v>246</v>
      </c>
      <c r="BB50">
        <f t="shared" si="58"/>
        <v>8.9471346068414032E-2</v>
      </c>
      <c r="BC50">
        <f t="shared" si="72"/>
        <v>4.1675305826249225E-2</v>
      </c>
      <c r="BD50">
        <f t="shared" si="73"/>
        <v>3.7900436155812907E-2</v>
      </c>
      <c r="BE50">
        <f t="shared" si="74"/>
        <v>7.1428571428571425E-2</v>
      </c>
      <c r="BF50">
        <f t="shared" si="32"/>
        <v>8.2688551883117578E-2</v>
      </c>
      <c r="BH50">
        <f t="shared" si="81"/>
        <v>3828.4193804108895</v>
      </c>
      <c r="BI50">
        <f t="shared" si="97"/>
        <v>248.86959865088699</v>
      </c>
      <c r="BJ50">
        <f t="shared" si="98"/>
        <v>372.1013084358778</v>
      </c>
      <c r="BK50">
        <f t="shared" si="99"/>
        <v>181.36479351859242</v>
      </c>
      <c r="BL50">
        <f t="shared" si="37"/>
        <v>4630.7550810162465</v>
      </c>
      <c r="BN50">
        <f t="shared" si="82"/>
        <v>318.55704392161459</v>
      </c>
      <c r="BO50">
        <f t="shared" si="83"/>
        <v>340.63132870788417</v>
      </c>
      <c r="BP50">
        <f t="shared" si="84"/>
        <v>2401.9994199765893</v>
      </c>
      <c r="BQ50">
        <f t="shared" si="85"/>
        <v>3646.9494275183852</v>
      </c>
      <c r="BR50">
        <f t="shared" si="39"/>
        <v>6708.1372201244731</v>
      </c>
      <c r="BT50" s="1">
        <v>56.890630000000002</v>
      </c>
      <c r="BU50" s="1">
        <v>49.248359999999998</v>
      </c>
      <c r="BV50" s="1">
        <v>15.477169999999999</v>
      </c>
      <c r="BW50" s="1">
        <v>14.141159999999999</v>
      </c>
      <c r="BY50">
        <f t="shared" si="40"/>
        <v>945.62760191398559</v>
      </c>
      <c r="BZ50">
        <f t="shared" si="41"/>
        <v>875.32341490680142</v>
      </c>
      <c r="CA50">
        <f t="shared" si="42"/>
        <v>1939.7985736845112</v>
      </c>
      <c r="CB50">
        <f t="shared" si="43"/>
        <v>2690.9582617991946</v>
      </c>
      <c r="CC50">
        <f t="shared" si="44"/>
        <v>6451.7078523044929</v>
      </c>
      <c r="CD50" s="4">
        <f t="shared" si="45"/>
        <v>1.7544674592500087E-3</v>
      </c>
      <c r="CF50">
        <f t="shared" si="86"/>
        <v>226.72970341766978</v>
      </c>
      <c r="CG50">
        <f t="shared" si="87"/>
        <v>170.68110248631174</v>
      </c>
      <c r="CI50">
        <v>1.6167095199787269</v>
      </c>
      <c r="CJ50">
        <v>3.8344999999999914</v>
      </c>
      <c r="CK50">
        <v>2</v>
      </c>
      <c r="CL50">
        <f t="shared" si="71"/>
        <v>24.948746294412214</v>
      </c>
      <c r="CM50">
        <f t="shared" si="69"/>
        <v>26.963111007838279</v>
      </c>
      <c r="CN50">
        <f t="shared" si="70"/>
        <v>5993405.9870319879</v>
      </c>
      <c r="CS50">
        <f t="shared" si="62"/>
        <v>23.592223129145456</v>
      </c>
      <c r="CT50">
        <f t="shared" si="47"/>
        <v>21.838221804068308</v>
      </c>
      <c r="CU50">
        <f t="shared" si="48"/>
        <v>48.395542477117544</v>
      </c>
      <c r="CV50">
        <f t="shared" si="49"/>
        <v>67.136034962480579</v>
      </c>
      <c r="CW50">
        <f t="shared" si="50"/>
        <v>160.96202237281187</v>
      </c>
      <c r="CX50">
        <f t="shared" si="63"/>
        <v>2.6856519101340296E-2</v>
      </c>
      <c r="CZ50" s="1">
        <v>0</v>
      </c>
      <c r="DA50" s="1">
        <v>0</v>
      </c>
      <c r="DB50" s="1">
        <v>11115</v>
      </c>
      <c r="DC50" s="1">
        <v>23501</v>
      </c>
      <c r="DE50" s="1">
        <v>7.8408220000000002</v>
      </c>
      <c r="DF50" s="1">
        <v>7.3993599999999997</v>
      </c>
      <c r="DH50">
        <f t="shared" si="88"/>
        <v>734.59783053708429</v>
      </c>
      <c r="DI50">
        <f t="shared" si="89"/>
        <v>1553.196906473416</v>
      </c>
      <c r="DK50">
        <f t="shared" si="90"/>
        <v>300.54078799424616</v>
      </c>
      <c r="DL50">
        <f t="shared" si="91"/>
        <v>599.67074047897358</v>
      </c>
      <c r="DM50">
        <f t="shared" si="51"/>
        <v>0.13953073342458805</v>
      </c>
      <c r="DN50">
        <f t="shared" si="92"/>
        <v>7.4981158707911781</v>
      </c>
      <c r="DO50">
        <f t="shared" si="93"/>
        <v>40.897426606326363</v>
      </c>
      <c r="DP50">
        <f t="shared" si="94"/>
        <v>14.961033164392223</v>
      </c>
      <c r="DQ50">
        <f t="shared" si="95"/>
        <v>52.17500179808836</v>
      </c>
      <c r="DR50">
        <f t="shared" si="52"/>
        <v>22.459149035183401</v>
      </c>
      <c r="DS50">
        <f t="shared" si="96"/>
        <v>138.50287333762847</v>
      </c>
      <c r="DT50">
        <f t="shared" si="64"/>
        <v>0.1395307334245881</v>
      </c>
      <c r="DV50" s="1">
        <v>2675</v>
      </c>
      <c r="DW50" s="1">
        <v>681.63850000000002</v>
      </c>
      <c r="DX50" s="1">
        <v>6833</v>
      </c>
      <c r="DY50" s="1">
        <v>574.82129999999995</v>
      </c>
      <c r="EA50" s="1">
        <v>14544</v>
      </c>
      <c r="EB50" s="1">
        <v>17065</v>
      </c>
      <c r="ED50">
        <f t="shared" si="53"/>
        <v>1.4461033056472095</v>
      </c>
      <c r="EE50">
        <f t="shared" si="54"/>
        <v>3.1150548181784816</v>
      </c>
      <c r="EG50" s="1">
        <v>352986</v>
      </c>
      <c r="EH50" s="1">
        <v>285515</v>
      </c>
      <c r="EI50" s="1">
        <v>205093</v>
      </c>
      <c r="EJ50" s="1">
        <v>128383</v>
      </c>
      <c r="EL50">
        <f t="shared" si="65"/>
        <v>23.32908230409026</v>
      </c>
      <c r="EM50">
        <f t="shared" si="66"/>
        <v>18.86987850524477</v>
      </c>
      <c r="EN50">
        <f t="shared" si="67"/>
        <v>13.554734400210727</v>
      </c>
      <c r="EO50">
        <f t="shared" si="68"/>
        <v>8.4849188734001348</v>
      </c>
      <c r="EQ50" s="1">
        <v>38080</v>
      </c>
      <c r="ER50" s="1">
        <v>55621</v>
      </c>
      <c r="ES50" s="1">
        <v>201</v>
      </c>
      <c r="ET50" s="1">
        <v>602.90560000000005</v>
      </c>
      <c r="EU50" s="1">
        <v>111</v>
      </c>
      <c r="EV50" s="1">
        <v>539.84460000000001</v>
      </c>
      <c r="EX50" s="1">
        <v>0.30349130000000002</v>
      </c>
      <c r="EY50" s="1">
        <v>0.2294168</v>
      </c>
      <c r="EZ50" s="1">
        <v>0.72714129999999999</v>
      </c>
      <c r="FA50" s="1">
        <v>0.60060500000000006</v>
      </c>
      <c r="FB50" s="1">
        <v>6.1904899999999999E-2</v>
      </c>
      <c r="FC50" s="1">
        <v>1.7194899999999999E-2</v>
      </c>
      <c r="FF50">
        <v>11095</v>
      </c>
      <c r="FG50">
        <v>23433</v>
      </c>
      <c r="FI50">
        <f t="shared" si="55"/>
        <v>1.8116268589454709E-2</v>
      </c>
      <c r="FJ50">
        <f t="shared" si="56"/>
        <v>4.7369094866214316E-3</v>
      </c>
    </row>
    <row r="51" spans="1:166" x14ac:dyDescent="0.25">
      <c r="A51">
        <v>2067</v>
      </c>
      <c r="B51" s="1">
        <v>14732</v>
      </c>
      <c r="C51" s="1">
        <v>17324</v>
      </c>
      <c r="D51" s="1">
        <v>38485</v>
      </c>
      <c r="E51" s="1">
        <v>56321</v>
      </c>
      <c r="F51" s="1">
        <v>4854</v>
      </c>
      <c r="G51" s="1">
        <v>5280</v>
      </c>
      <c r="H51" s="1">
        <v>36655</v>
      </c>
      <c r="I51" s="1">
        <v>55892</v>
      </c>
      <c r="J51" s="1">
        <v>34166</v>
      </c>
      <c r="K51" s="1">
        <v>52785</v>
      </c>
      <c r="L51" s="1">
        <v>1181951</v>
      </c>
      <c r="P51">
        <v>2067</v>
      </c>
      <c r="Q51">
        <f t="shared" si="75"/>
        <v>973.64779482432084</v>
      </c>
      <c r="R51">
        <f t="shared" si="76"/>
        <v>1144.9548192734546</v>
      </c>
      <c r="S51">
        <f t="shared" si="77"/>
        <v>2543.4995508969578</v>
      </c>
      <c r="T51">
        <f t="shared" si="78"/>
        <v>3722.2927947529579</v>
      </c>
      <c r="U51">
        <f t="shared" si="24"/>
        <v>8384.3949597476912</v>
      </c>
      <c r="W51">
        <f t="shared" si="79"/>
        <v>2258.0539341547478</v>
      </c>
      <c r="X51">
        <f t="shared" si="80"/>
        <v>3488.5961749797566</v>
      </c>
      <c r="Z51">
        <f t="shared" si="25"/>
        <v>285.44561674220995</v>
      </c>
      <c r="AA51">
        <f t="shared" si="26"/>
        <v>233.69661977320129</v>
      </c>
      <c r="AB51">
        <f t="shared" si="27"/>
        <v>0.11222554241912422</v>
      </c>
      <c r="AC51">
        <f t="shared" si="28"/>
        <v>6.2782976154542758E-2</v>
      </c>
      <c r="AE51" s="1">
        <v>79618</v>
      </c>
      <c r="AF51" s="1">
        <v>4985</v>
      </c>
      <c r="AG51" s="1">
        <v>6748</v>
      </c>
      <c r="AH51" s="1">
        <v>3455</v>
      </c>
      <c r="AI51" s="1">
        <v>76884</v>
      </c>
      <c r="AJ51" s="1">
        <v>5166</v>
      </c>
      <c r="AK51" s="1">
        <v>7184</v>
      </c>
      <c r="AL51" s="1">
        <v>3313</v>
      </c>
      <c r="AM51" s="1">
        <v>72477</v>
      </c>
      <c r="AN51" s="1">
        <v>4763</v>
      </c>
      <c r="AO51" s="1">
        <v>6502</v>
      </c>
      <c r="AP51" s="1">
        <v>3209</v>
      </c>
      <c r="AR51" s="1">
        <v>14.509370000000001</v>
      </c>
      <c r="AS51" s="1">
        <v>14.41108</v>
      </c>
      <c r="AT51" s="1">
        <v>15.365690000000001</v>
      </c>
      <c r="AU51" s="1">
        <v>16.361049999999999</v>
      </c>
      <c r="AW51">
        <f t="shared" si="57"/>
        <v>7141</v>
      </c>
      <c r="AX51">
        <f t="shared" si="29"/>
        <v>222</v>
      </c>
      <c r="AY51">
        <f t="shared" si="30"/>
        <v>246</v>
      </c>
      <c r="AZ51">
        <f t="shared" si="31"/>
        <v>246</v>
      </c>
      <c r="BB51">
        <f t="shared" si="58"/>
        <v>8.9690773443191235E-2</v>
      </c>
      <c r="BC51">
        <f t="shared" si="72"/>
        <v>4.4533600802407224E-2</v>
      </c>
      <c r="BD51">
        <f t="shared" si="73"/>
        <v>3.6455245998814466E-2</v>
      </c>
      <c r="BE51">
        <f t="shared" si="74"/>
        <v>7.1201157742402321E-2</v>
      </c>
      <c r="BF51">
        <f t="shared" si="32"/>
        <v>8.2853405902580002E-2</v>
      </c>
      <c r="BH51">
        <f t="shared" si="81"/>
        <v>3846.9530384760164</v>
      </c>
      <c r="BI51">
        <f t="shared" si="97"/>
        <v>256.73394241275946</v>
      </c>
      <c r="BJ51">
        <f t="shared" si="98"/>
        <v>380.67183866141238</v>
      </c>
      <c r="BK51">
        <f t="shared" si="99"/>
        <v>186.92395729356136</v>
      </c>
      <c r="BL51">
        <f t="shared" si="37"/>
        <v>4671.2827768437492</v>
      </c>
      <c r="BN51">
        <f t="shared" si="82"/>
        <v>320.80412680404925</v>
      </c>
      <c r="BO51">
        <f t="shared" si="83"/>
        <v>348.95875350749486</v>
      </c>
      <c r="BP51">
        <f t="shared" si="84"/>
        <v>2422.5536192835648</v>
      </c>
      <c r="BQ51">
        <f t="shared" si="85"/>
        <v>3693.9398960304738</v>
      </c>
      <c r="BR51">
        <f t="shared" si="39"/>
        <v>6786.2563956255826</v>
      </c>
      <c r="BT51" s="1">
        <v>57.523919999999997</v>
      </c>
      <c r="BU51" s="1">
        <v>49.470359999999999</v>
      </c>
      <c r="BV51" s="1">
        <v>15.457879999999999</v>
      </c>
      <c r="BW51" s="1">
        <v>14.098050000000001</v>
      </c>
      <c r="BY51">
        <f t="shared" si="40"/>
        <v>962.89870938596721</v>
      </c>
      <c r="BZ51">
        <f t="shared" si="41"/>
        <v>900.76468751660843</v>
      </c>
      <c r="CA51">
        <f t="shared" si="42"/>
        <v>1953.9593045785341</v>
      </c>
      <c r="CB51">
        <f t="shared" si="43"/>
        <v>2717.3216929339492</v>
      </c>
      <c r="CC51">
        <f t="shared" si="44"/>
        <v>6534.9443944150589</v>
      </c>
      <c r="CD51" s="4">
        <f t="shared" si="45"/>
        <v>-1.7793312654248439E-3</v>
      </c>
      <c r="CF51">
        <f t="shared" si="86"/>
        <v>230.2318984169876</v>
      </c>
      <c r="CG51">
        <f t="shared" si="87"/>
        <v>171.9109981073222</v>
      </c>
      <c r="CI51">
        <v>1.6420883354257683</v>
      </c>
      <c r="CJ51">
        <v>3.8344999999999914</v>
      </c>
      <c r="CK51">
        <v>2</v>
      </c>
      <c r="CL51">
        <f t="shared" si="71"/>
        <v>25.397456834383771</v>
      </c>
      <c r="CM51">
        <f t="shared" si="69"/>
        <v>27.448050489641016</v>
      </c>
      <c r="CN51">
        <f t="shared" si="70"/>
        <v>6090301.9521953082</v>
      </c>
      <c r="CS51">
        <f t="shared" si="62"/>
        <v>24.455178407513944</v>
      </c>
      <c r="CT51">
        <f t="shared" si="47"/>
        <v>22.877132269140251</v>
      </c>
      <c r="CU51">
        <f t="shared" si="48"/>
        <v>49.625597094175852</v>
      </c>
      <c r="CV51">
        <f t="shared" si="49"/>
        <v>69.01306040142461</v>
      </c>
      <c r="CW51">
        <f t="shared" si="50"/>
        <v>165.97096817225466</v>
      </c>
      <c r="CX51">
        <f t="shared" si="63"/>
        <v>2.7251681357511152E-2</v>
      </c>
      <c r="CZ51" s="1">
        <v>0</v>
      </c>
      <c r="DA51" s="1">
        <v>0</v>
      </c>
      <c r="DB51" s="1">
        <v>11301</v>
      </c>
      <c r="DC51" s="1">
        <v>23956</v>
      </c>
      <c r="DE51" s="1">
        <v>7.6728180000000004</v>
      </c>
      <c r="DF51" s="1">
        <v>7.2921310000000004</v>
      </c>
      <c r="DH51">
        <f t="shared" si="88"/>
        <v>746.89069571746199</v>
      </c>
      <c r="DI51">
        <f t="shared" si="89"/>
        <v>1583.2681626942324</v>
      </c>
      <c r="DK51">
        <f t="shared" si="90"/>
        <v>299.02268080746404</v>
      </c>
      <c r="DL51">
        <f t="shared" si="91"/>
        <v>602.42241859193405</v>
      </c>
      <c r="DM51">
        <f t="shared" si="51"/>
        <v>0.1379422754032609</v>
      </c>
      <c r="DN51">
        <f t="shared" si="92"/>
        <v>7.5944156283092852</v>
      </c>
      <c r="DO51">
        <f t="shared" si="93"/>
        <v>42.031181465866567</v>
      </c>
      <c r="DP51">
        <f t="shared" si="94"/>
        <v>15.299997372253713</v>
      </c>
      <c r="DQ51">
        <f t="shared" si="95"/>
        <v>53.713063029170897</v>
      </c>
      <c r="DR51">
        <f t="shared" si="52"/>
        <v>22.894413000562999</v>
      </c>
      <c r="DS51">
        <f t="shared" si="96"/>
        <v>143.07655517169167</v>
      </c>
      <c r="DT51">
        <f t="shared" si="64"/>
        <v>0.13794227540326087</v>
      </c>
      <c r="DV51" s="1">
        <v>2771</v>
      </c>
      <c r="DW51" s="1">
        <v>694.59029999999996</v>
      </c>
      <c r="DX51" s="1">
        <v>7083</v>
      </c>
      <c r="DY51" s="1">
        <v>572.04970000000003</v>
      </c>
      <c r="EA51" s="1">
        <v>14724</v>
      </c>
      <c r="EB51" s="1">
        <v>17324</v>
      </c>
      <c r="ED51">
        <f t="shared" si="53"/>
        <v>1.5264643300195584</v>
      </c>
      <c r="EE51">
        <f t="shared" si="54"/>
        <v>3.2134564933309786</v>
      </c>
      <c r="EG51" s="1">
        <v>353817</v>
      </c>
      <c r="EH51" s="1">
        <v>285390</v>
      </c>
      <c r="EI51" s="1">
        <v>205631</v>
      </c>
      <c r="EJ51" s="1">
        <v>130396</v>
      </c>
      <c r="EL51">
        <f t="shared" si="65"/>
        <v>23.384003653363884</v>
      </c>
      <c r="EM51">
        <f t="shared" si="66"/>
        <v>18.861617171118173</v>
      </c>
      <c r="EN51">
        <f t="shared" si="67"/>
        <v>13.590291182291605</v>
      </c>
      <c r="EO51">
        <f t="shared" si="68"/>
        <v>8.6179593981748663</v>
      </c>
      <c r="EQ51" s="1">
        <v>38485</v>
      </c>
      <c r="ER51" s="1">
        <v>56321</v>
      </c>
      <c r="ES51" s="1">
        <v>182</v>
      </c>
      <c r="ET51" s="1">
        <v>575.0702</v>
      </c>
      <c r="EU51" s="1">
        <v>108</v>
      </c>
      <c r="EV51" s="1">
        <v>632.68209999999999</v>
      </c>
      <c r="EX51" s="1">
        <v>0.30434430000000001</v>
      </c>
      <c r="EY51" s="1">
        <v>0.230432</v>
      </c>
      <c r="EZ51" s="1">
        <v>0.73390080000000002</v>
      </c>
      <c r="FA51" s="1">
        <v>0.59556489999999995</v>
      </c>
      <c r="FB51" s="1">
        <v>6.2269499999999998E-2</v>
      </c>
      <c r="FC51" s="1">
        <v>1.82014E-2</v>
      </c>
      <c r="FF51">
        <v>11267</v>
      </c>
      <c r="FG51">
        <v>23763</v>
      </c>
      <c r="FI51">
        <f t="shared" si="55"/>
        <v>1.615336824354309E-2</v>
      </c>
      <c r="FJ51">
        <f t="shared" si="56"/>
        <v>4.5448806968817071E-3</v>
      </c>
    </row>
    <row r="52" spans="1:166" x14ac:dyDescent="0.25">
      <c r="A52">
        <v>2068</v>
      </c>
      <c r="B52" s="1">
        <v>14983</v>
      </c>
      <c r="C52" s="1">
        <v>17433</v>
      </c>
      <c r="D52" s="1">
        <v>38357</v>
      </c>
      <c r="E52" s="1">
        <v>57077</v>
      </c>
      <c r="F52" s="1">
        <v>5013</v>
      </c>
      <c r="G52" s="1">
        <v>5237</v>
      </c>
      <c r="H52" s="1">
        <v>36617</v>
      </c>
      <c r="I52" s="1">
        <v>56507</v>
      </c>
      <c r="J52" s="1">
        <v>34139</v>
      </c>
      <c r="K52" s="1">
        <v>53397</v>
      </c>
      <c r="L52" s="1">
        <v>1183573</v>
      </c>
      <c r="P52">
        <v>2068</v>
      </c>
      <c r="Q52">
        <f t="shared" si="75"/>
        <v>990.23655375052942</v>
      </c>
      <c r="R52">
        <f t="shared" si="76"/>
        <v>1152.158702631848</v>
      </c>
      <c r="S52">
        <f t="shared" si="77"/>
        <v>2535.0399447513219</v>
      </c>
      <c r="T52">
        <f t="shared" si="78"/>
        <v>3772.257343550622</v>
      </c>
      <c r="U52">
        <f t="shared" si="24"/>
        <v>8449.6925446843215</v>
      </c>
      <c r="W52">
        <f t="shared" si="79"/>
        <v>2256.2694859834028</v>
      </c>
      <c r="X52">
        <f t="shared" si="80"/>
        <v>3529.0436668635798</v>
      </c>
      <c r="Z52">
        <f t="shared" si="25"/>
        <v>278.77045876791908</v>
      </c>
      <c r="AA52">
        <f t="shared" si="26"/>
        <v>243.21367668704215</v>
      </c>
      <c r="AB52">
        <f t="shared" si="27"/>
        <v>0.1099668900070391</v>
      </c>
      <c r="AC52">
        <f t="shared" si="28"/>
        <v>6.4474306638400827E-2</v>
      </c>
      <c r="AE52" s="1">
        <v>80245</v>
      </c>
      <c r="AF52" s="1">
        <v>5047</v>
      </c>
      <c r="AG52" s="1">
        <v>6659</v>
      </c>
      <c r="AH52" s="1">
        <v>3483</v>
      </c>
      <c r="AI52" s="1">
        <v>77468</v>
      </c>
      <c r="AJ52" s="1">
        <v>5224</v>
      </c>
      <c r="AK52" s="1">
        <v>7091</v>
      </c>
      <c r="AL52" s="1">
        <v>3341</v>
      </c>
      <c r="AM52" s="1">
        <v>73086</v>
      </c>
      <c r="AN52" s="1">
        <v>4809</v>
      </c>
      <c r="AO52" s="1">
        <v>6413</v>
      </c>
      <c r="AP52" s="1">
        <v>3228</v>
      </c>
      <c r="AR52" s="1">
        <v>14.58892</v>
      </c>
      <c r="AS52" s="1">
        <v>14.673590000000001</v>
      </c>
      <c r="AT52" s="1">
        <v>15.40915</v>
      </c>
      <c r="AU52" s="1">
        <v>16.468070000000001</v>
      </c>
      <c r="AW52">
        <f t="shared" si="57"/>
        <v>7159</v>
      </c>
      <c r="AX52">
        <f t="shared" si="29"/>
        <v>238</v>
      </c>
      <c r="AY52">
        <f t="shared" si="30"/>
        <v>246</v>
      </c>
      <c r="AZ52">
        <f t="shared" si="31"/>
        <v>255</v>
      </c>
      <c r="BB52">
        <f t="shared" si="58"/>
        <v>8.9214281263630138E-2</v>
      </c>
      <c r="BC52">
        <f t="shared" si="72"/>
        <v>4.7156726768377254E-2</v>
      </c>
      <c r="BD52">
        <f t="shared" si="73"/>
        <v>3.69424838564349E-2</v>
      </c>
      <c r="BE52">
        <f t="shared" si="74"/>
        <v>7.3212747631352285E-2</v>
      </c>
      <c r="BF52">
        <f t="shared" si="32"/>
        <v>8.2758765219942576E-2</v>
      </c>
      <c r="BH52">
        <f t="shared" si="81"/>
        <v>3897.4257093915321</v>
      </c>
      <c r="BI52">
        <f t="shared" si="97"/>
        <v>264.34549126368313</v>
      </c>
      <c r="BJ52">
        <f t="shared" si="98"/>
        <v>376.80662259840835</v>
      </c>
      <c r="BK52">
        <f t="shared" si="99"/>
        <v>189.73678569452773</v>
      </c>
      <c r="BL52">
        <f t="shared" si="37"/>
        <v>4728.3146089481515</v>
      </c>
      <c r="BN52">
        <f t="shared" si="82"/>
        <v>331.31254381308173</v>
      </c>
      <c r="BO52">
        <f t="shared" si="83"/>
        <v>346.11685456794515</v>
      </c>
      <c r="BP52">
        <f t="shared" si="84"/>
        <v>2420.0421737090792</v>
      </c>
      <c r="BQ52">
        <f t="shared" si="85"/>
        <v>3734.5856599333356</v>
      </c>
      <c r="BR52">
        <f t="shared" si="39"/>
        <v>6832.0572320234414</v>
      </c>
      <c r="BT52" s="1">
        <v>56.875279999999997</v>
      </c>
      <c r="BU52" s="1">
        <v>49.048819999999999</v>
      </c>
      <c r="BV52" s="1">
        <v>15.48039</v>
      </c>
      <c r="BW52" s="1">
        <v>14.23311</v>
      </c>
      <c r="BY52">
        <f t="shared" si="40"/>
        <v>983.22658182655584</v>
      </c>
      <c r="BZ52">
        <f t="shared" si="41"/>
        <v>885.81595140556692</v>
      </c>
      <c r="CA52">
        <f t="shared" si="42"/>
        <v>1954.7760831515475</v>
      </c>
      <c r="CB52">
        <f t="shared" si="43"/>
        <v>2773.5398850640258</v>
      </c>
      <c r="CC52">
        <f t="shared" si="44"/>
        <v>6597.3585014476957</v>
      </c>
      <c r="CD52" s="4">
        <f t="shared" si="45"/>
        <v>1.3592674213214195E-3</v>
      </c>
      <c r="CF52">
        <f t="shared" si="86"/>
        <v>225.17534256583622</v>
      </c>
      <c r="CG52">
        <f t="shared" si="87"/>
        <v>180.62588311245739</v>
      </c>
      <c r="CI52">
        <v>1.6982253767489794</v>
      </c>
      <c r="CJ52">
        <v>3.8344999999999914</v>
      </c>
      <c r="CK52">
        <v>2</v>
      </c>
      <c r="CL52">
        <f t="shared" si="71"/>
        <v>25.854237565390402</v>
      </c>
      <c r="CM52">
        <f t="shared" si="69"/>
        <v>27.94171175065323</v>
      </c>
      <c r="CN52">
        <f t="shared" si="70"/>
        <v>6190310.090144515</v>
      </c>
      <c r="CS52">
        <f t="shared" si="62"/>
        <v>25.420573627150542</v>
      </c>
      <c r="CT52">
        <f t="shared" si="47"/>
        <v>22.902096046851845</v>
      </c>
      <c r="CU52">
        <f t="shared" si="48"/>
        <v>50.539245240943451</v>
      </c>
      <c r="CV52">
        <f t="shared" si="49"/>
        <v>71.70775908553091</v>
      </c>
      <c r="CW52">
        <f t="shared" si="50"/>
        <v>170.56967400047674</v>
      </c>
      <c r="CX52">
        <f t="shared" si="63"/>
        <v>2.7554302048945458E-2</v>
      </c>
      <c r="CZ52" s="1">
        <v>0</v>
      </c>
      <c r="DA52" s="1">
        <v>0</v>
      </c>
      <c r="DB52" s="1">
        <v>11319</v>
      </c>
      <c r="DC52" s="1">
        <v>24348</v>
      </c>
      <c r="DE52" s="1">
        <v>7.689781</v>
      </c>
      <c r="DF52" s="1">
        <v>7.4437319999999998</v>
      </c>
      <c r="DH52">
        <f t="shared" si="88"/>
        <v>748.0803278316921</v>
      </c>
      <c r="DI52">
        <f t="shared" si="89"/>
        <v>1609.1757065152433</v>
      </c>
      <c r="DK52">
        <f t="shared" si="90"/>
        <v>300.16108769231971</v>
      </c>
      <c r="DL52">
        <f t="shared" si="91"/>
        <v>625.00915767882111</v>
      </c>
      <c r="DM52">
        <f t="shared" si="51"/>
        <v>0.14023343511924136</v>
      </c>
      <c r="DN52">
        <f t="shared" si="92"/>
        <v>7.7604360690832168</v>
      </c>
      <c r="DO52">
        <f t="shared" si="93"/>
        <v>42.778809171860232</v>
      </c>
      <c r="DP52">
        <f t="shared" si="94"/>
        <v>16.159135243172791</v>
      </c>
      <c r="DQ52">
        <f t="shared" si="95"/>
        <v>55.548623842358118</v>
      </c>
      <c r="DR52">
        <f t="shared" si="52"/>
        <v>23.919571312256007</v>
      </c>
      <c r="DS52">
        <f t="shared" si="96"/>
        <v>146.65010268822073</v>
      </c>
      <c r="DT52">
        <f t="shared" si="64"/>
        <v>0.14023343511924138</v>
      </c>
      <c r="DV52" s="1">
        <v>2792</v>
      </c>
      <c r="DW52" s="1">
        <v>688.35739999999998</v>
      </c>
      <c r="DX52" s="1">
        <v>7017</v>
      </c>
      <c r="DY52" s="1">
        <v>575.08050000000003</v>
      </c>
      <c r="EA52" s="1">
        <v>14972</v>
      </c>
      <c r="EB52" s="1">
        <v>17433</v>
      </c>
      <c r="ED52">
        <f t="shared" si="53"/>
        <v>1.5242311046328973</v>
      </c>
      <c r="EE52">
        <f t="shared" si="54"/>
        <v>3.2003799329337688</v>
      </c>
      <c r="EG52" s="1">
        <v>354352</v>
      </c>
      <c r="EH52" s="1">
        <v>284694</v>
      </c>
      <c r="EI52" s="1">
        <v>205768</v>
      </c>
      <c r="EJ52" s="1">
        <v>132594</v>
      </c>
      <c r="EL52">
        <f t="shared" si="65"/>
        <v>23.419362163425721</v>
      </c>
      <c r="EM52">
        <f t="shared" si="66"/>
        <v>18.815618062701276</v>
      </c>
      <c r="EN52">
        <f t="shared" si="67"/>
        <v>13.599345604494356</v>
      </c>
      <c r="EO52">
        <f t="shared" si="68"/>
        <v>8.7632266974569628</v>
      </c>
      <c r="EQ52" s="1">
        <v>38357</v>
      </c>
      <c r="ER52" s="1">
        <v>57077</v>
      </c>
      <c r="ES52" s="1">
        <v>205</v>
      </c>
      <c r="ET52" s="1">
        <v>633.58939999999996</v>
      </c>
      <c r="EU52" s="1">
        <v>101</v>
      </c>
      <c r="EV52" s="1">
        <v>707.24099999999999</v>
      </c>
      <c r="EX52" s="1">
        <v>0.30628280000000002</v>
      </c>
      <c r="EY52" s="1">
        <v>0.23341880000000001</v>
      </c>
      <c r="EZ52" s="1">
        <v>0.73404720000000001</v>
      </c>
      <c r="FA52" s="1">
        <v>0.60280999999999996</v>
      </c>
      <c r="FB52" s="1">
        <v>6.21472E-2</v>
      </c>
      <c r="FC52" s="1">
        <v>1.90075E-2</v>
      </c>
      <c r="FF52">
        <v>11319</v>
      </c>
      <c r="FG52">
        <v>24239</v>
      </c>
      <c r="FI52">
        <f t="shared" si="55"/>
        <v>1.8111140560120153E-2</v>
      </c>
      <c r="FJ52">
        <f t="shared" si="56"/>
        <v>4.1668385659474399E-3</v>
      </c>
    </row>
    <row r="53" spans="1:166" x14ac:dyDescent="0.25">
      <c r="A53">
        <v>2069</v>
      </c>
      <c r="B53" s="1">
        <v>15029</v>
      </c>
      <c r="C53" s="1">
        <v>17392</v>
      </c>
      <c r="D53" s="1">
        <v>38330</v>
      </c>
      <c r="E53" s="1">
        <v>58215</v>
      </c>
      <c r="F53" s="1">
        <v>4934</v>
      </c>
      <c r="G53" s="1">
        <v>5236</v>
      </c>
      <c r="H53" s="1">
        <v>36608</v>
      </c>
      <c r="I53" s="1">
        <v>57577</v>
      </c>
      <c r="J53" s="1">
        <v>34134</v>
      </c>
      <c r="K53" s="1">
        <v>54412</v>
      </c>
      <c r="L53" s="1">
        <v>1186784</v>
      </c>
      <c r="P53">
        <v>2069</v>
      </c>
      <c r="Q53">
        <f t="shared" si="75"/>
        <v>993.27672470911739</v>
      </c>
      <c r="R53">
        <f t="shared" si="76"/>
        <v>1149.4489850383241</v>
      </c>
      <c r="S53">
        <f t="shared" si="77"/>
        <v>2533.2554965799768</v>
      </c>
      <c r="T53">
        <f t="shared" si="78"/>
        <v>3847.4685294391688</v>
      </c>
      <c r="U53">
        <f t="shared" si="24"/>
        <v>8523.4497357665878</v>
      </c>
      <c r="W53">
        <f t="shared" si="79"/>
        <v>2255.9390326183388</v>
      </c>
      <c r="X53">
        <f t="shared" si="80"/>
        <v>3596.1256999715547</v>
      </c>
      <c r="Z53">
        <f t="shared" si="25"/>
        <v>277.31646396163796</v>
      </c>
      <c r="AA53">
        <f t="shared" si="26"/>
        <v>251.34282946761414</v>
      </c>
      <c r="AB53">
        <f t="shared" si="27"/>
        <v>0.10947038872945473</v>
      </c>
      <c r="AC53">
        <f t="shared" si="28"/>
        <v>6.5326805806063717E-2</v>
      </c>
      <c r="AE53" s="1">
        <v>81249</v>
      </c>
      <c r="AF53" s="1">
        <v>5098</v>
      </c>
      <c r="AG53" s="1">
        <v>6707</v>
      </c>
      <c r="AH53" s="1">
        <v>3491</v>
      </c>
      <c r="AI53" s="1">
        <v>78409</v>
      </c>
      <c r="AJ53" s="1">
        <v>5256</v>
      </c>
      <c r="AK53" s="1">
        <v>7152</v>
      </c>
      <c r="AL53" s="1">
        <v>3368</v>
      </c>
      <c r="AM53" s="1">
        <v>73986</v>
      </c>
      <c r="AN53" s="1">
        <v>4858</v>
      </c>
      <c r="AO53" s="1">
        <v>6446</v>
      </c>
      <c r="AP53" s="1">
        <v>3256</v>
      </c>
      <c r="AR53" s="1">
        <v>14.719049999999999</v>
      </c>
      <c r="AS53" s="1">
        <v>15.09191</v>
      </c>
      <c r="AT53" s="1">
        <v>15.5099</v>
      </c>
      <c r="AU53" s="1">
        <v>15.788740000000001</v>
      </c>
      <c r="AW53">
        <f t="shared" si="57"/>
        <v>7263</v>
      </c>
      <c r="AX53">
        <f t="shared" si="29"/>
        <v>240</v>
      </c>
      <c r="AY53">
        <f t="shared" si="30"/>
        <v>261</v>
      </c>
      <c r="AZ53">
        <f t="shared" si="31"/>
        <v>235</v>
      </c>
      <c r="BB53">
        <f t="shared" si="58"/>
        <v>8.9391869438393085E-2</v>
      </c>
      <c r="BC53">
        <f t="shared" si="72"/>
        <v>4.707728520988623E-2</v>
      </c>
      <c r="BD53">
        <f t="shared" si="73"/>
        <v>3.8914566870433875E-2</v>
      </c>
      <c r="BE53">
        <f t="shared" si="74"/>
        <v>6.7315955313663703E-2</v>
      </c>
      <c r="BF53">
        <f t="shared" si="32"/>
        <v>8.2852555802993416E-2</v>
      </c>
      <c r="BH53">
        <f t="shared" si="81"/>
        <v>3979.9540188609326</v>
      </c>
      <c r="BI53">
        <f t="shared" si="97"/>
        <v>273.54697855665052</v>
      </c>
      <c r="BJ53">
        <f t="shared" si="98"/>
        <v>382.53296129975843</v>
      </c>
      <c r="BK53">
        <f t="shared" si="99"/>
        <v>183.37997740809425</v>
      </c>
      <c r="BL53">
        <f t="shared" si="37"/>
        <v>4819.4139361254356</v>
      </c>
      <c r="BN53">
        <f t="shared" si="82"/>
        <v>326.09138064507192</v>
      </c>
      <c r="BO53">
        <f t="shared" si="83"/>
        <v>346.0507638949324</v>
      </c>
      <c r="BP53">
        <f t="shared" si="84"/>
        <v>2419.4473576519645</v>
      </c>
      <c r="BQ53">
        <f t="shared" si="85"/>
        <v>3805.3026800570133</v>
      </c>
      <c r="BR53">
        <f t="shared" si="39"/>
        <v>6896.892182248982</v>
      </c>
      <c r="BT53" s="1">
        <v>57.806049999999999</v>
      </c>
      <c r="BU53" s="1">
        <v>49.840789999999998</v>
      </c>
      <c r="BV53" s="1">
        <v>15.6234</v>
      </c>
      <c r="BW53" s="1">
        <v>14.33891</v>
      </c>
      <c r="BY53">
        <f t="shared" si="40"/>
        <v>983.56892320341819</v>
      </c>
      <c r="BZ53">
        <f t="shared" si="41"/>
        <v>899.9469601531398</v>
      </c>
      <c r="CA53">
        <f t="shared" si="42"/>
        <v>1972.3496789734108</v>
      </c>
      <c r="CB53">
        <f t="shared" si="43"/>
        <v>2847.0659701683107</v>
      </c>
      <c r="CC53">
        <f t="shared" si="44"/>
        <v>6702.9315324982799</v>
      </c>
      <c r="CD53" s="4">
        <f t="shared" si="45"/>
        <v>1.7130162859757547E-3</v>
      </c>
      <c r="CF53">
        <f t="shared" si="86"/>
        <v>226.0702374610039</v>
      </c>
      <c r="CG53">
        <f t="shared" si="87"/>
        <v>188.0506432177794</v>
      </c>
      <c r="CI53">
        <v>1.7459147367757453</v>
      </c>
      <c r="CJ53">
        <v>3.8344999999999914</v>
      </c>
      <c r="CK53">
        <v>2</v>
      </c>
      <c r="CL53">
        <f t="shared" si="71"/>
        <v>26.319233632191466</v>
      </c>
      <c r="CM53">
        <f t="shared" si="69"/>
        <v>28.444251654639238</v>
      </c>
      <c r="CN53">
        <f t="shared" si="70"/>
        <v>6295435.5069948016</v>
      </c>
      <c r="CS53">
        <f t="shared" si="62"/>
        <v>25.886780283153747</v>
      </c>
      <c r="CT53">
        <f t="shared" si="47"/>
        <v>23.685914300850989</v>
      </c>
      <c r="CU53">
        <f t="shared" si="48"/>
        <v>51.910732005279037</v>
      </c>
      <c r="CV53">
        <f t="shared" si="49"/>
        <v>74.932594435121629</v>
      </c>
      <c r="CW53">
        <f t="shared" si="50"/>
        <v>176.41602102440538</v>
      </c>
      <c r="CX53">
        <f t="shared" si="63"/>
        <v>2.8022846207921774E-2</v>
      </c>
      <c r="CZ53" s="1">
        <v>0</v>
      </c>
      <c r="DA53" s="1">
        <v>0</v>
      </c>
      <c r="DB53" s="1">
        <v>11434</v>
      </c>
      <c r="DC53" s="1">
        <v>24842</v>
      </c>
      <c r="DE53" s="1">
        <v>7.750502</v>
      </c>
      <c r="DF53" s="1">
        <v>7.4256840000000004</v>
      </c>
      <c r="DH53">
        <f t="shared" si="88"/>
        <v>755.68075522816218</v>
      </c>
      <c r="DI53">
        <f t="shared" si="89"/>
        <v>1641.824498983558</v>
      </c>
      <c r="DK53">
        <f t="shared" si="90"/>
        <v>305.60494657680476</v>
      </c>
      <c r="DL53">
        <f t="shared" si="91"/>
        <v>636.14391938435153</v>
      </c>
      <c r="DM53">
        <f t="shared" si="51"/>
        <v>0.14049805840850546</v>
      </c>
      <c r="DN53">
        <f t="shared" si="92"/>
        <v>8.0432879881083164</v>
      </c>
      <c r="DO53">
        <f t="shared" si="93"/>
        <v>43.867444017170719</v>
      </c>
      <c r="DP53">
        <f t="shared" si="94"/>
        <v>16.742820437974718</v>
      </c>
      <c r="DQ53">
        <f t="shared" si="95"/>
        <v>58.189773997146915</v>
      </c>
      <c r="DR53">
        <f t="shared" si="52"/>
        <v>24.786108426083032</v>
      </c>
      <c r="DS53">
        <f t="shared" si="96"/>
        <v>151.62991259832233</v>
      </c>
      <c r="DT53">
        <f t="shared" si="64"/>
        <v>0.14049805840850546</v>
      </c>
      <c r="DV53" s="1">
        <v>2806</v>
      </c>
      <c r="DW53" s="1">
        <v>660.26930000000004</v>
      </c>
      <c r="DX53" s="1">
        <v>7038</v>
      </c>
      <c r="DY53" s="1">
        <v>568.13210000000004</v>
      </c>
      <c r="EA53" s="1">
        <v>15016</v>
      </c>
      <c r="EB53" s="1">
        <v>17392</v>
      </c>
      <c r="ED53">
        <f t="shared" si="53"/>
        <v>1.469366695117702</v>
      </c>
      <c r="EE53">
        <f t="shared" si="54"/>
        <v>3.1711735535091465</v>
      </c>
      <c r="EG53" s="1">
        <v>354596</v>
      </c>
      <c r="EH53" s="1">
        <v>284460</v>
      </c>
      <c r="EI53" s="1">
        <v>206366</v>
      </c>
      <c r="EJ53" s="1">
        <v>135143</v>
      </c>
      <c r="EL53">
        <f t="shared" si="65"/>
        <v>23.43548828764084</v>
      </c>
      <c r="EM53">
        <f t="shared" si="66"/>
        <v>18.800152845216285</v>
      </c>
      <c r="EN53">
        <f t="shared" si="67"/>
        <v>13.638867826956</v>
      </c>
      <c r="EO53">
        <f t="shared" si="68"/>
        <v>8.9316918229665472</v>
      </c>
      <c r="EQ53" s="1">
        <v>38330</v>
      </c>
      <c r="ER53" s="1">
        <v>58215</v>
      </c>
      <c r="ES53" s="1">
        <v>202</v>
      </c>
      <c r="ET53" s="1">
        <v>677.80989999999997</v>
      </c>
      <c r="EU53" s="1">
        <v>113</v>
      </c>
      <c r="EV53" s="1">
        <v>554.66849999999999</v>
      </c>
      <c r="EX53" s="1">
        <v>0.3080485</v>
      </c>
      <c r="EY53" s="1">
        <v>0.233547</v>
      </c>
      <c r="EZ53" s="1">
        <v>0.74270349999999996</v>
      </c>
      <c r="FA53" s="1">
        <v>0.60259470000000004</v>
      </c>
      <c r="FB53" s="1">
        <v>6.5770599999999999E-2</v>
      </c>
      <c r="FC53" s="1">
        <v>1.8704100000000001E-2</v>
      </c>
      <c r="FF53">
        <v>11293</v>
      </c>
      <c r="FG53">
        <v>24644</v>
      </c>
      <c r="FI53">
        <f t="shared" si="55"/>
        <v>1.7887186752855753E-2</v>
      </c>
      <c r="FJ53">
        <f t="shared" si="56"/>
        <v>4.5852945950332737E-3</v>
      </c>
    </row>
    <row r="54" spans="1:166" x14ac:dyDescent="0.25">
      <c r="A54">
        <v>2070</v>
      </c>
      <c r="B54" s="1">
        <v>15048</v>
      </c>
      <c r="C54" s="1">
        <v>17397</v>
      </c>
      <c r="D54" s="1">
        <v>38462</v>
      </c>
      <c r="E54" s="1">
        <v>59455</v>
      </c>
      <c r="F54" s="1">
        <v>4904</v>
      </c>
      <c r="G54" s="1">
        <v>5230</v>
      </c>
      <c r="H54" s="1">
        <v>36678</v>
      </c>
      <c r="I54" s="1">
        <v>58809</v>
      </c>
      <c r="J54" s="1">
        <v>34154</v>
      </c>
      <c r="K54" s="1">
        <v>55583</v>
      </c>
      <c r="L54" s="1">
        <v>1189770</v>
      </c>
      <c r="P54">
        <v>2070</v>
      </c>
      <c r="Q54">
        <f t="shared" si="75"/>
        <v>994.53244749636031</v>
      </c>
      <c r="R54">
        <f t="shared" si="76"/>
        <v>1149.7794384033878</v>
      </c>
      <c r="S54">
        <f t="shared" si="77"/>
        <v>2541.979465417664</v>
      </c>
      <c r="T54">
        <f t="shared" si="78"/>
        <v>3929.4209639750202</v>
      </c>
      <c r="U54">
        <f t="shared" si="24"/>
        <v>8615.7123152924323</v>
      </c>
      <c r="W54">
        <f t="shared" si="79"/>
        <v>2257.2608460785946</v>
      </c>
      <c r="X54">
        <f t="shared" si="80"/>
        <v>3673.5178780695237</v>
      </c>
      <c r="Z54">
        <f t="shared" si="25"/>
        <v>284.71861933906939</v>
      </c>
      <c r="AA54">
        <f t="shared" si="26"/>
        <v>255.90308590549648</v>
      </c>
      <c r="AB54">
        <f t="shared" si="27"/>
        <v>0.11200665592012886</v>
      </c>
      <c r="AC54">
        <f t="shared" si="28"/>
        <v>6.5124884366327546E-2</v>
      </c>
      <c r="AE54" s="1">
        <v>82487</v>
      </c>
      <c r="AF54" s="1">
        <v>5090</v>
      </c>
      <c r="AG54" s="1">
        <v>6784</v>
      </c>
      <c r="AH54" s="1">
        <v>3556</v>
      </c>
      <c r="AI54" s="1">
        <v>79548</v>
      </c>
      <c r="AJ54" s="1">
        <v>5291</v>
      </c>
      <c r="AK54" s="1">
        <v>7242</v>
      </c>
      <c r="AL54" s="1">
        <v>3406</v>
      </c>
      <c r="AM54" s="1">
        <v>75077</v>
      </c>
      <c r="AN54" s="1">
        <v>4846</v>
      </c>
      <c r="AO54" s="1">
        <v>6518</v>
      </c>
      <c r="AP54" s="1">
        <v>3296</v>
      </c>
      <c r="AR54" s="1">
        <v>14.64526</v>
      </c>
      <c r="AS54" s="1">
        <v>14.94891</v>
      </c>
      <c r="AT54" s="1">
        <v>15.589130000000001</v>
      </c>
      <c r="AU54" s="1">
        <v>16.45</v>
      </c>
      <c r="AW54">
        <f t="shared" si="57"/>
        <v>7410</v>
      </c>
      <c r="AX54">
        <f t="shared" si="29"/>
        <v>244</v>
      </c>
      <c r="AY54">
        <f t="shared" si="30"/>
        <v>266</v>
      </c>
      <c r="AZ54">
        <f t="shared" si="31"/>
        <v>260</v>
      </c>
      <c r="BB54">
        <f t="shared" si="58"/>
        <v>8.9832337216773556E-2</v>
      </c>
      <c r="BC54">
        <f t="shared" si="72"/>
        <v>4.7937131630648333E-2</v>
      </c>
      <c r="BD54">
        <f t="shared" si="73"/>
        <v>3.920990566037736E-2</v>
      </c>
      <c r="BE54">
        <f t="shared" si="74"/>
        <v>7.3115860517435322E-2</v>
      </c>
      <c r="BF54">
        <f t="shared" si="32"/>
        <v>8.3540141139945054E-2</v>
      </c>
      <c r="BH54">
        <f t="shared" si="81"/>
        <v>4017.52613134383</v>
      </c>
      <c r="BI54">
        <f t="shared" si="97"/>
        <v>272.75935057289598</v>
      </c>
      <c r="BJ54">
        <f t="shared" si="98"/>
        <v>389.3254176573123</v>
      </c>
      <c r="BK54">
        <f t="shared" si="99"/>
        <v>193.2159189784557</v>
      </c>
      <c r="BL54">
        <f t="shared" si="37"/>
        <v>4872.8268185524939</v>
      </c>
      <c r="BN54">
        <f t="shared" si="82"/>
        <v>324.10866045468845</v>
      </c>
      <c r="BO54">
        <f t="shared" si="83"/>
        <v>345.65421985685572</v>
      </c>
      <c r="BP54">
        <f t="shared" si="84"/>
        <v>2424.0737047628591</v>
      </c>
      <c r="BQ54">
        <f t="shared" si="85"/>
        <v>3886.7263892087622</v>
      </c>
      <c r="BR54">
        <f t="shared" si="39"/>
        <v>6980.5629742831652</v>
      </c>
      <c r="BT54" s="1">
        <v>56.97186</v>
      </c>
      <c r="BU54" s="1">
        <v>49.278410000000001</v>
      </c>
      <c r="BV54" s="1">
        <v>15.60106</v>
      </c>
      <c r="BW54" s="1">
        <v>14.297219999999999</v>
      </c>
      <c r="BY54">
        <f t="shared" si="40"/>
        <v>963.48114237206437</v>
      </c>
      <c r="BZ54">
        <f t="shared" si="41"/>
        <v>888.77275793911781</v>
      </c>
      <c r="CA54">
        <f t="shared" si="42"/>
        <v>1973.2954398377428</v>
      </c>
      <c r="CB54">
        <f t="shared" si="43"/>
        <v>2899.5309818249407</v>
      </c>
      <c r="CC54">
        <f t="shared" si="44"/>
        <v>6725.0803219738655</v>
      </c>
      <c r="CD54" s="4">
        <f t="shared" si="45"/>
        <v>-3.9688981087238062E-4</v>
      </c>
      <c r="CF54">
        <f t="shared" si="86"/>
        <v>231.77263631661998</v>
      </c>
      <c r="CG54">
        <f t="shared" si="87"/>
        <v>190.90588110027687</v>
      </c>
      <c r="CI54">
        <v>1.7459147367757453</v>
      </c>
      <c r="CJ54">
        <v>3.8344999999999914</v>
      </c>
      <c r="CK54">
        <v>2</v>
      </c>
      <c r="CL54">
        <f t="shared" si="71"/>
        <v>26.792592790017494</v>
      </c>
      <c r="CM54">
        <f t="shared" si="69"/>
        <v>28.955829886604292</v>
      </c>
      <c r="CN54">
        <f t="shared" si="70"/>
        <v>6405348.4432556368</v>
      </c>
      <c r="CS54">
        <f t="shared" si="62"/>
        <v>25.81415790843559</v>
      </c>
      <c r="CT54">
        <f t="shared" si="47"/>
        <v>23.812526586323571</v>
      </c>
      <c r="CU54">
        <f t="shared" si="48"/>
        <v>52.869701173971109</v>
      </c>
      <c r="CV54">
        <f t="shared" si="49"/>
        <v>77.685952878075241</v>
      </c>
      <c r="CW54">
        <f t="shared" si="50"/>
        <v>180.18233854680551</v>
      </c>
      <c r="CX54">
        <f t="shared" si="63"/>
        <v>2.8129982333205357E-2</v>
      </c>
      <c r="CZ54" s="1">
        <v>0</v>
      </c>
      <c r="DA54" s="1">
        <v>0</v>
      </c>
      <c r="DB54" s="1">
        <v>11295</v>
      </c>
      <c r="DC54" s="1">
        <v>25518</v>
      </c>
      <c r="DE54" s="1">
        <v>7.7667760000000001</v>
      </c>
      <c r="DF54" s="1">
        <v>7.4601850000000001</v>
      </c>
      <c r="DH54">
        <f t="shared" si="88"/>
        <v>746.49415167938525</v>
      </c>
      <c r="DI54">
        <f t="shared" si="89"/>
        <v>1686.5017939401996</v>
      </c>
      <c r="DK54">
        <f t="shared" si="90"/>
        <v>302.52367966110592</v>
      </c>
      <c r="DL54">
        <f t="shared" si="91"/>
        <v>656.49071708568727</v>
      </c>
      <c r="DM54">
        <f t="shared" si="51"/>
        <v>0.14260266804743749</v>
      </c>
      <c r="DN54">
        <f t="shared" si="92"/>
        <v>8.1053937584977085</v>
      </c>
      <c r="DO54">
        <f t="shared" si="93"/>
        <v>44.764307415473397</v>
      </c>
      <c r="DP54">
        <f t="shared" si="94"/>
        <v>17.5890884533034</v>
      </c>
      <c r="DQ54">
        <f t="shared" si="95"/>
        <v>60.096864424771837</v>
      </c>
      <c r="DR54">
        <f t="shared" si="52"/>
        <v>25.694482211801109</v>
      </c>
      <c r="DS54">
        <f t="shared" si="96"/>
        <v>154.48785633500441</v>
      </c>
      <c r="DT54">
        <f t="shared" si="64"/>
        <v>0.14260266804743751</v>
      </c>
      <c r="DV54" s="1">
        <v>2754</v>
      </c>
      <c r="DW54" s="1">
        <v>659.26949999999999</v>
      </c>
      <c r="DX54" s="1">
        <v>6987</v>
      </c>
      <c r="DY54" s="1">
        <v>567.33799999999997</v>
      </c>
      <c r="EA54" s="1">
        <v>15032</v>
      </c>
      <c r="EB54" s="1">
        <v>17397</v>
      </c>
      <c r="ED54">
        <f t="shared" si="53"/>
        <v>1.4399530785271202</v>
      </c>
      <c r="EE54">
        <f t="shared" si="54"/>
        <v>3.1437936836026799</v>
      </c>
      <c r="EG54" s="1">
        <v>354784</v>
      </c>
      <c r="EH54" s="1">
        <v>284325</v>
      </c>
      <c r="EI54" s="1">
        <v>206596</v>
      </c>
      <c r="EJ54" s="1">
        <v>137807</v>
      </c>
      <c r="EL54">
        <f t="shared" si="65"/>
        <v>23.447913334167247</v>
      </c>
      <c r="EM54">
        <f t="shared" si="66"/>
        <v>18.791230604359558</v>
      </c>
      <c r="EN54">
        <f t="shared" si="67"/>
        <v>13.654068681748941</v>
      </c>
      <c r="EO54">
        <f t="shared" si="68"/>
        <v>9.1077573758726018</v>
      </c>
      <c r="EQ54" s="1">
        <v>38462</v>
      </c>
      <c r="ER54" s="1">
        <v>59455</v>
      </c>
      <c r="ES54" s="1">
        <v>195</v>
      </c>
      <c r="ET54" s="1">
        <v>668.1069</v>
      </c>
      <c r="EU54" s="1">
        <v>114</v>
      </c>
      <c r="EV54" s="1">
        <v>857.20839999999998</v>
      </c>
      <c r="EX54" s="1">
        <v>0.30837389999999998</v>
      </c>
      <c r="EY54" s="1">
        <v>0.2321193</v>
      </c>
      <c r="EZ54" s="1">
        <v>0.7460215</v>
      </c>
      <c r="FA54" s="1">
        <v>0.60046080000000002</v>
      </c>
      <c r="FB54" s="1">
        <v>6.8056000000000005E-2</v>
      </c>
      <c r="FC54" s="1">
        <v>1.87026E-2</v>
      </c>
      <c r="FF54">
        <v>11249</v>
      </c>
      <c r="FG54">
        <v>25662</v>
      </c>
      <c r="FI54">
        <f t="shared" si="55"/>
        <v>1.733487421104098E-2</v>
      </c>
      <c r="FJ54">
        <f t="shared" si="56"/>
        <v>4.4423661444938038E-3</v>
      </c>
    </row>
    <row r="56" spans="1:166" x14ac:dyDescent="0.25">
      <c r="F56">
        <f>SUM(F54:I54)/SUM(F4:I4)</f>
        <v>2.2042950162784876</v>
      </c>
      <c r="Q56">
        <f t="shared" ref="Q56:T56" si="100">Q54-Q4</f>
        <v>649.73740638867082</v>
      </c>
      <c r="R56">
        <f t="shared" si="100"/>
        <v>430.38246265924363</v>
      </c>
      <c r="S56">
        <f t="shared" si="100"/>
        <v>1072.1889882863804</v>
      </c>
      <c r="T56">
        <f t="shared" si="100"/>
        <v>2451.1047900250878</v>
      </c>
      <c r="U56">
        <f>U54-U4</f>
        <v>4603.4136473593826</v>
      </c>
      <c r="BT56">
        <f>AVERAGE(BT4:BT8)</f>
        <v>57.501803999999993</v>
      </c>
      <c r="BU56">
        <f>AVERAGE(BU4:BU8)</f>
        <v>49.650232000000003</v>
      </c>
      <c r="BV56">
        <f t="shared" ref="BV56:BW56" si="101">AVERAGE(BV4:BV8)</f>
        <v>16.849418</v>
      </c>
      <c r="BW56">
        <f t="shared" si="101"/>
        <v>14.791052000000002</v>
      </c>
      <c r="BY56">
        <f t="shared" ref="BY56:CA56" si="102">BY54-BY4</f>
        <v>620.48231886701888</v>
      </c>
      <c r="BZ56">
        <f t="shared" si="102"/>
        <v>311.14379414552786</v>
      </c>
      <c r="CA56">
        <f t="shared" si="102"/>
        <v>780.58815576171651</v>
      </c>
      <c r="CB56">
        <f>CB54-CB4</f>
        <v>1835.7531330973557</v>
      </c>
      <c r="EL56">
        <f t="shared" ref="EL56:EN56" si="103">EL54/EL4</f>
        <v>1.0024553918313721</v>
      </c>
      <c r="EM56">
        <f t="shared" si="103"/>
        <v>1.0842870381316665</v>
      </c>
      <c r="EN56">
        <f t="shared" si="103"/>
        <v>1.4889479867101973</v>
      </c>
      <c r="EO56">
        <f>EO54/EO4</f>
        <v>2.4617184708824578</v>
      </c>
    </row>
    <row r="57" spans="1:166" x14ac:dyDescent="0.25">
      <c r="BB57">
        <f>AVERAGE(BB4:BB54)</f>
        <v>0.10287662870149776</v>
      </c>
      <c r="BC57">
        <f t="shared" ref="BC57:BE57" si="104">AVERAGE(BC4:BC54)</f>
        <v>5.7678593452639315E-2</v>
      </c>
      <c r="BD57">
        <f t="shared" si="104"/>
        <v>5.4902302399743676E-2</v>
      </c>
      <c r="BE57">
        <f t="shared" si="104"/>
        <v>9.2813987477453772E-2</v>
      </c>
      <c r="BT57">
        <f>AVERAGE(BT50:BT54)</f>
        <v>57.213548000000003</v>
      </c>
      <c r="BU57">
        <f>AVERAGE(BU50:BU54)</f>
        <v>49.377347999999998</v>
      </c>
      <c r="BV57">
        <f t="shared" ref="BV57:BW57" si="105">AVERAGE(BV50:BV54)</f>
        <v>15.527979999999999</v>
      </c>
      <c r="BW57">
        <f t="shared" si="105"/>
        <v>14.221689999999999</v>
      </c>
    </row>
    <row r="58" spans="1:166" x14ac:dyDescent="0.25">
      <c r="Q58">
        <f>Q54/Q4</f>
        <v>2.8844163312248421</v>
      </c>
      <c r="R58">
        <f>R54/R4</f>
        <v>1.5982544786403308</v>
      </c>
      <c r="S58">
        <f>S54/S4</f>
        <v>1.7294842393992536</v>
      </c>
      <c r="T58">
        <f>T54/T4</f>
        <v>2.6580382689556514</v>
      </c>
      <c r="U58">
        <f>U54/U4</f>
        <v>2.1473257671844372</v>
      </c>
      <c r="BT58">
        <f>AVERAGE(BT4:BT54)</f>
        <v>57.548605882352952</v>
      </c>
      <c r="BU58">
        <f t="shared" ref="BU58:BW58" si="106">AVERAGE(BU4:BU54)</f>
        <v>49.676703529411775</v>
      </c>
      <c r="BV58">
        <f t="shared" si="106"/>
        <v>16.046159019607842</v>
      </c>
      <c r="BW58">
        <f t="shared" si="106"/>
        <v>14.874589019607848</v>
      </c>
    </row>
    <row r="59" spans="1:166" x14ac:dyDescent="0.25">
      <c r="BT59">
        <f>MIN(BT3:BT54)</f>
        <v>55.237450000000003</v>
      </c>
      <c r="BU59">
        <f t="shared" ref="BU59:BW59" si="107">MIN(BU3:BU54)</f>
        <v>44.532440000000001</v>
      </c>
      <c r="BV59">
        <f t="shared" si="107"/>
        <v>15.37623</v>
      </c>
      <c r="BW59">
        <f t="shared" si="107"/>
        <v>14.063470000000001</v>
      </c>
    </row>
    <row r="60" spans="1:166" x14ac:dyDescent="0.25">
      <c r="P60" s="2" t="s">
        <v>102</v>
      </c>
      <c r="Q60">
        <f>EL56</f>
        <v>1.0024553918313721</v>
      </c>
      <c r="R60">
        <f t="shared" ref="R60:T60" si="108">EM56</f>
        <v>1.0842870381316665</v>
      </c>
      <c r="S60">
        <f t="shared" si="108"/>
        <v>1.4889479867101973</v>
      </c>
      <c r="T60">
        <f t="shared" si="108"/>
        <v>2.4617184708824578</v>
      </c>
      <c r="BT60">
        <f>MAX(BT3:BT54)</f>
        <v>59.873910000000002</v>
      </c>
      <c r="BU60">
        <f t="shared" ref="BU60:BW60" si="109">MAX(BU3:BU54)</f>
        <v>51.92944</v>
      </c>
      <c r="BV60">
        <f t="shared" si="109"/>
        <v>19.859940000000002</v>
      </c>
      <c r="BW60">
        <f t="shared" si="109"/>
        <v>18.346710000000002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U60"/>
  <sheetViews>
    <sheetView tabSelected="1" workbookViewId="0">
      <pane xSplit="1" ySplit="2" topLeftCell="CW3" activePane="bottomRight" state="frozen"/>
      <selection pane="topRight" activeCell="B1" sqref="B1"/>
      <selection pane="bottomLeft" activeCell="A3" sqref="A3"/>
      <selection pane="bottomRight" activeCell="DQ5" sqref="DQ5"/>
    </sheetView>
  </sheetViews>
  <sheetFormatPr defaultRowHeight="15" x14ac:dyDescent="0.25"/>
  <sheetData>
    <row r="1" spans="1:151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  <c r="ER1" t="s">
        <v>119</v>
      </c>
      <c r="ET1" t="s">
        <v>120</v>
      </c>
    </row>
    <row r="2" spans="1:151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118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  <c r="ER2" t="s">
        <v>121</v>
      </c>
      <c r="ES2" t="s">
        <v>122</v>
      </c>
      <c r="ET2" t="s">
        <v>121</v>
      </c>
      <c r="EU2" t="s">
        <v>122</v>
      </c>
    </row>
    <row r="3" spans="1:151" x14ac:dyDescent="0.25">
      <c r="A3">
        <v>2019</v>
      </c>
      <c r="B3" s="1">
        <v>33452</v>
      </c>
      <c r="C3" s="1">
        <v>51963</v>
      </c>
      <c r="D3" s="1">
        <v>24997</v>
      </c>
      <c r="E3" s="1">
        <v>6036</v>
      </c>
      <c r="G3">
        <f>'care receipt'!$N$5*'care provision'!B3/1000</f>
        <v>2210.8651936236206</v>
      </c>
      <c r="H3">
        <f>'care receipt'!$N$5*'care provision'!C3/1000</f>
        <v>3434.2696417632487</v>
      </c>
      <c r="I3">
        <f>'care receipt'!$N$5*'care provision'!D3/1000</f>
        <v>1652.0685533005394</v>
      </c>
      <c r="J3">
        <f>'care receipt'!$N$5*'care provision'!E3/1000</f>
        <v>398.92330230515887</v>
      </c>
      <c r="K3">
        <f>SUM(G3:J3)</f>
        <v>7696.126690992568</v>
      </c>
      <c r="L3">
        <f>K3/'care receipt'!BR3</f>
        <v>2.3375153060200335</v>
      </c>
      <c r="N3" s="1">
        <v>12243</v>
      </c>
      <c r="O3" s="1">
        <v>6820</v>
      </c>
      <c r="P3" s="1">
        <v>6333</v>
      </c>
      <c r="Q3" s="1">
        <v>2809</v>
      </c>
      <c r="R3" s="1">
        <v>5412</v>
      </c>
      <c r="S3" s="1">
        <v>17.271740000000001</v>
      </c>
      <c r="U3">
        <f>'care receipt'!$N$5*'care provision'!N3/1000</f>
        <v>809.14810969550376</v>
      </c>
      <c r="V3">
        <f>'care receipt'!$N$5*'care provision'!O3/1000</f>
        <v>450.73838994718079</v>
      </c>
      <c r="W3">
        <f>'care receipt'!$N$5*'care provision'!P3/1000</f>
        <v>418.55223218995548</v>
      </c>
      <c r="X3">
        <f>'care receipt'!$N$5*'care provision'!Q3/1000</f>
        <v>185.64870049290778</v>
      </c>
      <c r="Y3">
        <f>'care receipt'!$N$5*'care provision'!R3/1000</f>
        <v>357.68272234518219</v>
      </c>
      <c r="Z3">
        <f>S3</f>
        <v>17.271740000000001</v>
      </c>
      <c r="AB3" s="1">
        <v>21852</v>
      </c>
      <c r="AC3" s="1">
        <v>10370</v>
      </c>
      <c r="AD3" s="1">
        <v>8768</v>
      </c>
      <c r="AE3" s="1">
        <v>3986</v>
      </c>
      <c r="AF3" s="1">
        <v>7238</v>
      </c>
      <c r="AG3" s="1">
        <v>15.771990000000001</v>
      </c>
      <c r="AI3">
        <f>'care receipt'!$N$5*'care provision'!AB3/1000</f>
        <v>1444.2133866753366</v>
      </c>
      <c r="AJ3">
        <f>'care receipt'!$N$5*'care provision'!AC3/1000</f>
        <v>685.3602791425609</v>
      </c>
      <c r="AK3">
        <f>'care receipt'!$N$5*'care provision'!AD3/1000</f>
        <v>579.48302097608234</v>
      </c>
      <c r="AL3">
        <f>'care receipt'!$N$5*'care provision'!AE3/1000</f>
        <v>263.43742262895347</v>
      </c>
      <c r="AM3">
        <f>'care receipt'!$N$5*'care provision'!AF3/1000</f>
        <v>478.36429126652416</v>
      </c>
      <c r="AN3">
        <f>AG3</f>
        <v>15.771990000000001</v>
      </c>
      <c r="AP3" s="1">
        <v>10672</v>
      </c>
      <c r="AQ3" s="1">
        <v>4858</v>
      </c>
      <c r="AR3" s="1">
        <v>3957</v>
      </c>
      <c r="AS3" s="1">
        <v>2081</v>
      </c>
      <c r="AT3" s="1">
        <v>3516</v>
      </c>
      <c r="AU3" s="1">
        <v>16.792929999999998</v>
      </c>
      <c r="AW3">
        <f>'care receipt'!$N$5*'care provision'!AP3/1000</f>
        <v>705.31966239242138</v>
      </c>
      <c r="AX3">
        <f>'care receipt'!$N$5*'care provision'!AQ3/1000</f>
        <v>321.06848949610037</v>
      </c>
      <c r="AY3">
        <f>'care receipt'!$N$5*'care provision'!AR3/1000</f>
        <v>261.5207931115828</v>
      </c>
      <c r="AZ3">
        <f>'care receipt'!$N$5*'care provision'!AS3/1000</f>
        <v>137.53469053960166</v>
      </c>
      <c r="BA3">
        <f>'care receipt'!$N$5*'care provision'!AT3/1000</f>
        <v>232.37480631294545</v>
      </c>
      <c r="BB3">
        <f>AU3</f>
        <v>16.792929999999998</v>
      </c>
      <c r="BD3" s="1">
        <v>2469</v>
      </c>
      <c r="BE3" s="1">
        <v>1187</v>
      </c>
      <c r="BF3" s="1">
        <v>859</v>
      </c>
      <c r="BG3" s="1">
        <v>628</v>
      </c>
      <c r="BH3" s="1">
        <v>904</v>
      </c>
      <c r="BI3" s="1">
        <v>18.525649999999999</v>
      </c>
      <c r="BK3">
        <f>'care receipt'!$N$5*'care provision'!BD3/1000</f>
        <v>163.17787166856149</v>
      </c>
      <c r="BL3">
        <f>'care receipt'!$N$5*'care provision'!BE3/1000</f>
        <v>78.449628866173555</v>
      </c>
      <c r="BM3">
        <f>'care receipt'!$N$5*'care provision'!BF3/1000</f>
        <v>56.771888117980694</v>
      </c>
      <c r="BN3">
        <f>'care receipt'!$N$5*'care provision'!BG3/1000</f>
        <v>41.504942652027793</v>
      </c>
      <c r="BO3">
        <f>'care receipt'!$N$5*'care provision'!BH3/1000</f>
        <v>59.745968403555935</v>
      </c>
      <c r="BP3">
        <f>BI3</f>
        <v>18.525649999999999</v>
      </c>
      <c r="BR3">
        <f>BK3+AW3+AI3+U3</f>
        <v>3121.8590304318232</v>
      </c>
      <c r="BS3">
        <f>BL3+AX3+AJ3+V3</f>
        <v>1535.6167874520156</v>
      </c>
      <c r="BT3">
        <f>BM3+AY3+AK3+W3</f>
        <v>1316.3279343956015</v>
      </c>
      <c r="BU3">
        <f>BN3+AZ3+AL3+X3</f>
        <v>628.12575631349068</v>
      </c>
      <c r="BV3">
        <f>BO3+BA3+AM3+Y3</f>
        <v>1128.1677883282077</v>
      </c>
      <c r="BW3">
        <f>(BP3*J3+BB3*I3+AN3*H3+Z3*G3)/SUM(G3:J3)</f>
        <v>16.564714357137948</v>
      </c>
      <c r="BY3">
        <f>G3*Z3*365.25/7/1000</f>
        <v>1992.4642548500676</v>
      </c>
      <c r="BZ3">
        <f t="shared" ref="BZ3:BZ34" si="0">H3*AN3*365.25/7/1000</f>
        <v>2826.2662242624915</v>
      </c>
      <c r="CA3">
        <f t="shared" ref="CA3:CA34" si="1">I3*BB3*365.25/7/1000</f>
        <v>1447.5938416037689</v>
      </c>
      <c r="CB3">
        <f>J3*BP3*365.25/7/1000</f>
        <v>385.61599955306127</v>
      </c>
      <c r="CC3">
        <f>SUM(BY3:CB3)</f>
        <v>6651.9403202693893</v>
      </c>
      <c r="CD3">
        <f>SUM(BY3:BZ3)/CC3</f>
        <v>0.72440975822185527</v>
      </c>
      <c r="CE3">
        <f>CC3/'care receipt'!CC3</f>
        <v>1.5291204442369211</v>
      </c>
      <c r="CG3">
        <f>G3*Z3*365.25/7*'care receipt'!$CL3/10^6</f>
        <v>23.201693712648854</v>
      </c>
      <c r="CH3">
        <f>H3*AN3*365.25/7*'care receipt'!$CL3/10^6</f>
        <v>32.911086422816297</v>
      </c>
      <c r="CI3">
        <f>I3*BB3*365.25/7*'care receipt'!$CL3/10^6</f>
        <v>16.856828849727467</v>
      </c>
      <c r="CJ3">
        <f>J3*BP3*365.25/7*'care receipt'!$CL3/10^6</f>
        <v>4.4903913786901635</v>
      </c>
      <c r="CK3">
        <f>SUM(CG3:CJ3)</f>
        <v>77.460000363882784</v>
      </c>
      <c r="CM3" s="1">
        <v>16663</v>
      </c>
      <c r="CN3" s="1">
        <v>25661</v>
      </c>
      <c r="CO3" s="1">
        <v>316</v>
      </c>
      <c r="CP3" s="1">
        <v>2</v>
      </c>
      <c r="CR3">
        <f>'care receipt'!$N$5*'care provision'!CM3/1000</f>
        <v>1101.268884412005</v>
      </c>
      <c r="CS3">
        <f>'care receipt'!$N$5*'care provision'!CN3/1000</f>
        <v>1695.9527601810275</v>
      </c>
      <c r="CT3">
        <f>'care receipt'!$N$5*'care provision'!CO3/1000</f>
        <v>20.884652672039465</v>
      </c>
      <c r="CU3">
        <f>'care receipt'!$N$5*'care provision'!CP3/1000</f>
        <v>0.13218134602556622</v>
      </c>
      <c r="CW3">
        <f t="shared" ref="CW3:CW34" si="2">A3</f>
        <v>2019</v>
      </c>
      <c r="CX3">
        <f t="shared" ref="CX3:CX34" si="3">CR3/G3</f>
        <v>0.49811670453186657</v>
      </c>
      <c r="CY3">
        <f t="shared" ref="CY3:CY34" si="4">CS3/H3</f>
        <v>0.49383214979889539</v>
      </c>
      <c r="CZ3">
        <f t="shared" ref="CZ3:CZ34" si="5">CT3/I3</f>
        <v>1.2641516982037845E-2</v>
      </c>
      <c r="DA3">
        <f t="shared" ref="DA3:DA34" si="6">CU3/J3</f>
        <v>3.3134526176275679E-4</v>
      </c>
      <c r="DC3" s="1">
        <v>469.3707</v>
      </c>
      <c r="DD3" s="1">
        <v>524.20399999999995</v>
      </c>
      <c r="DE3" s="1">
        <v>506.2423</v>
      </c>
      <c r="DF3" s="1">
        <v>149.90979999999999</v>
      </c>
      <c r="DH3">
        <f t="shared" ref="DH3:DH34" si="7">DC3*CR3*12/10^6</f>
        <v>6.2028401659761823</v>
      </c>
      <c r="DI3">
        <f t="shared" ref="DI3:DI34" si="8">DD3*CS3*12/10^6</f>
        <v>10.668302648375224</v>
      </c>
      <c r="DJ3">
        <f t="shared" ref="DJ3:DJ34" si="9">DE3*CT3*12/10^6</f>
        <v>0.12687233524073285</v>
      </c>
      <c r="DK3">
        <f t="shared" ref="DK3:DK34" si="10">DF3*CU3*12/10^6</f>
        <v>2.3778334975708111E-4</v>
      </c>
      <c r="DL3">
        <f>SUM(DH3:DK3)/'care receipt'!DS3</f>
        <v>0.39097422468690313</v>
      </c>
      <c r="DM3">
        <f>SUM(DH3:DK3)</f>
        <v>16.998252932941899</v>
      </c>
      <c r="DO3" s="1">
        <v>0.21151619999999999</v>
      </c>
      <c r="DP3" s="1">
        <v>0.21636050000000001</v>
      </c>
      <c r="DQ3" s="1">
        <v>0.34016229999999997</v>
      </c>
      <c r="DR3" s="1">
        <v>0.2234274</v>
      </c>
      <c r="DS3" s="1">
        <v>1.2443299999999999E-2</v>
      </c>
      <c r="DT3" s="1">
        <v>2.3303E-3</v>
      </c>
      <c r="DU3" s="1">
        <v>0.20677860000000001</v>
      </c>
      <c r="DV3" s="1">
        <v>0.2172376</v>
      </c>
      <c r="DW3" s="1">
        <v>0.22593579999999999</v>
      </c>
      <c r="DX3" s="1">
        <v>0.22970460000000001</v>
      </c>
      <c r="DY3" s="1">
        <v>0.23938809999999999</v>
      </c>
      <c r="EA3">
        <f>DO3</f>
        <v>0.21151619999999999</v>
      </c>
      <c r="EB3">
        <f>DQ3</f>
        <v>0.34016229999999997</v>
      </c>
      <c r="EC3">
        <f>DR3</f>
        <v>0.2234274</v>
      </c>
      <c r="ED3">
        <f t="shared" ref="ED3:ED34" si="11">(DS3*I3+DT3*J3)/(I3+J3)</f>
        <v>1.0476294940869395E-2</v>
      </c>
      <c r="EG3" s="1">
        <v>0.21151619999999999</v>
      </c>
      <c r="EH3" s="1">
        <v>0.23594109999999999</v>
      </c>
      <c r="EI3" s="1">
        <v>0.27530769999999999</v>
      </c>
      <c r="EJ3" s="1">
        <v>0.21260689999999999</v>
      </c>
      <c r="EK3" s="1">
        <v>7.9326900000000006E-2</v>
      </c>
      <c r="EL3" s="1">
        <v>2510.9540000000002</v>
      </c>
      <c r="EM3" s="1">
        <v>2569.0100000000002</v>
      </c>
      <c r="EN3" s="1">
        <v>2757.393</v>
      </c>
      <c r="EO3" s="1">
        <v>2171.4050000000002</v>
      </c>
      <c r="EP3" s="1">
        <v>1830.7349999999999</v>
      </c>
      <c r="ER3" s="1">
        <v>20.003139999999998</v>
      </c>
      <c r="ES3" s="1">
        <v>23.199159999999999</v>
      </c>
      <c r="ET3" s="1">
        <v>2538.61</v>
      </c>
      <c r="EU3" s="1">
        <v>4088.473</v>
      </c>
    </row>
    <row r="4" spans="1:151" x14ac:dyDescent="0.25">
      <c r="A4">
        <v>2020</v>
      </c>
      <c r="B4" s="1">
        <v>33888</v>
      </c>
      <c r="C4" s="1">
        <v>51131</v>
      </c>
      <c r="D4" s="1">
        <v>26903</v>
      </c>
      <c r="E4" s="1">
        <v>8066</v>
      </c>
      <c r="G4">
        <f>'care receipt'!$N$5*'care provision'!B4/1000</f>
        <v>2239.6807270571944</v>
      </c>
      <c r="H4">
        <f>'care receipt'!$N$5*'care provision'!C4/1000</f>
        <v>3379.2822018166135</v>
      </c>
      <c r="I4">
        <f>'care receipt'!$N$5*'care provision'!D4/1000</f>
        <v>1778.0373760629041</v>
      </c>
      <c r="J4">
        <f>'care receipt'!$N$5*'care provision'!E4/1000</f>
        <v>533.0873685211086</v>
      </c>
      <c r="K4">
        <f t="shared" ref="K4:K54" si="12">SUM(G4:J4)</f>
        <v>7930.0876734578196</v>
      </c>
      <c r="L4">
        <f>K4/'care receipt'!BR4</f>
        <v>2.5041322314049581</v>
      </c>
      <c r="N4" s="1">
        <v>12997</v>
      </c>
      <c r="O4" s="1">
        <v>7063</v>
      </c>
      <c r="P4" s="1">
        <v>6223</v>
      </c>
      <c r="Q4" s="1">
        <v>2746</v>
      </c>
      <c r="R4" s="1">
        <v>5066</v>
      </c>
      <c r="S4" s="1">
        <v>16.07668</v>
      </c>
      <c r="U4">
        <f>'care receipt'!$N$5*'care provision'!N4/1000</f>
        <v>858.98047714714221</v>
      </c>
      <c r="V4">
        <f>'care receipt'!$N$5*'care provision'!O4/1000</f>
        <v>466.79842348928713</v>
      </c>
      <c r="W4">
        <f>'care receipt'!$N$5*'care provision'!P4/1000</f>
        <v>411.28225815854933</v>
      </c>
      <c r="X4">
        <f>'care receipt'!$N$5*'care provision'!Q4/1000</f>
        <v>181.48498809310243</v>
      </c>
      <c r="Y4">
        <f>'care receipt'!$N$5*'care provision'!R4/1000</f>
        <v>334.81534948275925</v>
      </c>
      <c r="Z4">
        <f t="shared" ref="Z4:Z54" si="13">S4</f>
        <v>16.07668</v>
      </c>
      <c r="AB4" s="1">
        <v>22296</v>
      </c>
      <c r="AC4" s="1">
        <v>10231</v>
      </c>
      <c r="AD4" s="1">
        <v>8636</v>
      </c>
      <c r="AE4" s="1">
        <v>3640</v>
      </c>
      <c r="AF4" s="1">
        <v>6565</v>
      </c>
      <c r="AG4" s="1">
        <v>14.55344</v>
      </c>
      <c r="AI4">
        <f>'care receipt'!$N$5*'care provision'!AB4/1000</f>
        <v>1473.5576454930124</v>
      </c>
      <c r="AJ4">
        <f>'care receipt'!$N$5*'care provision'!AC4/1000</f>
        <v>676.17367559378408</v>
      </c>
      <c r="AK4">
        <f>'care receipt'!$N$5*'care provision'!AD4/1000</f>
        <v>570.75905213839508</v>
      </c>
      <c r="AL4">
        <f>'care receipt'!$N$5*'care provision'!AE4/1000</f>
        <v>240.57004976653053</v>
      </c>
      <c r="AM4">
        <f>'care receipt'!$N$5*'care provision'!AF4/1000</f>
        <v>433.88526832892114</v>
      </c>
      <c r="AN4">
        <f t="shared" ref="AN4:AN54" si="14">AG4</f>
        <v>14.55344</v>
      </c>
      <c r="AP4" s="1">
        <v>10662</v>
      </c>
      <c r="AQ4" s="1">
        <v>5530</v>
      </c>
      <c r="AR4" s="1">
        <v>4882</v>
      </c>
      <c r="AS4" s="1">
        <v>2133</v>
      </c>
      <c r="AT4" s="1">
        <v>3839</v>
      </c>
      <c r="AU4" s="1">
        <v>15.571429999999999</v>
      </c>
      <c r="AW4">
        <f>'care receipt'!$N$5*'care provision'!AP4/1000</f>
        <v>704.65875566229352</v>
      </c>
      <c r="AX4">
        <f>'care receipt'!$N$5*'care provision'!AQ4/1000</f>
        <v>365.48142176069064</v>
      </c>
      <c r="AY4">
        <f>'care receipt'!$N$5*'care provision'!AR4/1000</f>
        <v>322.65466564840716</v>
      </c>
      <c r="AZ4">
        <f>'care receipt'!$N$5*'care provision'!AS4/1000</f>
        <v>140.97140553626639</v>
      </c>
      <c r="BA4">
        <f>'care receipt'!$N$5*'care provision'!AT4/1000</f>
        <v>253.72209369607438</v>
      </c>
      <c r="BB4">
        <f t="shared" ref="BB4:BB54" si="15">AU4</f>
        <v>15.571429999999999</v>
      </c>
      <c r="BD4" s="1">
        <v>2825</v>
      </c>
      <c r="BE4" s="1">
        <v>1733</v>
      </c>
      <c r="BF4" s="1">
        <v>1561</v>
      </c>
      <c r="BG4" s="1">
        <v>698</v>
      </c>
      <c r="BH4" s="1">
        <v>1298</v>
      </c>
      <c r="BI4" s="1">
        <v>17.21219</v>
      </c>
      <c r="BK4">
        <f>'care receipt'!$N$5*'care provision'!BD4/1000</f>
        <v>186.7061512611123</v>
      </c>
      <c r="BL4">
        <f>'care receipt'!$N$5*'care provision'!BE4/1000</f>
        <v>114.53513633115313</v>
      </c>
      <c r="BM4">
        <f>'care receipt'!$N$5*'care provision'!BF4/1000</f>
        <v>103.16754057295444</v>
      </c>
      <c r="BN4">
        <f>'care receipt'!$N$5*'care provision'!BG4/1000</f>
        <v>46.131289762922613</v>
      </c>
      <c r="BO4">
        <f>'care receipt'!$N$5*'care provision'!BH4/1000</f>
        <v>85.785693570592485</v>
      </c>
      <c r="BP4">
        <f t="shared" ref="BP4:BP54" si="16">BI4</f>
        <v>17.21219</v>
      </c>
      <c r="BR4">
        <f t="shared" ref="BR4:BR54" si="17">BK4+AW4+AI4+U4</f>
        <v>3223.9030295635603</v>
      </c>
      <c r="BS4">
        <f t="shared" ref="BS4:BS54" si="18">BL4+AX4+AJ4+V4</f>
        <v>1622.988657174915</v>
      </c>
      <c r="BT4">
        <f t="shared" ref="BT4:BT54" si="19">BM4+AY4+AK4+W4</f>
        <v>1407.8635165183059</v>
      </c>
      <c r="BU4">
        <f t="shared" ref="BU4:BU54" si="20">BN4+AZ4+AL4+X4</f>
        <v>609.157733158822</v>
      </c>
      <c r="BV4">
        <f t="shared" ref="BV4:BV54" si="21">BO4+BA4+AM4+Y4</f>
        <v>1108.2084050783474</v>
      </c>
      <c r="BW4">
        <f t="shared" ref="BW4:BW54" si="22">(BP4*J4+BB4*I4+AN4*H4+Z4*G4)/SUM(G4:J4)</f>
        <v>15.390623881638165</v>
      </c>
      <c r="BY4">
        <f t="shared" ref="BY4:BY34" si="23">G4*Z4*365.25/7/1000</f>
        <v>1878.7745336752575</v>
      </c>
      <c r="BZ4">
        <f t="shared" si="0"/>
        <v>2566.1515750317117</v>
      </c>
      <c r="CA4">
        <f t="shared" si="1"/>
        <v>1444.6464289682012</v>
      </c>
      <c r="CB4">
        <f t="shared" ref="CB4:CB34" si="24">J4*BP4*365.25/7/1000</f>
        <v>478.76975601814934</v>
      </c>
      <c r="CC4">
        <f t="shared" ref="CC4:CC54" si="25">SUM(BY4:CB4)</f>
        <v>6368.3422936933202</v>
      </c>
      <c r="CD4">
        <f t="shared" ref="CD4:CD54" si="26">SUM(BY4:BZ4)/CC4</f>
        <v>0.69797223574317857</v>
      </c>
      <c r="CE4">
        <f>CC4/'care receipt'!CC4</f>
        <v>2.0044431702126508</v>
      </c>
      <c r="CG4">
        <f>G4*Z4*365.25/7*'care receipt'!$CL4/10^6</f>
        <v>22.689607259756713</v>
      </c>
      <c r="CH4">
        <f>H4*AN4*365.25/7*'care receipt'!$CL4/10^6</f>
        <v>30.990930717256418</v>
      </c>
      <c r="CI4">
        <f>I4*BB4*365.25/7*'care receipt'!$CL4/10^6</f>
        <v>17.446723656817568</v>
      </c>
      <c r="CJ4">
        <f>J4*BP4*365.25/7*'care receipt'!$CL4/10^6</f>
        <v>5.7820124433190854</v>
      </c>
      <c r="CK4">
        <f t="shared" ref="CK4:CK54" si="27">SUM(CG4:CJ4)</f>
        <v>76.909274077149789</v>
      </c>
      <c r="CM4" s="1">
        <v>16424</v>
      </c>
      <c r="CN4" s="1">
        <v>25902</v>
      </c>
      <c r="CO4" s="1">
        <v>406</v>
      </c>
      <c r="CP4" s="1">
        <v>0</v>
      </c>
      <c r="CR4">
        <f>'care receipt'!$N$5*'care provision'!CM4/1000</f>
        <v>1085.4732135619497</v>
      </c>
      <c r="CS4">
        <f>'care receipt'!$N$5*'care provision'!CN4/1000</f>
        <v>1711.8806123771083</v>
      </c>
      <c r="CT4">
        <f>'care receipt'!$N$5*'care provision'!CO4/1000</f>
        <v>26.832813243189943</v>
      </c>
      <c r="CU4">
        <f>'care receipt'!$N$5*'care provision'!CP4/1000</f>
        <v>0</v>
      </c>
      <c r="CW4">
        <f t="shared" si="2"/>
        <v>2020</v>
      </c>
      <c r="CX4">
        <f t="shared" si="3"/>
        <v>0.48465533522190735</v>
      </c>
      <c r="CY4">
        <f t="shared" si="4"/>
        <v>0.50658113473235411</v>
      </c>
      <c r="CZ4">
        <f t="shared" si="5"/>
        <v>1.5091253763520796E-2</v>
      </c>
      <c r="DA4">
        <f t="shared" si="6"/>
        <v>0</v>
      </c>
      <c r="DC4" s="1">
        <v>508.11750000000001</v>
      </c>
      <c r="DD4" s="1">
        <v>559.27970000000005</v>
      </c>
      <c r="DE4" s="1">
        <v>653.74680000000001</v>
      </c>
      <c r="DF4" s="1">
        <v>0</v>
      </c>
      <c r="DH4">
        <f t="shared" si="7"/>
        <v>6.6185752271047669</v>
      </c>
      <c r="DI4">
        <f t="shared" si="8"/>
        <v>11.489040903913025</v>
      </c>
      <c r="DJ4">
        <f t="shared" si="9"/>
        <v>0.21050238951279654</v>
      </c>
      <c r="DK4">
        <f t="shared" si="10"/>
        <v>0</v>
      </c>
      <c r="DL4">
        <f>SUM(DH4:DK4)/'care receipt'!DS4</f>
        <v>0.55309489728740246</v>
      </c>
      <c r="DM4">
        <f t="shared" ref="DM4:DM54" si="28">SUM(DH4:DK4)</f>
        <v>18.318118520530589</v>
      </c>
      <c r="DN4">
        <f>DO4-DP4</f>
        <v>1.8547499999999995E-2</v>
      </c>
      <c r="DO4" s="1">
        <v>0.2400784</v>
      </c>
      <c r="DP4" s="1">
        <v>0.2215309</v>
      </c>
      <c r="DQ4" s="1">
        <v>0.36290790000000001</v>
      </c>
      <c r="DR4" s="1">
        <v>0.22581270000000001</v>
      </c>
      <c r="DS4" s="1">
        <v>1.7012300000000001E-2</v>
      </c>
      <c r="DT4" s="1">
        <v>9.6138999999999999E-3</v>
      </c>
      <c r="DU4" s="1">
        <v>0.23760290000000001</v>
      </c>
      <c r="DV4" s="1">
        <v>0.21902530000000001</v>
      </c>
      <c r="DW4" s="1">
        <v>0.22386</v>
      </c>
      <c r="DX4" s="1">
        <v>0.23307900000000001</v>
      </c>
      <c r="DY4" s="1">
        <v>0.24209339999999999</v>
      </c>
      <c r="EA4">
        <f t="shared" ref="EA4:EA54" si="29">DO4</f>
        <v>0.2400784</v>
      </c>
      <c r="EB4">
        <f t="shared" ref="EB4:EB54" si="30">DQ4</f>
        <v>0.36290790000000001</v>
      </c>
      <c r="EC4">
        <f t="shared" ref="EC4:EC54" si="31">DR4</f>
        <v>0.22581270000000001</v>
      </c>
      <c r="ED4">
        <f t="shared" si="11"/>
        <v>1.5305774380165291E-2</v>
      </c>
      <c r="EE4">
        <f>DQ4-EI4</f>
        <v>4.4793899999999998E-2</v>
      </c>
      <c r="EG4" s="1">
        <v>0.2400784</v>
      </c>
      <c r="EH4" s="1">
        <v>0.25718429999999998</v>
      </c>
      <c r="EI4" s="1">
        <v>0.31811400000000001</v>
      </c>
      <c r="EJ4" s="1">
        <v>0.22086449999999999</v>
      </c>
      <c r="EK4" s="1">
        <v>0.15589349999999999</v>
      </c>
      <c r="EL4" s="1">
        <v>2785.424</v>
      </c>
      <c r="EM4" s="1">
        <v>2929.4070000000002</v>
      </c>
      <c r="EN4" s="1">
        <v>3197.7629999999999</v>
      </c>
      <c r="EO4" s="1">
        <v>2304.433</v>
      </c>
      <c r="EP4" s="1">
        <v>2108.7669999999998</v>
      </c>
      <c r="ER4" s="1">
        <v>25.47438</v>
      </c>
      <c r="ES4" s="1">
        <v>30.878900000000002</v>
      </c>
      <c r="ET4" s="1">
        <v>3018.1790000000001</v>
      </c>
      <c r="EU4" s="1">
        <v>4666.5559999999996</v>
      </c>
    </row>
    <row r="5" spans="1:151" x14ac:dyDescent="0.25">
      <c r="A5">
        <v>2021</v>
      </c>
      <c r="B5" s="1">
        <v>34312</v>
      </c>
      <c r="C5" s="1">
        <v>50722</v>
      </c>
      <c r="D5" s="1">
        <v>28115</v>
      </c>
      <c r="E5" s="1">
        <v>8553</v>
      </c>
      <c r="G5">
        <f>'care receipt'!$N$5*'care provision'!B5/1000</f>
        <v>2267.7031724146145</v>
      </c>
      <c r="H5">
        <f>'care receipt'!$N$5*'care provision'!C5/1000</f>
        <v>3352.2511165543851</v>
      </c>
      <c r="I5">
        <f>'care receipt'!$N$5*'care provision'!D5/1000</f>
        <v>1858.1392717543972</v>
      </c>
      <c r="J5">
        <f>'care receipt'!$N$5*'care provision'!E5/1000</f>
        <v>565.27352627833397</v>
      </c>
      <c r="K5">
        <f t="shared" si="12"/>
        <v>8043.3670870017304</v>
      </c>
      <c r="L5">
        <f>K5/'care receipt'!BR5</f>
        <v>2.4117553802861562</v>
      </c>
      <c r="N5" s="1">
        <v>12957</v>
      </c>
      <c r="O5" s="1">
        <v>7131</v>
      </c>
      <c r="P5" s="1">
        <v>6171</v>
      </c>
      <c r="Q5" s="1">
        <v>2855</v>
      </c>
      <c r="R5" s="1">
        <v>5359</v>
      </c>
      <c r="S5" s="1">
        <v>16.75545</v>
      </c>
      <c r="U5">
        <f>'care receipt'!$N$5*'care provision'!N5/1000</f>
        <v>856.33685022663076</v>
      </c>
      <c r="V5">
        <f>'care receipt'!$N$5*'care provision'!O5/1000</f>
        <v>471.29258925415638</v>
      </c>
      <c r="W5">
        <f>'care receipt'!$N$5*'care provision'!P5/1000</f>
        <v>407.84554316188456</v>
      </c>
      <c r="X5">
        <f>'care receipt'!$N$5*'care provision'!Q5/1000</f>
        <v>188.6888714514958</v>
      </c>
      <c r="Y5">
        <f>'care receipt'!$N$5*'care provision'!R5/1000</f>
        <v>354.17991667550473</v>
      </c>
      <c r="Z5">
        <f t="shared" si="13"/>
        <v>16.75545</v>
      </c>
      <c r="AB5" s="1">
        <v>21750</v>
      </c>
      <c r="AC5" s="1">
        <v>10119</v>
      </c>
      <c r="AD5" s="1">
        <v>8591</v>
      </c>
      <c r="AE5" s="1">
        <v>3718</v>
      </c>
      <c r="AF5" s="1">
        <v>6824</v>
      </c>
      <c r="AG5" s="1">
        <v>14.97879</v>
      </c>
      <c r="AI5">
        <f>'care receipt'!$N$5*'care provision'!AB5/1000</f>
        <v>1437.4721380280325</v>
      </c>
      <c r="AJ5">
        <f>'care receipt'!$N$5*'care provision'!AC5/1000</f>
        <v>668.77152021635231</v>
      </c>
      <c r="AK5">
        <f>'care receipt'!$N$5*'care provision'!AD5/1000</f>
        <v>567.78497185281981</v>
      </c>
      <c r="AL5">
        <f>'care receipt'!$N$5*'care provision'!AE5/1000</f>
        <v>245.72512226152762</v>
      </c>
      <c r="AM5">
        <f>'care receipt'!$N$5*'care provision'!AF5/1000</f>
        <v>451.00275263923197</v>
      </c>
      <c r="AN5">
        <f t="shared" si="14"/>
        <v>14.97879</v>
      </c>
      <c r="AP5" s="1">
        <v>11078</v>
      </c>
      <c r="AQ5" s="1">
        <v>5748</v>
      </c>
      <c r="AR5" s="1">
        <v>5034</v>
      </c>
      <c r="AS5" s="1">
        <v>2227</v>
      </c>
      <c r="AT5" s="1">
        <v>4157</v>
      </c>
      <c r="AU5" s="1">
        <v>15.95912</v>
      </c>
      <c r="AW5">
        <f>'care receipt'!$N$5*'care provision'!AP5/1000</f>
        <v>732.15247563561138</v>
      </c>
      <c r="AX5">
        <f>'care receipt'!$N$5*'care provision'!AQ5/1000</f>
        <v>379.88918847747738</v>
      </c>
      <c r="AY5">
        <f>'care receipt'!$N$5*'care provision'!AR5/1000</f>
        <v>332.70044794635021</v>
      </c>
      <c r="AZ5">
        <f>'care receipt'!$N$5*'care provision'!AS5/1000</f>
        <v>147.18392879946799</v>
      </c>
      <c r="BA5">
        <f>'care receipt'!$N$5*'care provision'!AT5/1000</f>
        <v>274.73892771413938</v>
      </c>
      <c r="BB5">
        <f t="shared" si="15"/>
        <v>15.95912</v>
      </c>
      <c r="BD5" s="1">
        <v>3036</v>
      </c>
      <c r="BE5" s="1">
        <v>1814</v>
      </c>
      <c r="BF5" s="1">
        <v>1663</v>
      </c>
      <c r="BG5" s="1">
        <v>773</v>
      </c>
      <c r="BH5" s="1">
        <v>1319</v>
      </c>
      <c r="BI5" s="1">
        <v>16.850860000000001</v>
      </c>
      <c r="BK5">
        <f>'care receipt'!$N$5*'care provision'!BD5/1000</f>
        <v>200.65128326680954</v>
      </c>
      <c r="BL5">
        <f>'care receipt'!$N$5*'care provision'!BE5/1000</f>
        <v>119.88848084518857</v>
      </c>
      <c r="BM5">
        <f>'care receipt'!$N$5*'care provision'!BF5/1000</f>
        <v>109.90878922025831</v>
      </c>
      <c r="BN5">
        <f>'care receipt'!$N$5*'care provision'!BG5/1000</f>
        <v>51.08809023888135</v>
      </c>
      <c r="BO5">
        <f>'care receipt'!$N$5*'care provision'!BH5/1000</f>
        <v>87.173597703860921</v>
      </c>
      <c r="BP5">
        <f t="shared" si="16"/>
        <v>16.850860000000001</v>
      </c>
      <c r="BR5">
        <f t="shared" si="17"/>
        <v>3226.612747157084</v>
      </c>
      <c r="BS5">
        <f t="shared" si="18"/>
        <v>1639.8417787931746</v>
      </c>
      <c r="BT5">
        <f t="shared" si="19"/>
        <v>1418.239752181313</v>
      </c>
      <c r="BU5">
        <f t="shared" si="20"/>
        <v>632.6860127513728</v>
      </c>
      <c r="BV5">
        <f t="shared" si="21"/>
        <v>1167.0951947327371</v>
      </c>
      <c r="BW5">
        <f t="shared" si="22"/>
        <v>15.83772864176431</v>
      </c>
      <c r="BY5">
        <f t="shared" si="23"/>
        <v>1982.597199380805</v>
      </c>
      <c r="BZ5">
        <f t="shared" si="0"/>
        <v>2620.0251535220455</v>
      </c>
      <c r="CA5">
        <f t="shared" si="1"/>
        <v>1547.31732089252</v>
      </c>
      <c r="CB5">
        <f t="shared" si="24"/>
        <v>497.01889723092546</v>
      </c>
      <c r="CC5">
        <f t="shared" si="25"/>
        <v>6646.9585710262954</v>
      </c>
      <c r="CD5">
        <f t="shared" si="26"/>
        <v>0.69244035504680479</v>
      </c>
      <c r="CE5">
        <f>CC5/'care receipt'!CC5</f>
        <v>1.93871705188738</v>
      </c>
      <c r="CG5">
        <f>G5*Z5*365.25/7*'care receipt'!$CL5/10^6</f>
        <v>24.34742157151674</v>
      </c>
      <c r="CH5">
        <f>H5*AN5*365.25/7*'care receipt'!$CL5/10^6</f>
        <v>32.17539950157397</v>
      </c>
      <c r="CI5">
        <f>I5*BB5*365.25/7*'care receipt'!$CL5/10^6</f>
        <v>19.001937019000096</v>
      </c>
      <c r="CJ5">
        <f>J5*BP5*365.25/7*'care receipt'!$CL5/10^6</f>
        <v>6.1036748279837481</v>
      </c>
      <c r="CK5">
        <f t="shared" si="27"/>
        <v>81.628432920074559</v>
      </c>
      <c r="CM5" s="1">
        <v>17395</v>
      </c>
      <c r="CN5" s="1">
        <v>24463</v>
      </c>
      <c r="CO5" s="1">
        <v>362</v>
      </c>
      <c r="CP5" s="1">
        <v>1</v>
      </c>
      <c r="CR5">
        <f>'care receipt'!$N$5*'care provision'!CM5/1000</f>
        <v>1149.6472570573621</v>
      </c>
      <c r="CS5">
        <f>'care receipt'!$N$5*'care provision'!CN5/1000</f>
        <v>1616.7761339117133</v>
      </c>
      <c r="CT5">
        <f>'care receipt'!$N$5*'care provision'!CO5/1000</f>
        <v>23.92482363062749</v>
      </c>
      <c r="CU5">
        <f>'care receipt'!$N$5*'care provision'!CP5/1000</f>
        <v>6.609067301278311E-2</v>
      </c>
      <c r="CW5">
        <f t="shared" si="2"/>
        <v>2021</v>
      </c>
      <c r="CX5">
        <f t="shared" si="3"/>
        <v>0.50696549312193973</v>
      </c>
      <c r="CY5">
        <f t="shared" si="4"/>
        <v>0.48229565080241316</v>
      </c>
      <c r="CZ5">
        <f t="shared" si="5"/>
        <v>1.2875689133914282E-2</v>
      </c>
      <c r="DA5">
        <f t="shared" si="6"/>
        <v>1.1691804045364199E-4</v>
      </c>
      <c r="DC5" s="1">
        <v>504.32170000000002</v>
      </c>
      <c r="DD5" s="1">
        <v>540.06320000000005</v>
      </c>
      <c r="DE5" s="1">
        <v>573.48900000000003</v>
      </c>
      <c r="DF5" s="1">
        <v>970.0652</v>
      </c>
      <c r="DH5">
        <f t="shared" si="7"/>
        <v>6.9575047089540698</v>
      </c>
      <c r="DI5">
        <f t="shared" si="8"/>
        <v>10.477935510767862</v>
      </c>
      <c r="DJ5">
        <f t="shared" si="9"/>
        <v>0.16464747814925915</v>
      </c>
      <c r="DK5">
        <f t="shared" si="10"/>
        <v>7.6934714321136061E-4</v>
      </c>
      <c r="DL5">
        <f>SUM(DH5:DK5)/'care receipt'!DS5</f>
        <v>0.47687253745323882</v>
      </c>
      <c r="DM5">
        <f t="shared" si="28"/>
        <v>17.600857045014404</v>
      </c>
      <c r="DN5">
        <f t="shared" ref="DN5:DN54" si="32">DO5-DP5</f>
        <v>2.0304099999999992E-2</v>
      </c>
      <c r="DO5" s="1">
        <v>0.25914229999999999</v>
      </c>
      <c r="DP5" s="1">
        <v>0.2388382</v>
      </c>
      <c r="DQ5" s="1">
        <v>0.39524569999999998</v>
      </c>
      <c r="DR5" s="1">
        <v>0.24740760000000001</v>
      </c>
      <c r="DS5" s="1">
        <v>2.1544600000000001E-2</v>
      </c>
      <c r="DT5" s="1">
        <v>1.15607E-2</v>
      </c>
      <c r="DU5" s="1">
        <v>0.25683220000000001</v>
      </c>
      <c r="DV5" s="1">
        <v>0.23590630000000001</v>
      </c>
      <c r="DW5" s="1">
        <v>0.2362438</v>
      </c>
      <c r="DX5" s="1">
        <v>0.2425416</v>
      </c>
      <c r="DY5" s="1">
        <v>0.2682406</v>
      </c>
      <c r="EA5">
        <f t="shared" si="29"/>
        <v>0.25914229999999999</v>
      </c>
      <c r="EB5">
        <f t="shared" si="30"/>
        <v>0.39524569999999998</v>
      </c>
      <c r="EC5">
        <f t="shared" si="31"/>
        <v>0.24740760000000001</v>
      </c>
      <c r="ED5">
        <f t="shared" si="11"/>
        <v>1.921580386440493E-2</v>
      </c>
      <c r="EE5">
        <f t="shared" ref="EE5:EE54" si="33">DQ5-EI5</f>
        <v>3.2900600000000002E-2</v>
      </c>
      <c r="EG5" s="1">
        <v>0.25914229999999999</v>
      </c>
      <c r="EH5" s="1">
        <v>0.29854809999999998</v>
      </c>
      <c r="EI5" s="1">
        <v>0.36234509999999998</v>
      </c>
      <c r="EJ5" s="1">
        <v>0.25490350000000001</v>
      </c>
      <c r="EK5" s="1">
        <v>0.2171053</v>
      </c>
      <c r="EL5" s="1">
        <v>3031.1619999999998</v>
      </c>
      <c r="EM5" s="1">
        <v>3205.8009999999999</v>
      </c>
      <c r="EN5" s="1">
        <v>3519.377</v>
      </c>
      <c r="EO5" s="1">
        <v>2723.0149999999999</v>
      </c>
      <c r="EP5" s="1">
        <v>2506.9949999999999</v>
      </c>
      <c r="ER5" s="1">
        <v>25.092590000000001</v>
      </c>
      <c r="ES5" s="1">
        <v>31.30735</v>
      </c>
      <c r="ET5" s="1">
        <v>3066.8530000000001</v>
      </c>
      <c r="EU5" s="1">
        <v>4665.0730000000003</v>
      </c>
    </row>
    <row r="6" spans="1:151" x14ac:dyDescent="0.25">
      <c r="A6">
        <v>2022</v>
      </c>
      <c r="B6" s="1">
        <v>35347</v>
      </c>
      <c r="C6" s="1">
        <v>51064</v>
      </c>
      <c r="D6" s="1">
        <v>29223</v>
      </c>
      <c r="E6" s="1">
        <v>9195</v>
      </c>
      <c r="G6">
        <f>'care receipt'!$N$5*'care provision'!B6/1000</f>
        <v>2336.1070189828447</v>
      </c>
      <c r="H6">
        <f>'care receipt'!$N$5*'care provision'!C6/1000</f>
        <v>3374.854126724757</v>
      </c>
      <c r="I6">
        <f>'care receipt'!$N$5*'care provision'!D6/1000</f>
        <v>1931.367737452561</v>
      </c>
      <c r="J6">
        <f>'care receipt'!$N$5*'care provision'!E6/1000</f>
        <v>607.70373835254077</v>
      </c>
      <c r="K6">
        <f t="shared" si="12"/>
        <v>8250.0326215127025</v>
      </c>
      <c r="L6">
        <f>K6/'care receipt'!BR6</f>
        <v>2.329855537720706</v>
      </c>
      <c r="N6" s="1">
        <v>13091</v>
      </c>
      <c r="O6" s="1">
        <v>7232</v>
      </c>
      <c r="P6" s="1">
        <v>6607</v>
      </c>
      <c r="Q6" s="1">
        <v>2891</v>
      </c>
      <c r="R6" s="1">
        <v>5702</v>
      </c>
      <c r="S6" s="1">
        <v>17.37274</v>
      </c>
      <c r="U6">
        <f>'care receipt'!$N$5*'care provision'!N6/1000</f>
        <v>865.19300041034376</v>
      </c>
      <c r="V6">
        <f>'care receipt'!$N$5*'care provision'!O6/1000</f>
        <v>477.96774722844748</v>
      </c>
      <c r="W6">
        <f>'care receipt'!$N$5*'care provision'!P6/1000</f>
        <v>436.66107659545804</v>
      </c>
      <c r="X6">
        <f>'care receipt'!$N$5*'care provision'!Q6/1000</f>
        <v>191.06813567995599</v>
      </c>
      <c r="Y6">
        <f>'care receipt'!$N$5*'care provision'!R6/1000</f>
        <v>376.84901751888935</v>
      </c>
      <c r="Z6">
        <f t="shared" si="13"/>
        <v>17.37274</v>
      </c>
      <c r="AB6" s="1">
        <v>21944</v>
      </c>
      <c r="AC6" s="1">
        <v>10275</v>
      </c>
      <c r="AD6" s="1">
        <v>8627</v>
      </c>
      <c r="AE6" s="1">
        <v>3629</v>
      </c>
      <c r="AF6" s="1">
        <v>6867</v>
      </c>
      <c r="AG6" s="1">
        <v>14.970079999999999</v>
      </c>
      <c r="AI6">
        <f>'care receipt'!$N$5*'care provision'!AB6/1000</f>
        <v>1450.2937285925127</v>
      </c>
      <c r="AJ6">
        <f>'care receipt'!$N$5*'care provision'!AC6/1000</f>
        <v>679.08166520634654</v>
      </c>
      <c r="AK6">
        <f>'care receipt'!$N$5*'care provision'!AD6/1000</f>
        <v>570.16423608127991</v>
      </c>
      <c r="AL6">
        <f>'care receipt'!$N$5*'care provision'!AE6/1000</f>
        <v>239.84305236338992</v>
      </c>
      <c r="AM6">
        <f>'care receipt'!$N$5*'care provision'!AF6/1000</f>
        <v>453.84465157878168</v>
      </c>
      <c r="AN6">
        <f t="shared" si="14"/>
        <v>14.970079999999999</v>
      </c>
      <c r="AP6" s="1">
        <v>11338</v>
      </c>
      <c r="AQ6" s="1">
        <v>6054</v>
      </c>
      <c r="AR6" s="1">
        <v>5403</v>
      </c>
      <c r="AS6" s="1">
        <v>2213</v>
      </c>
      <c r="AT6" s="1">
        <v>4365</v>
      </c>
      <c r="AU6" s="1">
        <v>16.084320000000002</v>
      </c>
      <c r="AW6">
        <f>'care receipt'!$N$5*'care provision'!AP6/1000</f>
        <v>749.33605061893491</v>
      </c>
      <c r="AX6">
        <f>'care receipt'!$N$5*'care provision'!AQ6/1000</f>
        <v>400.11293441938898</v>
      </c>
      <c r="AY6">
        <f>'care receipt'!$N$5*'care provision'!AR6/1000</f>
        <v>357.08790628806719</v>
      </c>
      <c r="AZ6">
        <f>'care receipt'!$N$5*'care provision'!AS6/1000</f>
        <v>146.25865937728904</v>
      </c>
      <c r="BA6">
        <f>'care receipt'!$N$5*'care provision'!AT6/1000</f>
        <v>288.48578770079831</v>
      </c>
      <c r="BB6">
        <f t="shared" si="15"/>
        <v>16.084320000000002</v>
      </c>
      <c r="BD6" s="1">
        <v>3163</v>
      </c>
      <c r="BE6" s="1">
        <v>1912</v>
      </c>
      <c r="BF6" s="1">
        <v>1845</v>
      </c>
      <c r="BG6" s="1">
        <v>817</v>
      </c>
      <c r="BH6" s="1">
        <v>1504</v>
      </c>
      <c r="BI6" s="1">
        <v>17.443259999999999</v>
      </c>
      <c r="BK6">
        <f>'care receipt'!$N$5*'care provision'!BD6/1000</f>
        <v>209.04479873943299</v>
      </c>
      <c r="BL6">
        <f>'care receipt'!$N$5*'care provision'!BE6/1000</f>
        <v>126.36536680044132</v>
      </c>
      <c r="BM6">
        <f>'care receipt'!$N$5*'care provision'!BF6/1000</f>
        <v>121.93729170858485</v>
      </c>
      <c r="BN6">
        <f>'care receipt'!$N$5*'care provision'!BG6/1000</f>
        <v>53.99607985144381</v>
      </c>
      <c r="BO6">
        <f>'care receipt'!$N$5*'care provision'!BH6/1000</f>
        <v>99.4003722112258</v>
      </c>
      <c r="BP6">
        <f t="shared" si="16"/>
        <v>17.443259999999999</v>
      </c>
      <c r="BR6">
        <f t="shared" si="17"/>
        <v>3273.8675783612243</v>
      </c>
      <c r="BS6">
        <f t="shared" si="18"/>
        <v>1683.5277136546242</v>
      </c>
      <c r="BT6">
        <f t="shared" si="19"/>
        <v>1485.8505106733901</v>
      </c>
      <c r="BU6">
        <f t="shared" si="20"/>
        <v>631.16592727207876</v>
      </c>
      <c r="BV6">
        <f t="shared" si="21"/>
        <v>1218.579829009695</v>
      </c>
      <c r="BW6">
        <f t="shared" si="22"/>
        <v>16.09344995922422</v>
      </c>
      <c r="BY6">
        <f t="shared" si="23"/>
        <v>2117.6453987564441</v>
      </c>
      <c r="BZ6">
        <f t="shared" si="0"/>
        <v>2636.1572422767508</v>
      </c>
      <c r="CA6">
        <f t="shared" si="1"/>
        <v>1620.9135842123862</v>
      </c>
      <c r="CB6">
        <f t="shared" si="24"/>
        <v>553.11030101613756</v>
      </c>
      <c r="CC6">
        <f t="shared" si="25"/>
        <v>6927.8265262617188</v>
      </c>
      <c r="CD6">
        <f t="shared" si="26"/>
        <v>0.68618961849184246</v>
      </c>
      <c r="CE6">
        <f>CC6/'care receipt'!CC6</f>
        <v>1.8583158972475011</v>
      </c>
      <c r="CG6">
        <f>G6*Z6*365.25/7*'care receipt'!$CL6/10^6</f>
        <v>27.120670553376399</v>
      </c>
      <c r="CH6">
        <f>H6*AN6*365.25/7*'care receipt'!$CL6/10^6</f>
        <v>33.76124828862708</v>
      </c>
      <c r="CI6">
        <f>I6*BB6*365.25/7*'care receipt'!$CL6/10^6</f>
        <v>20.759029504529735</v>
      </c>
      <c r="CJ6">
        <f>J6*BP6*365.25/7*'care receipt'!$CL6/10^6</f>
        <v>7.0836799505462391</v>
      </c>
      <c r="CK6">
        <f t="shared" si="27"/>
        <v>88.724628297079448</v>
      </c>
      <c r="CM6" s="1">
        <v>17482</v>
      </c>
      <c r="CN6" s="1">
        <v>25453</v>
      </c>
      <c r="CO6" s="1">
        <v>421</v>
      </c>
      <c r="CP6" s="1">
        <v>3</v>
      </c>
      <c r="CR6">
        <f>'care receipt'!$N$5*'care provision'!CM6/1000</f>
        <v>1155.3971456094746</v>
      </c>
      <c r="CS6">
        <f>'care receipt'!$N$5*'care provision'!CN6/1000</f>
        <v>1682.2059001943685</v>
      </c>
      <c r="CT6">
        <f>'care receipt'!$N$5*'care provision'!CO6/1000</f>
        <v>27.824173338381691</v>
      </c>
      <c r="CU6">
        <f>'care receipt'!$N$5*'care provision'!CP6/1000</f>
        <v>0.19827201903834935</v>
      </c>
      <c r="CW6">
        <f t="shared" si="2"/>
        <v>2022</v>
      </c>
      <c r="CX6">
        <f t="shared" si="3"/>
        <v>0.49458228421082423</v>
      </c>
      <c r="CY6">
        <f t="shared" si="4"/>
        <v>0.49845292182359391</v>
      </c>
      <c r="CZ6">
        <f t="shared" si="5"/>
        <v>1.440646066454505E-2</v>
      </c>
      <c r="DA6">
        <f t="shared" si="6"/>
        <v>3.2626427406199022E-4</v>
      </c>
      <c r="DC6" s="1">
        <v>522.00559999999996</v>
      </c>
      <c r="DD6" s="1">
        <v>563.25440000000003</v>
      </c>
      <c r="DE6" s="1">
        <v>539.2355</v>
      </c>
      <c r="DF6" s="1">
        <v>533.13189999999997</v>
      </c>
      <c r="DH6">
        <f t="shared" si="7"/>
        <v>7.2374853627859324</v>
      </c>
      <c r="DI6">
        <f t="shared" si="8"/>
        <v>11.370118499885267</v>
      </c>
      <c r="DJ6">
        <f t="shared" si="9"/>
        <v>0.18004538426650701</v>
      </c>
      <c r="DK6">
        <f t="shared" si="10"/>
        <v>1.2684616587210161E-3</v>
      </c>
      <c r="DL6">
        <f>SUM(DH6:DK6)/'care receipt'!DS6</f>
        <v>0.4464476785173771</v>
      </c>
      <c r="DM6">
        <f t="shared" si="28"/>
        <v>18.788917708596426</v>
      </c>
      <c r="DN6">
        <f t="shared" si="32"/>
        <v>2.3927099999999979E-2</v>
      </c>
      <c r="DO6" s="1">
        <v>0.24240999999999999</v>
      </c>
      <c r="DP6" s="1">
        <v>0.21848290000000001</v>
      </c>
      <c r="DQ6" s="1">
        <v>0.37025019999999997</v>
      </c>
      <c r="DR6" s="1">
        <v>0.2228976</v>
      </c>
      <c r="DS6" s="1">
        <v>2.0657200000000001E-2</v>
      </c>
      <c r="DT6" s="1">
        <v>1.02554E-2</v>
      </c>
      <c r="DU6" s="1">
        <v>0.23977280000000001</v>
      </c>
      <c r="DV6" s="1">
        <v>0.2127849</v>
      </c>
      <c r="DW6" s="1">
        <v>0.21487010000000001</v>
      </c>
      <c r="DX6" s="1">
        <v>0.2334736</v>
      </c>
      <c r="DY6" s="1">
        <v>0.25199129999999997</v>
      </c>
      <c r="EA6">
        <f t="shared" si="29"/>
        <v>0.24240999999999999</v>
      </c>
      <c r="EB6">
        <f t="shared" si="30"/>
        <v>0.37025019999999997</v>
      </c>
      <c r="EC6">
        <f t="shared" si="31"/>
        <v>0.2228976</v>
      </c>
      <c r="ED6">
        <f t="shared" si="11"/>
        <v>1.8167623473371856E-2</v>
      </c>
      <c r="EE6">
        <f t="shared" si="33"/>
        <v>4.530379999999995E-2</v>
      </c>
      <c r="EG6" s="1">
        <v>0.24240999999999999</v>
      </c>
      <c r="EH6" s="1">
        <v>0.26737240000000001</v>
      </c>
      <c r="EI6" s="1">
        <v>0.32494640000000002</v>
      </c>
      <c r="EJ6" s="1">
        <v>0.23033400000000001</v>
      </c>
      <c r="EK6" s="1">
        <v>0.15977440000000001</v>
      </c>
      <c r="EL6" s="1">
        <v>2884.5740000000001</v>
      </c>
      <c r="EM6" s="1">
        <v>3012.2330000000002</v>
      </c>
      <c r="EN6" s="1">
        <v>3351.614</v>
      </c>
      <c r="EO6" s="1">
        <v>2644.5239999999999</v>
      </c>
      <c r="EP6" s="1">
        <v>2482.9050000000002</v>
      </c>
      <c r="ER6" s="1">
        <v>24.250859999999999</v>
      </c>
      <c r="ES6" s="1">
        <v>31.359290000000001</v>
      </c>
      <c r="ET6" s="1">
        <v>3050.857</v>
      </c>
      <c r="EU6" s="1">
        <v>4665.9579999999996</v>
      </c>
    </row>
    <row r="7" spans="1:151" x14ac:dyDescent="0.25">
      <c r="A7">
        <v>2023</v>
      </c>
      <c r="B7" s="1">
        <v>36038</v>
      </c>
      <c r="C7" s="1">
        <v>51121</v>
      </c>
      <c r="D7" s="1">
        <v>30391</v>
      </c>
      <c r="E7" s="1">
        <v>9963</v>
      </c>
      <c r="G7">
        <f>'care receipt'!$N$5*'care provision'!B7/1000</f>
        <v>2381.7756740346781</v>
      </c>
      <c r="H7">
        <f>'care receipt'!$N$5*'care provision'!C7/1000</f>
        <v>3378.6212950864851</v>
      </c>
      <c r="I7">
        <f>'care receipt'!$N$5*'care provision'!D7/1000</f>
        <v>2008.5616435314914</v>
      </c>
      <c r="J7">
        <f>'care receipt'!$N$5*'care provision'!E7/1000</f>
        <v>658.4613752263582</v>
      </c>
      <c r="K7">
        <f t="shared" si="12"/>
        <v>8427.4199878790132</v>
      </c>
      <c r="L7">
        <f>K7/'care receipt'!BR7</f>
        <v>2.2512490951784043</v>
      </c>
      <c r="N7" s="1">
        <v>13436</v>
      </c>
      <c r="O7" s="1">
        <v>7414</v>
      </c>
      <c r="P7" s="1">
        <v>6515</v>
      </c>
      <c r="Q7" s="1">
        <v>2969</v>
      </c>
      <c r="R7" s="1">
        <v>5890</v>
      </c>
      <c r="S7" s="1">
        <v>17.24051</v>
      </c>
      <c r="U7">
        <f>'care receipt'!$N$5*'care provision'!N7/1000</f>
        <v>887.99428259975389</v>
      </c>
      <c r="V7">
        <f>'care receipt'!$N$5*'care provision'!O7/1000</f>
        <v>489.996249716774</v>
      </c>
      <c r="W7">
        <f>'care receipt'!$N$5*'care provision'!P7/1000</f>
        <v>430.580734678282</v>
      </c>
      <c r="X7">
        <f>'care receipt'!$N$5*'care provision'!Q7/1000</f>
        <v>196.22320817495307</v>
      </c>
      <c r="Y7">
        <f>'care receipt'!$N$5*'care provision'!R7/1000</f>
        <v>389.27406404529256</v>
      </c>
      <c r="Z7">
        <f t="shared" si="13"/>
        <v>17.24051</v>
      </c>
      <c r="AB7" s="1">
        <v>21531</v>
      </c>
      <c r="AC7" s="1">
        <v>10317</v>
      </c>
      <c r="AD7" s="1">
        <v>8689</v>
      </c>
      <c r="AE7" s="1">
        <v>3790</v>
      </c>
      <c r="AF7" s="1">
        <v>7032</v>
      </c>
      <c r="AG7" s="1">
        <v>15.302239999999999</v>
      </c>
      <c r="AI7">
        <f>'care receipt'!$N$5*'care provision'!AB7/1000</f>
        <v>1422.9982806382334</v>
      </c>
      <c r="AJ7">
        <f>'care receipt'!$N$5*'care provision'!AC7/1000</f>
        <v>681.85747347288338</v>
      </c>
      <c r="AK7">
        <f>'care receipt'!$N$5*'care provision'!AD7/1000</f>
        <v>574.26185780807248</v>
      </c>
      <c r="AL7">
        <f>'care receipt'!$N$5*'care provision'!AE7/1000</f>
        <v>250.48365071844802</v>
      </c>
      <c r="AM7">
        <f>'care receipt'!$N$5*'care provision'!AF7/1000</f>
        <v>464.7496126258909</v>
      </c>
      <c r="AN7">
        <f t="shared" si="14"/>
        <v>15.302239999999999</v>
      </c>
      <c r="AP7" s="1">
        <v>11756</v>
      </c>
      <c r="AQ7" s="1">
        <v>6169</v>
      </c>
      <c r="AR7" s="1">
        <v>5483</v>
      </c>
      <c r="AS7" s="1">
        <v>2437</v>
      </c>
      <c r="AT7" s="1">
        <v>4703</v>
      </c>
      <c r="AU7" s="1">
        <v>16.37669</v>
      </c>
      <c r="AW7">
        <f>'care receipt'!$N$5*'care provision'!AP7/1000</f>
        <v>776.96195193827828</v>
      </c>
      <c r="AX7">
        <f>'care receipt'!$N$5*'care provision'!AQ7/1000</f>
        <v>407.71336181585906</v>
      </c>
      <c r="AY7">
        <f>'care receipt'!$N$5*'care provision'!AR7/1000</f>
        <v>362.37516012908986</v>
      </c>
      <c r="AZ7">
        <f>'care receipt'!$N$5*'care provision'!AS7/1000</f>
        <v>161.06297013215246</v>
      </c>
      <c r="BA7">
        <f>'care receipt'!$N$5*'care provision'!AT7/1000</f>
        <v>310.82443517911901</v>
      </c>
      <c r="BB7">
        <f t="shared" si="15"/>
        <v>16.37669</v>
      </c>
      <c r="BD7" s="1">
        <v>3487</v>
      </c>
      <c r="BE7" s="1">
        <v>2169</v>
      </c>
      <c r="BF7" s="1">
        <v>1961</v>
      </c>
      <c r="BG7" s="1">
        <v>819</v>
      </c>
      <c r="BH7" s="1">
        <v>1579</v>
      </c>
      <c r="BI7" s="1">
        <v>16.948930000000001</v>
      </c>
      <c r="BK7">
        <f>'care receipt'!$N$5*'care provision'!BD7/1000</f>
        <v>230.45817679557473</v>
      </c>
      <c r="BL7">
        <f>'care receipt'!$N$5*'care provision'!BE7/1000</f>
        <v>143.35066976472658</v>
      </c>
      <c r="BM7">
        <f>'care receipt'!$N$5*'care provision'!BF7/1000</f>
        <v>129.6038097780677</v>
      </c>
      <c r="BN7">
        <f>'care receipt'!$N$5*'care provision'!BG7/1000</f>
        <v>54.128261197469371</v>
      </c>
      <c r="BO7">
        <f>'care receipt'!$N$5*'care provision'!BH7/1000</f>
        <v>104.35717268718453</v>
      </c>
      <c r="BP7">
        <f t="shared" si="16"/>
        <v>16.948930000000001</v>
      </c>
      <c r="BR7">
        <f t="shared" si="17"/>
        <v>3318.4126919718401</v>
      </c>
      <c r="BS7">
        <f t="shared" si="18"/>
        <v>1722.9177547702429</v>
      </c>
      <c r="BT7">
        <f t="shared" si="19"/>
        <v>1496.8215623935118</v>
      </c>
      <c r="BU7">
        <f t="shared" si="20"/>
        <v>661.8980902230229</v>
      </c>
      <c r="BV7">
        <f t="shared" si="21"/>
        <v>1269.2052845374869</v>
      </c>
      <c r="BW7">
        <f t="shared" si="22"/>
        <v>16.234779871856205</v>
      </c>
      <c r="BY7">
        <f t="shared" si="23"/>
        <v>2142.6101044005463</v>
      </c>
      <c r="BZ7">
        <f t="shared" si="0"/>
        <v>2697.6568716661386</v>
      </c>
      <c r="CA7">
        <f t="shared" si="1"/>
        <v>1716.3406074682282</v>
      </c>
      <c r="CB7">
        <f t="shared" si="24"/>
        <v>582.32411500438297</v>
      </c>
      <c r="CC7">
        <f t="shared" si="25"/>
        <v>7138.9316985392961</v>
      </c>
      <c r="CD7">
        <f t="shared" si="26"/>
        <v>0.67800998531153578</v>
      </c>
      <c r="CE7">
        <f>CC7/'care receipt'!CC7</f>
        <v>1.7763829001568499</v>
      </c>
      <c r="CG7">
        <f>G7*Z7*365.25/7*'care receipt'!$CL7/10^6</f>
        <v>26.930750488804087</v>
      </c>
      <c r="CH7">
        <f>H7*AN7*365.25/7*'care receipt'!$CL7/10^6</f>
        <v>33.907206899677327</v>
      </c>
      <c r="CI7">
        <f>I7*BB7*365.25/7*'care receipt'!$CL7/10^6</f>
        <v>21.57291266320302</v>
      </c>
      <c r="CJ7">
        <f>J7*BP7*365.25/7*'care receipt'!$CL7/10^6</f>
        <v>7.3193090112791586</v>
      </c>
      <c r="CK7">
        <f t="shared" si="27"/>
        <v>89.7301790629636</v>
      </c>
      <c r="CM7" s="1">
        <v>17637</v>
      </c>
      <c r="CN7" s="1">
        <v>23655</v>
      </c>
      <c r="CO7" s="1">
        <v>396</v>
      </c>
      <c r="CP7" s="1">
        <v>4</v>
      </c>
      <c r="CR7">
        <f>'care receipt'!$N$5*'care provision'!CM7/1000</f>
        <v>1165.6411999264558</v>
      </c>
      <c r="CS7">
        <f>'care receipt'!$N$5*'care provision'!CN7/1000</f>
        <v>1563.3748701173845</v>
      </c>
      <c r="CT7">
        <f>'care receipt'!$N$5*'care provision'!CO7/1000</f>
        <v>26.171906513062112</v>
      </c>
      <c r="CU7">
        <f>'care receipt'!$N$5*'care provision'!CP7/1000</f>
        <v>0.26436269205113244</v>
      </c>
      <c r="CW7">
        <f t="shared" si="2"/>
        <v>2023</v>
      </c>
      <c r="CX7">
        <f t="shared" si="3"/>
        <v>0.48940007769576555</v>
      </c>
      <c r="CY7">
        <f t="shared" si="4"/>
        <v>0.46272569002953778</v>
      </c>
      <c r="CZ7">
        <f t="shared" si="5"/>
        <v>1.3030173406600639E-2</v>
      </c>
      <c r="DA7">
        <f t="shared" si="6"/>
        <v>4.014854963364448E-4</v>
      </c>
      <c r="DC7" s="1">
        <v>514.48289999999997</v>
      </c>
      <c r="DD7" s="1">
        <v>586.42280000000005</v>
      </c>
      <c r="DE7" s="1">
        <v>597.12840000000006</v>
      </c>
      <c r="DF7" s="1">
        <v>319.6223</v>
      </c>
      <c r="DH7">
        <f t="shared" si="7"/>
        <v>7.1964295787717125</v>
      </c>
      <c r="DI7">
        <f t="shared" si="8"/>
        <v>11.001584025406476</v>
      </c>
      <c r="DJ7">
        <f t="shared" si="9"/>
        <v>0.18753586393313232</v>
      </c>
      <c r="DK7">
        <f t="shared" si="10"/>
        <v>1.0139545400108961E-3</v>
      </c>
      <c r="DL7">
        <f>SUM(DH7:DK7)/'care receipt'!DS7</f>
        <v>0.40928228031873126</v>
      </c>
      <c r="DM7">
        <f t="shared" si="28"/>
        <v>18.386563422651331</v>
      </c>
      <c r="DN7">
        <f t="shared" si="32"/>
        <v>2.5364100000000001E-2</v>
      </c>
      <c r="DO7" s="1">
        <v>0.2334753</v>
      </c>
      <c r="DP7" s="1">
        <v>0.2081112</v>
      </c>
      <c r="DQ7" s="1">
        <v>0.35009459999999998</v>
      </c>
      <c r="DR7" s="1">
        <v>0.21974289999999999</v>
      </c>
      <c r="DS7" s="1">
        <v>1.9033999999999999E-2</v>
      </c>
      <c r="DT7" s="1">
        <v>3.4616999999999998E-3</v>
      </c>
      <c r="DU7" s="1">
        <v>0.23099159999999999</v>
      </c>
      <c r="DV7" s="1">
        <v>0.19691649999999999</v>
      </c>
      <c r="DW7" s="1">
        <v>0.2086768</v>
      </c>
      <c r="DX7" s="1">
        <v>0.2116236</v>
      </c>
      <c r="DY7" s="1">
        <v>0.23783190000000001</v>
      </c>
      <c r="EA7">
        <f t="shared" si="29"/>
        <v>0.2334753</v>
      </c>
      <c r="EB7">
        <f t="shared" si="30"/>
        <v>0.35009459999999998</v>
      </c>
      <c r="EC7">
        <f t="shared" si="31"/>
        <v>0.21974289999999999</v>
      </c>
      <c r="ED7">
        <f t="shared" si="11"/>
        <v>1.5189354490261188E-2</v>
      </c>
      <c r="EE7">
        <f t="shared" si="33"/>
        <v>4.455619999999999E-2</v>
      </c>
      <c r="EG7" s="1">
        <v>0.2334753</v>
      </c>
      <c r="EH7" s="1">
        <v>0.25314209999999998</v>
      </c>
      <c r="EI7" s="1">
        <v>0.30553839999999999</v>
      </c>
      <c r="EJ7" s="1">
        <v>0.21489050000000001</v>
      </c>
      <c r="EK7" s="1">
        <v>0.17706240000000001</v>
      </c>
      <c r="EL7" s="1">
        <v>2731.8330000000001</v>
      </c>
      <c r="EM7" s="1">
        <v>2879.2750000000001</v>
      </c>
      <c r="EN7" s="1">
        <v>3166.6030000000001</v>
      </c>
      <c r="EO7" s="1">
        <v>2518.8789999999999</v>
      </c>
      <c r="EP7" s="1">
        <v>2350.3000000000002</v>
      </c>
      <c r="ER7" s="1">
        <v>23.91067</v>
      </c>
      <c r="ES7" s="1">
        <v>31.270140000000001</v>
      </c>
      <c r="ET7" s="1">
        <v>3146.567</v>
      </c>
      <c r="EU7" s="1">
        <v>4648.8459999999995</v>
      </c>
    </row>
    <row r="8" spans="1:151" x14ac:dyDescent="0.25">
      <c r="A8">
        <v>2024</v>
      </c>
      <c r="B8" s="1">
        <v>37053</v>
      </c>
      <c r="C8" s="1">
        <v>51918</v>
      </c>
      <c r="D8" s="1">
        <v>31600</v>
      </c>
      <c r="E8" s="1">
        <v>10770</v>
      </c>
      <c r="G8">
        <f>'care receipt'!$N$5*'care provision'!B8/1000</f>
        <v>2448.857707142653</v>
      </c>
      <c r="H8">
        <f>'care receipt'!$N$5*'care provision'!C8/1000</f>
        <v>3431.2955614776738</v>
      </c>
      <c r="I8">
        <f>'care receipt'!$N$5*'care provision'!D8/1000</f>
        <v>2088.4652672039465</v>
      </c>
      <c r="J8">
        <f>'care receipt'!$N$5*'care provision'!E8/1000</f>
        <v>711.79654834767416</v>
      </c>
      <c r="K8">
        <f t="shared" si="12"/>
        <v>8680.4150841719475</v>
      </c>
      <c r="L8">
        <f>K8/'care receipt'!BR8</f>
        <v>2.1779093290883167</v>
      </c>
      <c r="N8" s="1">
        <v>13534</v>
      </c>
      <c r="O8" s="1">
        <v>7558</v>
      </c>
      <c r="P8" s="1">
        <v>6722</v>
      </c>
      <c r="Q8" s="1">
        <v>3292</v>
      </c>
      <c r="R8" s="1">
        <v>6139</v>
      </c>
      <c r="S8" s="1">
        <v>17.679639999999999</v>
      </c>
      <c r="U8">
        <f>'care receipt'!$N$5*'care provision'!N8/1000</f>
        <v>894.47116855500667</v>
      </c>
      <c r="V8">
        <f>'care receipt'!$N$5*'care provision'!O8/1000</f>
        <v>499.51330663061481</v>
      </c>
      <c r="W8">
        <f>'care receipt'!$N$5*'care provision'!P8/1000</f>
        <v>444.26150399192807</v>
      </c>
      <c r="X8">
        <f>'care receipt'!$N$5*'care provision'!Q8/1000</f>
        <v>217.570495558082</v>
      </c>
      <c r="Y8">
        <f>'care receipt'!$N$5*'care provision'!R8/1000</f>
        <v>405.73064162547553</v>
      </c>
      <c r="Z8">
        <f t="shared" si="13"/>
        <v>17.679639999999999</v>
      </c>
      <c r="AB8" s="1">
        <v>22064</v>
      </c>
      <c r="AC8" s="1">
        <v>10296</v>
      </c>
      <c r="AD8" s="1">
        <v>8934</v>
      </c>
      <c r="AE8" s="1">
        <v>3743</v>
      </c>
      <c r="AF8" s="1">
        <v>7115</v>
      </c>
      <c r="AG8" s="1">
        <v>15.289630000000001</v>
      </c>
      <c r="AI8">
        <f>'care receipt'!$N$5*'care provision'!AB8/1000</f>
        <v>1458.2246093540466</v>
      </c>
      <c r="AJ8">
        <f>'care receipt'!$N$5*'care provision'!AC8/1000</f>
        <v>680.46956933961496</v>
      </c>
      <c r="AK8">
        <f>'care receipt'!$N$5*'care provision'!AD8/1000</f>
        <v>590.45407269620432</v>
      </c>
      <c r="AL8">
        <f>'care receipt'!$N$5*'care provision'!AE8/1000</f>
        <v>247.37738908684719</v>
      </c>
      <c r="AM8">
        <f>'care receipt'!$N$5*'care provision'!AF8/1000</f>
        <v>470.23513848595189</v>
      </c>
      <c r="AN8">
        <f t="shared" si="14"/>
        <v>15.289630000000001</v>
      </c>
      <c r="AP8" s="1">
        <v>12032</v>
      </c>
      <c r="AQ8" s="1">
        <v>6463</v>
      </c>
      <c r="AR8" s="1">
        <v>5859</v>
      </c>
      <c r="AS8" s="1">
        <v>2596</v>
      </c>
      <c r="AT8" s="1">
        <v>4800</v>
      </c>
      <c r="AU8" s="1">
        <v>16.559989999999999</v>
      </c>
      <c r="AW8">
        <f>'care receipt'!$N$5*'care provision'!AP8/1000</f>
        <v>795.2029776898064</v>
      </c>
      <c r="AX8">
        <f>'care receipt'!$N$5*'care provision'!AQ8/1000</f>
        <v>427.14401968161729</v>
      </c>
      <c r="AY8">
        <f>'care receipt'!$N$5*'care provision'!AR8/1000</f>
        <v>387.22525318189628</v>
      </c>
      <c r="AZ8">
        <f>'care receipt'!$N$5*'care provision'!AS8/1000</f>
        <v>171.57138714118497</v>
      </c>
      <c r="BA8">
        <f>'care receipt'!$N$5*'care provision'!AT8/1000</f>
        <v>317.23523046135898</v>
      </c>
      <c r="BB8">
        <f t="shared" si="15"/>
        <v>16.559989999999999</v>
      </c>
      <c r="BD8" s="1">
        <v>3690</v>
      </c>
      <c r="BE8" s="1">
        <v>2317</v>
      </c>
      <c r="BF8" s="1">
        <v>2156</v>
      </c>
      <c r="BG8" s="1">
        <v>948</v>
      </c>
      <c r="BH8" s="1">
        <v>1707</v>
      </c>
      <c r="BI8" s="1">
        <v>16.993230000000001</v>
      </c>
      <c r="BK8">
        <f>'care receipt'!$N$5*'care provision'!BD8/1000</f>
        <v>243.8745834171697</v>
      </c>
      <c r="BL8">
        <f>'care receipt'!$N$5*'care provision'!BE8/1000</f>
        <v>153.13208937061847</v>
      </c>
      <c r="BM8">
        <f>'care receipt'!$N$5*'care provision'!BF8/1000</f>
        <v>142.4914910155604</v>
      </c>
      <c r="BN8">
        <f>'care receipt'!$N$5*'care provision'!BG8/1000</f>
        <v>62.653958016118388</v>
      </c>
      <c r="BO8">
        <f>'care receipt'!$N$5*'care provision'!BH8/1000</f>
        <v>112.81677883282079</v>
      </c>
      <c r="BP8">
        <f t="shared" si="16"/>
        <v>16.993230000000001</v>
      </c>
      <c r="BR8">
        <f t="shared" si="17"/>
        <v>3391.7733390160292</v>
      </c>
      <c r="BS8">
        <f t="shared" si="18"/>
        <v>1760.2589850224656</v>
      </c>
      <c r="BT8">
        <f t="shared" si="19"/>
        <v>1564.4323208855892</v>
      </c>
      <c r="BU8">
        <f t="shared" si="20"/>
        <v>699.17322980223253</v>
      </c>
      <c r="BV8">
        <f t="shared" si="21"/>
        <v>1306.0177894056071</v>
      </c>
      <c r="BW8">
        <f t="shared" si="22"/>
        <v>16.409220901013391</v>
      </c>
      <c r="BY8">
        <f t="shared" si="23"/>
        <v>2259.0672152140896</v>
      </c>
      <c r="BZ8">
        <f t="shared" si="0"/>
        <v>2737.4568925280014</v>
      </c>
      <c r="CA8">
        <f t="shared" si="1"/>
        <v>1804.594011310624</v>
      </c>
      <c r="CB8">
        <f t="shared" si="24"/>
        <v>631.13751832162041</v>
      </c>
      <c r="CC8">
        <f t="shared" si="25"/>
        <v>7432.2556373743355</v>
      </c>
      <c r="CD8">
        <f t="shared" si="26"/>
        <v>0.67227559862395436</v>
      </c>
      <c r="CE8">
        <f>CC8/'care receipt'!CC8</f>
        <v>1.7192265055823719</v>
      </c>
      <c r="CG8">
        <f>G8*Z8*365.25/7*'care receipt'!$CL8/10^6</f>
        <v>28.599294087945456</v>
      </c>
      <c r="CH8">
        <f>H8*AN8*365.25/7*'care receipt'!$CL8/10^6</f>
        <v>34.655602186259962</v>
      </c>
      <c r="CI8">
        <f>I8*BB8*365.25/7*'care receipt'!$CL8/10^6</f>
        <v>22.845763282845333</v>
      </c>
      <c r="CJ8">
        <f>J8*BP8*365.25/7*'care receipt'!$CL8/10^6</f>
        <v>7.9900621702862864</v>
      </c>
      <c r="CK8">
        <f t="shared" si="27"/>
        <v>94.090721727337041</v>
      </c>
      <c r="CM8" s="1">
        <v>18071</v>
      </c>
      <c r="CN8" s="1">
        <v>23898</v>
      </c>
      <c r="CO8" s="1">
        <v>454</v>
      </c>
      <c r="CP8" s="1">
        <v>3</v>
      </c>
      <c r="CR8">
        <f>'care receipt'!$N$5*'care provision'!CM8/1000</f>
        <v>1194.3245520140038</v>
      </c>
      <c r="CS8">
        <f>'care receipt'!$N$5*'care provision'!CN8/1000</f>
        <v>1579.4349036594908</v>
      </c>
      <c r="CT8">
        <f>'care receipt'!$N$5*'care provision'!CO8/1000</f>
        <v>30.005165547803536</v>
      </c>
      <c r="CU8">
        <f>'care receipt'!$N$5*'care provision'!CP8/1000</f>
        <v>0.19827201903834935</v>
      </c>
      <c r="CW8">
        <f t="shared" si="2"/>
        <v>2024</v>
      </c>
      <c r="CX8">
        <f t="shared" si="3"/>
        <v>0.48770679836990255</v>
      </c>
      <c r="CY8">
        <f t="shared" si="4"/>
        <v>0.46030278516121576</v>
      </c>
      <c r="CZ8">
        <f t="shared" si="5"/>
        <v>1.4367088607594936E-2</v>
      </c>
      <c r="DA8">
        <f t="shared" si="6"/>
        <v>2.785515320334262E-4</v>
      </c>
      <c r="DC8" s="1">
        <v>516.58150000000001</v>
      </c>
      <c r="DD8" s="1">
        <v>577.51049999999998</v>
      </c>
      <c r="DE8" s="1">
        <v>537.16129999999998</v>
      </c>
      <c r="DF8" s="1">
        <v>173.3227</v>
      </c>
      <c r="DH8">
        <f t="shared" si="7"/>
        <v>7.4035916227946652</v>
      </c>
      <c r="DI8">
        <f t="shared" si="8"/>
        <v>10.945682891158132</v>
      </c>
      <c r="DJ8">
        <f t="shared" si="9"/>
        <v>0.19341136478848031</v>
      </c>
      <c r="DK8">
        <f t="shared" si="10"/>
        <v>4.1238050009013728E-4</v>
      </c>
      <c r="DL8">
        <f>SUM(DH8:DK8)/'care receipt'!DS8</f>
        <v>0.38057804610092955</v>
      </c>
      <c r="DM8">
        <f t="shared" si="28"/>
        <v>18.543098259241368</v>
      </c>
      <c r="DN8">
        <f t="shared" si="32"/>
        <v>3.3123900000000012E-2</v>
      </c>
      <c r="DO8" s="1">
        <v>0.24253060000000001</v>
      </c>
      <c r="DP8" s="1">
        <v>0.2094067</v>
      </c>
      <c r="DQ8" s="1">
        <v>0.3502806</v>
      </c>
      <c r="DR8" s="1">
        <v>0.2251862</v>
      </c>
      <c r="DS8" s="1">
        <v>2.0472199999999999E-2</v>
      </c>
      <c r="DT8" s="1">
        <v>3.3998000000000001E-3</v>
      </c>
      <c r="DU8" s="1">
        <v>0.23993900000000001</v>
      </c>
      <c r="DV8" s="1">
        <v>0.20436280000000001</v>
      </c>
      <c r="DW8" s="1">
        <v>0.20685290000000001</v>
      </c>
      <c r="DX8" s="1">
        <v>0.21271590000000001</v>
      </c>
      <c r="DY8" s="1">
        <v>0.2391462</v>
      </c>
      <c r="EA8">
        <f t="shared" si="29"/>
        <v>0.24253060000000001</v>
      </c>
      <c r="EB8">
        <f t="shared" si="30"/>
        <v>0.3502806</v>
      </c>
      <c r="EC8">
        <f t="shared" si="31"/>
        <v>0.2251862</v>
      </c>
      <c r="ED8">
        <f t="shared" si="11"/>
        <v>1.6132578852962001E-2</v>
      </c>
      <c r="EE8">
        <f t="shared" si="33"/>
        <v>3.6046399999999978E-2</v>
      </c>
      <c r="EG8" s="1">
        <v>0.24253060000000001</v>
      </c>
      <c r="EH8" s="1">
        <v>0.26453120000000002</v>
      </c>
      <c r="EI8" s="1">
        <v>0.31423420000000002</v>
      </c>
      <c r="EJ8" s="1">
        <v>0.22914780000000001</v>
      </c>
      <c r="EK8" s="1">
        <v>0.1781305</v>
      </c>
      <c r="EL8" s="1">
        <v>2883.5619999999999</v>
      </c>
      <c r="EM8" s="1">
        <v>3060.116</v>
      </c>
      <c r="EN8" s="1">
        <v>3493.7080000000001</v>
      </c>
      <c r="EO8" s="1">
        <v>2715.2570000000001</v>
      </c>
      <c r="EP8" s="1">
        <v>2541.9119999999998</v>
      </c>
      <c r="ER8" s="1">
        <v>23.488289999999999</v>
      </c>
      <c r="ES8" s="1">
        <v>30.74588</v>
      </c>
      <c r="ET8" s="1">
        <v>3233.056</v>
      </c>
      <c r="EU8" s="1">
        <v>4658.4009999999998</v>
      </c>
    </row>
    <row r="9" spans="1:151" x14ac:dyDescent="0.25">
      <c r="A9">
        <v>2025</v>
      </c>
      <c r="B9" s="1">
        <v>36049</v>
      </c>
      <c r="C9" s="1">
        <v>51584</v>
      </c>
      <c r="D9" s="1">
        <v>32762</v>
      </c>
      <c r="E9" s="1">
        <v>11432</v>
      </c>
      <c r="G9">
        <f>'care receipt'!$N$5*'care provision'!B9/1000</f>
        <v>2382.5026714378187</v>
      </c>
      <c r="H9">
        <f>'care receipt'!$N$5*'care provision'!C9/1000</f>
        <v>3409.221276691404</v>
      </c>
      <c r="I9">
        <f>'care receipt'!$N$5*'care provision'!D9/1000</f>
        <v>2165.2626292448003</v>
      </c>
      <c r="J9">
        <f>'care receipt'!$N$5*'care provision'!E9/1000</f>
        <v>755.54857388213657</v>
      </c>
      <c r="K9">
        <f t="shared" si="12"/>
        <v>8712.5351512561592</v>
      </c>
      <c r="L9">
        <f>K9/'care receipt'!BR9</f>
        <v>2.0942538961348438</v>
      </c>
      <c r="N9" s="1">
        <v>13136</v>
      </c>
      <c r="O9" s="1">
        <v>7436</v>
      </c>
      <c r="P9" s="1">
        <v>6657</v>
      </c>
      <c r="Q9" s="1">
        <v>3047</v>
      </c>
      <c r="R9" s="1">
        <v>5954</v>
      </c>
      <c r="S9" s="1">
        <v>17.530370000000001</v>
      </c>
      <c r="U9">
        <f>'care receipt'!$N$5*'care provision'!N9/1000</f>
        <v>868.16708069591903</v>
      </c>
      <c r="V9">
        <f>'care receipt'!$N$5*'care provision'!O9/1000</f>
        <v>491.45024452305523</v>
      </c>
      <c r="W9">
        <f>'care receipt'!$N$5*'care provision'!P9/1000</f>
        <v>439.96561024609719</v>
      </c>
      <c r="X9">
        <f>'care receipt'!$N$5*'care provision'!Q9/1000</f>
        <v>201.37828066995016</v>
      </c>
      <c r="Y9">
        <f>'care receipt'!$N$5*'care provision'!R9/1000</f>
        <v>393.50386711811063</v>
      </c>
      <c r="Z9">
        <f t="shared" si="13"/>
        <v>17.530370000000001</v>
      </c>
      <c r="AB9" s="1">
        <v>21748</v>
      </c>
      <c r="AC9" s="1">
        <v>10408</v>
      </c>
      <c r="AD9" s="1">
        <v>8602</v>
      </c>
      <c r="AE9" s="1">
        <v>3755</v>
      </c>
      <c r="AF9" s="1">
        <v>7319</v>
      </c>
      <c r="AG9" s="1">
        <v>15.48105</v>
      </c>
      <c r="AI9">
        <f>'care receipt'!$N$5*'care provision'!AB9/1000</f>
        <v>1437.3399566820071</v>
      </c>
      <c r="AJ9">
        <f>'care receipt'!$N$5*'care provision'!AC9/1000</f>
        <v>687.87172471704662</v>
      </c>
      <c r="AK9">
        <f>'care receipt'!$N$5*'care provision'!AD9/1000</f>
        <v>568.51196925596037</v>
      </c>
      <c r="AL9">
        <f>'care receipt'!$N$5*'care provision'!AE9/1000</f>
        <v>248.17047716300058</v>
      </c>
      <c r="AM9">
        <f>'care receipt'!$N$5*'care provision'!AF9/1000</f>
        <v>483.71763578055965</v>
      </c>
      <c r="AN9">
        <f t="shared" si="14"/>
        <v>15.48105</v>
      </c>
      <c r="AP9" s="1">
        <v>12556</v>
      </c>
      <c r="AQ9" s="1">
        <v>6807</v>
      </c>
      <c r="AR9" s="1">
        <v>5871</v>
      </c>
      <c r="AS9" s="1">
        <v>2712</v>
      </c>
      <c r="AT9" s="1">
        <v>4991</v>
      </c>
      <c r="AU9" s="1">
        <v>16.396170000000001</v>
      </c>
      <c r="AW9">
        <f>'care receipt'!$N$5*'care provision'!AP9/1000</f>
        <v>829.83449034850469</v>
      </c>
      <c r="AX9">
        <f>'care receipt'!$N$5*'care provision'!AQ9/1000</f>
        <v>449.87921119801467</v>
      </c>
      <c r="AY9">
        <f>'care receipt'!$N$5*'care provision'!AR9/1000</f>
        <v>388.01834125804965</v>
      </c>
      <c r="AZ9">
        <f>'care receipt'!$N$5*'care provision'!AS9/1000</f>
        <v>179.2379052106678</v>
      </c>
      <c r="BA9">
        <f>'care receipt'!$N$5*'care provision'!AT9/1000</f>
        <v>329.8585490068005</v>
      </c>
      <c r="BB9">
        <f t="shared" si="15"/>
        <v>16.396170000000001</v>
      </c>
      <c r="BD9" s="1">
        <v>3956</v>
      </c>
      <c r="BE9" s="1">
        <v>2371</v>
      </c>
      <c r="BF9" s="1">
        <v>2279</v>
      </c>
      <c r="BG9" s="1">
        <v>995</v>
      </c>
      <c r="BH9" s="1">
        <v>1889</v>
      </c>
      <c r="BI9" s="1">
        <v>17.240279999999998</v>
      </c>
      <c r="BK9">
        <f>'care receipt'!$N$5*'care provision'!BD9/1000</f>
        <v>261.45470243857</v>
      </c>
      <c r="BL9">
        <f>'care receipt'!$N$5*'care provision'!BE9/1000</f>
        <v>156.70098571330877</v>
      </c>
      <c r="BM9">
        <f>'care receipt'!$N$5*'care provision'!BF9/1000</f>
        <v>150.6206437961327</v>
      </c>
      <c r="BN9">
        <f>'care receipt'!$N$5*'care provision'!BG9/1000</f>
        <v>65.760219647719211</v>
      </c>
      <c r="BO9">
        <f>'care receipt'!$N$5*'care provision'!BH9/1000</f>
        <v>124.8452813211473</v>
      </c>
      <c r="BP9">
        <f t="shared" si="16"/>
        <v>17.240279999999998</v>
      </c>
      <c r="BR9">
        <f t="shared" si="17"/>
        <v>3396.7962301650009</v>
      </c>
      <c r="BS9">
        <f t="shared" si="18"/>
        <v>1785.9021661514255</v>
      </c>
      <c r="BT9">
        <f t="shared" si="19"/>
        <v>1547.1165645562398</v>
      </c>
      <c r="BU9">
        <f t="shared" si="20"/>
        <v>694.54688269133783</v>
      </c>
      <c r="BV9">
        <f t="shared" si="21"/>
        <v>1331.925333226618</v>
      </c>
      <c r="BW9">
        <f t="shared" si="22"/>
        <v>16.421438656951917</v>
      </c>
      <c r="BY9">
        <f t="shared" si="23"/>
        <v>2179.2982161980235</v>
      </c>
      <c r="BZ9">
        <f t="shared" si="0"/>
        <v>2753.8976032682062</v>
      </c>
      <c r="CA9">
        <f t="shared" si="1"/>
        <v>1852.4443819011085</v>
      </c>
      <c r="CB9">
        <f t="shared" si="24"/>
        <v>679.67123433097356</v>
      </c>
      <c r="CC9">
        <f t="shared" si="25"/>
        <v>7465.3114356983115</v>
      </c>
      <c r="CD9">
        <f t="shared" si="26"/>
        <v>0.6608158094887</v>
      </c>
      <c r="CE9">
        <f>CC9/'care receipt'!CC9</f>
        <v>1.6648839993883406</v>
      </c>
      <c r="CG9">
        <f>G9*Z9*365.25/7*'care receipt'!$CL9/10^6</f>
        <v>28.000464140418337</v>
      </c>
      <c r="CH9">
        <f>H9*AN9*365.25/7*'care receipt'!$CL9/10^6</f>
        <v>35.383138715738163</v>
      </c>
      <c r="CI9">
        <f>I9*BB9*365.25/7*'care receipt'!$CL9/10^6</f>
        <v>23.800919994342003</v>
      </c>
      <c r="CJ9">
        <f>J9*BP9*365.25/7*'care receipt'!$CL9/10^6</f>
        <v>8.7326782001224839</v>
      </c>
      <c r="CK9">
        <f t="shared" si="27"/>
        <v>95.917201050620974</v>
      </c>
      <c r="CM9" s="1">
        <v>17230</v>
      </c>
      <c r="CN9" s="1">
        <v>23586</v>
      </c>
      <c r="CO9" s="1">
        <v>482</v>
      </c>
      <c r="CP9" s="1">
        <v>5</v>
      </c>
      <c r="CR9">
        <f>'care receipt'!$N$5*'care provision'!CM9/1000</f>
        <v>1138.7422960102531</v>
      </c>
      <c r="CS9">
        <f>'care receipt'!$N$5*'care provision'!CN9/1000</f>
        <v>1558.8146136795026</v>
      </c>
      <c r="CT9">
        <f>'care receipt'!$N$5*'care provision'!CO9/1000</f>
        <v>31.85570439216146</v>
      </c>
      <c r="CU9">
        <f>'care receipt'!$N$5*'care provision'!CP9/1000</f>
        <v>0.33045336506391554</v>
      </c>
      <c r="CW9">
        <f t="shared" si="2"/>
        <v>2025</v>
      </c>
      <c r="CX9">
        <f t="shared" si="3"/>
        <v>0.4779605536908097</v>
      </c>
      <c r="CY9">
        <f t="shared" si="4"/>
        <v>0.45723480148883378</v>
      </c>
      <c r="CZ9">
        <f t="shared" si="5"/>
        <v>1.4712166534399608E-2</v>
      </c>
      <c r="DA9">
        <f t="shared" si="6"/>
        <v>4.3736878936319101E-4</v>
      </c>
      <c r="DC9" s="1">
        <v>533.83519999999999</v>
      </c>
      <c r="DD9" s="1">
        <v>572.28179999999998</v>
      </c>
      <c r="DE9" s="1">
        <v>494.91449999999998</v>
      </c>
      <c r="DF9" s="1">
        <v>371.54070000000002</v>
      </c>
      <c r="DH9">
        <f t="shared" si="7"/>
        <v>7.2948086560691108</v>
      </c>
      <c r="DI9">
        <f t="shared" si="8"/>
        <v>10.704974795793722</v>
      </c>
      <c r="DJ9">
        <f t="shared" si="9"/>
        <v>0.18919020013673271</v>
      </c>
      <c r="DK9">
        <f t="shared" si="10"/>
        <v>1.4733224948784327E-3</v>
      </c>
      <c r="DL9">
        <f>SUM(DH9:DK9)/'care receipt'!DS9</f>
        <v>0.35353030419081038</v>
      </c>
      <c r="DM9">
        <f t="shared" si="28"/>
        <v>18.190446974494442</v>
      </c>
      <c r="DN9">
        <f t="shared" si="32"/>
        <v>3.0769200000000024E-2</v>
      </c>
      <c r="DO9" s="1">
        <v>0.24464050000000001</v>
      </c>
      <c r="DP9" s="1">
        <v>0.21387129999999999</v>
      </c>
      <c r="DQ9" s="1">
        <v>0.36723349999999999</v>
      </c>
      <c r="DR9" s="1">
        <v>0.2306675</v>
      </c>
      <c r="DS9" s="1">
        <v>2.1869E-2</v>
      </c>
      <c r="DT9" s="1">
        <v>2.2355999999999999E-3</v>
      </c>
      <c r="DU9" s="1">
        <v>0.24236559999999999</v>
      </c>
      <c r="DV9" s="1">
        <v>0.20594580000000001</v>
      </c>
      <c r="DW9" s="1">
        <v>0.2118003</v>
      </c>
      <c r="DX9" s="1">
        <v>0.22036049999999999</v>
      </c>
      <c r="DY9" s="1">
        <v>0.24540799999999999</v>
      </c>
      <c r="EA9">
        <f t="shared" si="29"/>
        <v>0.24464050000000001</v>
      </c>
      <c r="EB9">
        <f t="shared" si="30"/>
        <v>0.36723349999999999</v>
      </c>
      <c r="EC9">
        <f t="shared" si="31"/>
        <v>0.2306675</v>
      </c>
      <c r="ED9">
        <f t="shared" si="11"/>
        <v>1.6790278254966737E-2</v>
      </c>
      <c r="EE9">
        <f t="shared" si="33"/>
        <v>5.6926199999999982E-2</v>
      </c>
      <c r="EG9" s="1">
        <v>0.24464050000000001</v>
      </c>
      <c r="EH9" s="1">
        <v>0.25874629999999998</v>
      </c>
      <c r="EI9" s="1">
        <v>0.31030730000000001</v>
      </c>
      <c r="EJ9" s="1">
        <v>0.22325829999999999</v>
      </c>
      <c r="EK9" s="1">
        <v>0.1810631</v>
      </c>
      <c r="EL9" s="1">
        <v>2950.047</v>
      </c>
      <c r="EM9" s="1">
        <v>3153.0680000000002</v>
      </c>
      <c r="EN9" s="1">
        <v>3626.41</v>
      </c>
      <c r="EO9" s="1">
        <v>2778.9209999999998</v>
      </c>
      <c r="EP9" s="1">
        <v>2685.893</v>
      </c>
      <c r="ER9" s="1">
        <v>23.239730000000002</v>
      </c>
      <c r="ES9" s="1">
        <v>30.522629999999999</v>
      </c>
      <c r="ET9" s="1">
        <v>3194.0720000000001</v>
      </c>
      <c r="EU9" s="1">
        <v>4604.55</v>
      </c>
    </row>
    <row r="10" spans="1:151" x14ac:dyDescent="0.25">
      <c r="A10">
        <v>2026</v>
      </c>
      <c r="B10" s="1">
        <v>36312</v>
      </c>
      <c r="C10" s="1">
        <v>51591</v>
      </c>
      <c r="D10" s="1">
        <v>33539</v>
      </c>
      <c r="E10" s="1">
        <v>12025</v>
      </c>
      <c r="G10">
        <f>'care receipt'!$N$5*'care provision'!B10/1000</f>
        <v>2399.8845184401803</v>
      </c>
      <c r="H10">
        <f>'care receipt'!$N$5*'care provision'!C10/1000</f>
        <v>3409.6839114024938</v>
      </c>
      <c r="I10">
        <f>'care receipt'!$N$5*'care provision'!D10/1000</f>
        <v>2216.6150821757333</v>
      </c>
      <c r="J10">
        <f>'care receipt'!$N$5*'care provision'!E10/1000</f>
        <v>794.74034297871697</v>
      </c>
      <c r="K10">
        <f t="shared" si="12"/>
        <v>8820.9238549971251</v>
      </c>
      <c r="L10">
        <f>K10/'care receipt'!BR10</f>
        <v>2.0501528394341104</v>
      </c>
      <c r="N10" s="1">
        <v>13174</v>
      </c>
      <c r="O10" s="1">
        <v>7397</v>
      </c>
      <c r="P10" s="1">
        <v>6772</v>
      </c>
      <c r="Q10" s="1">
        <v>3124</v>
      </c>
      <c r="R10" s="1">
        <v>6026</v>
      </c>
      <c r="S10" s="1">
        <v>17.693210000000001</v>
      </c>
      <c r="U10">
        <f>'care receipt'!$N$5*'care provision'!N10/1000</f>
        <v>870.67852627040475</v>
      </c>
      <c r="V10">
        <f>'care receipt'!$N$5*'care provision'!O10/1000</f>
        <v>488.8727082755567</v>
      </c>
      <c r="W10">
        <f>'care receipt'!$N$5*'care provision'!P10/1000</f>
        <v>447.56603764256727</v>
      </c>
      <c r="X10">
        <f>'care receipt'!$N$5*'care provision'!Q10/1000</f>
        <v>206.46726249193443</v>
      </c>
      <c r="Y10">
        <f>'care receipt'!$N$5*'care provision'!R10/1000</f>
        <v>398.26239557503106</v>
      </c>
      <c r="Z10">
        <f t="shared" si="13"/>
        <v>17.693210000000001</v>
      </c>
      <c r="AB10" s="1">
        <v>21876</v>
      </c>
      <c r="AC10" s="1">
        <v>10250</v>
      </c>
      <c r="AD10" s="1">
        <v>8706</v>
      </c>
      <c r="AE10" s="1">
        <v>3921</v>
      </c>
      <c r="AF10" s="1">
        <v>7102</v>
      </c>
      <c r="AG10" s="1">
        <v>15.25314</v>
      </c>
      <c r="AI10">
        <f>'care receipt'!$N$5*'care provision'!AB10/1000</f>
        <v>1445.7995628276435</v>
      </c>
      <c r="AJ10">
        <f>'care receipt'!$N$5*'care provision'!AC10/1000</f>
        <v>677.42939838102689</v>
      </c>
      <c r="AK10">
        <f>'care receipt'!$N$5*'care provision'!AD10/1000</f>
        <v>575.38539924928978</v>
      </c>
      <c r="AL10">
        <f>'care receipt'!$N$5*'care provision'!AE10/1000</f>
        <v>259.14152888312259</v>
      </c>
      <c r="AM10">
        <f>'care receipt'!$N$5*'care provision'!AF10/1000</f>
        <v>469.37595973678566</v>
      </c>
      <c r="AN10">
        <f t="shared" si="14"/>
        <v>15.25314</v>
      </c>
      <c r="AP10" s="1">
        <v>12763</v>
      </c>
      <c r="AQ10" s="1">
        <v>6791</v>
      </c>
      <c r="AR10" s="1">
        <v>6316</v>
      </c>
      <c r="AS10" s="1">
        <v>2735</v>
      </c>
      <c r="AT10" s="1">
        <v>5108</v>
      </c>
      <c r="AU10" s="1">
        <v>16.493590000000001</v>
      </c>
      <c r="AW10">
        <f>'care receipt'!$N$5*'care provision'!AP10/1000</f>
        <v>843.51525966215092</v>
      </c>
      <c r="AX10">
        <f>'care receipt'!$N$5*'care provision'!AQ10/1000</f>
        <v>448.82176042981013</v>
      </c>
      <c r="AY10">
        <f>'care receipt'!$N$5*'care provision'!AR10/1000</f>
        <v>417.42869074873812</v>
      </c>
      <c r="AZ10">
        <f>'care receipt'!$N$5*'care provision'!AS10/1000</f>
        <v>180.75799068996182</v>
      </c>
      <c r="BA10">
        <f>'care receipt'!$N$5*'care provision'!AT10/1000</f>
        <v>337.59115774929614</v>
      </c>
      <c r="BB10">
        <f t="shared" si="15"/>
        <v>16.493590000000001</v>
      </c>
      <c r="BD10" s="1">
        <v>4177</v>
      </c>
      <c r="BE10" s="1">
        <v>2589</v>
      </c>
      <c r="BF10" s="1">
        <v>2244</v>
      </c>
      <c r="BG10" s="1">
        <v>1040</v>
      </c>
      <c r="BH10" s="1">
        <v>2044</v>
      </c>
      <c r="BI10" s="1">
        <v>17.765930000000001</v>
      </c>
      <c r="BK10">
        <f>'care receipt'!$N$5*'care provision'!BD10/1000</f>
        <v>276.0607411743951</v>
      </c>
      <c r="BL10">
        <f>'care receipt'!$N$5*'care provision'!BE10/1000</f>
        <v>171.10875243009548</v>
      </c>
      <c r="BM10">
        <f>'care receipt'!$N$5*'care provision'!BF10/1000</f>
        <v>148.30747024068529</v>
      </c>
      <c r="BN10">
        <f>'care receipt'!$N$5*'care provision'!BG10/1000</f>
        <v>68.734299933294452</v>
      </c>
      <c r="BO10">
        <f>'care receipt'!$N$5*'care provision'!BH10/1000</f>
        <v>135.08933563812869</v>
      </c>
      <c r="BP10">
        <f t="shared" si="16"/>
        <v>17.765930000000001</v>
      </c>
      <c r="BR10">
        <f t="shared" si="17"/>
        <v>3436.0540899345942</v>
      </c>
      <c r="BS10">
        <f t="shared" si="18"/>
        <v>1786.2326195164892</v>
      </c>
      <c r="BT10">
        <f t="shared" si="19"/>
        <v>1588.6875978812805</v>
      </c>
      <c r="BU10">
        <f t="shared" si="20"/>
        <v>715.10108199831325</v>
      </c>
      <c r="BV10">
        <f t="shared" si="21"/>
        <v>1340.3188486992417</v>
      </c>
      <c r="BW10">
        <f t="shared" si="22"/>
        <v>16.455111829291134</v>
      </c>
      <c r="BY10">
        <f t="shared" si="23"/>
        <v>2215.5887989680905</v>
      </c>
      <c r="BZ10">
        <f t="shared" si="0"/>
        <v>2713.7232867270118</v>
      </c>
      <c r="CA10">
        <f t="shared" si="1"/>
        <v>1907.6454591449497</v>
      </c>
      <c r="CB10">
        <f t="shared" si="24"/>
        <v>736.72497148371122</v>
      </c>
      <c r="CC10">
        <f t="shared" si="25"/>
        <v>7573.6825163237627</v>
      </c>
      <c r="CD10">
        <f t="shared" si="26"/>
        <v>0.65084746753918232</v>
      </c>
      <c r="CE10">
        <f>CC10/'care receipt'!CC10</f>
        <v>1.6201783464639514</v>
      </c>
      <c r="CG10">
        <f>G10*Z10*365.25/7*'care receipt'!$CL10/10^6</f>
        <v>28.5500628268951</v>
      </c>
      <c r="CH10">
        <f>H10*AN10*365.25/7*'care receipt'!$CL10/10^6</f>
        <v>34.969020590350205</v>
      </c>
      <c r="CI10">
        <f>I10*BB10*365.25/7*'care receipt'!$CL10/10^6</f>
        <v>24.581906956469432</v>
      </c>
      <c r="CJ10">
        <f>J10*BP10*365.25/7*'care receipt'!$CL10/10^6</f>
        <v>9.4934331820953499</v>
      </c>
      <c r="CK10">
        <f t="shared" si="27"/>
        <v>97.594423555810081</v>
      </c>
      <c r="CM10" s="1">
        <v>17241</v>
      </c>
      <c r="CN10" s="1">
        <v>23359</v>
      </c>
      <c r="CO10" s="1">
        <v>519</v>
      </c>
      <c r="CP10" s="1">
        <v>5</v>
      </c>
      <c r="CR10">
        <f>'care receipt'!$N$5*'care provision'!CM10/1000</f>
        <v>1139.4692934133936</v>
      </c>
      <c r="CS10">
        <f>'care receipt'!$N$5*'care provision'!CN10/1000</f>
        <v>1543.812030905601</v>
      </c>
      <c r="CT10">
        <f>'care receipt'!$N$5*'care provision'!CO10/1000</f>
        <v>34.301059293634431</v>
      </c>
      <c r="CU10">
        <f>'care receipt'!$N$5*'care provision'!CP10/1000</f>
        <v>0.33045336506391554</v>
      </c>
      <c r="CW10">
        <f t="shared" si="2"/>
        <v>2026</v>
      </c>
      <c r="CX10">
        <f t="shared" si="3"/>
        <v>0.47480171844018509</v>
      </c>
      <c r="CY10">
        <f t="shared" si="4"/>
        <v>0.45277277044445741</v>
      </c>
      <c r="CZ10">
        <f t="shared" si="5"/>
        <v>1.5474522198038099E-2</v>
      </c>
      <c r="DA10">
        <f t="shared" si="6"/>
        <v>4.1580041580041577E-4</v>
      </c>
      <c r="DC10" s="1">
        <v>537.875</v>
      </c>
      <c r="DD10" s="1">
        <v>567.8904</v>
      </c>
      <c r="DE10" s="1">
        <v>516.15160000000003</v>
      </c>
      <c r="DF10" s="1">
        <v>492.61660000000001</v>
      </c>
      <c r="DH10">
        <f t="shared" si="7"/>
        <v>7.3547045543367497</v>
      </c>
      <c r="DI10">
        <f t="shared" si="8"/>
        <v>10.52059238106953</v>
      </c>
      <c r="DJ10">
        <f t="shared" si="9"/>
        <v>0.21245455963325138</v>
      </c>
      <c r="DK10">
        <f t="shared" si="10"/>
        <v>1.9534417578761384E-3</v>
      </c>
      <c r="DL10">
        <f>SUM(DH10:DK10)/'care receipt'!DS10</f>
        <v>0.3360893082950086</v>
      </c>
      <c r="DM10">
        <f t="shared" si="28"/>
        <v>18.089704936797407</v>
      </c>
      <c r="DN10">
        <f t="shared" si="32"/>
        <v>3.4592600000000001E-2</v>
      </c>
      <c r="DO10" s="1">
        <v>0.24976019999999999</v>
      </c>
      <c r="DP10" s="1">
        <v>0.21516759999999999</v>
      </c>
      <c r="DQ10" s="1">
        <v>0.37476789999999999</v>
      </c>
      <c r="DR10" s="1">
        <v>0.231049</v>
      </c>
      <c r="DS10" s="1">
        <v>2.4663000000000001E-2</v>
      </c>
      <c r="DT10" s="1">
        <v>2.1624000000000001E-3</v>
      </c>
      <c r="DU10" s="1">
        <v>0.2473959</v>
      </c>
      <c r="DV10" s="1">
        <v>0.2017147</v>
      </c>
      <c r="DW10" s="1">
        <v>0.2167473</v>
      </c>
      <c r="DX10" s="1">
        <v>0.21157239999999999</v>
      </c>
      <c r="DY10" s="1">
        <v>0.25152869999999999</v>
      </c>
      <c r="EA10">
        <f t="shared" si="29"/>
        <v>0.24976019999999999</v>
      </c>
      <c r="EB10">
        <f t="shared" si="30"/>
        <v>0.37476789999999999</v>
      </c>
      <c r="EC10">
        <f t="shared" si="31"/>
        <v>0.231049</v>
      </c>
      <c r="ED10">
        <f t="shared" si="11"/>
        <v>1.8724765538583096E-2</v>
      </c>
      <c r="EE10">
        <f t="shared" si="33"/>
        <v>5.4579900000000015E-2</v>
      </c>
      <c r="EG10" s="1">
        <v>0.24976019999999999</v>
      </c>
      <c r="EH10" s="1">
        <v>0.27023150000000001</v>
      </c>
      <c r="EI10" s="1">
        <v>0.32018799999999997</v>
      </c>
      <c r="EJ10" s="1">
        <v>0.2356019</v>
      </c>
      <c r="EK10" s="1">
        <v>0.2151515</v>
      </c>
      <c r="EL10" s="1">
        <v>2944.1590000000001</v>
      </c>
      <c r="EM10" s="1">
        <v>3182.6840000000002</v>
      </c>
      <c r="EN10" s="1">
        <v>3691.4749999999999</v>
      </c>
      <c r="EO10" s="1">
        <v>2765.9569999999999</v>
      </c>
      <c r="EP10" s="1">
        <v>2668.3249999999998</v>
      </c>
      <c r="ER10" s="1">
        <v>22.87951</v>
      </c>
      <c r="ES10" s="1">
        <v>30.333220000000001</v>
      </c>
      <c r="ET10" s="1">
        <v>3149.4250000000002</v>
      </c>
      <c r="EU10" s="1">
        <v>4563.1509999999998</v>
      </c>
    </row>
    <row r="11" spans="1:151" x14ac:dyDescent="0.25">
      <c r="A11">
        <v>2027</v>
      </c>
      <c r="B11" s="1">
        <v>36594</v>
      </c>
      <c r="C11" s="1">
        <v>51850</v>
      </c>
      <c r="D11" s="1">
        <v>33976</v>
      </c>
      <c r="E11" s="1">
        <v>13247</v>
      </c>
      <c r="G11">
        <f>'care receipt'!$N$5*'care provision'!B11/1000</f>
        <v>2418.5220882297854</v>
      </c>
      <c r="H11">
        <f>'care receipt'!$N$5*'care provision'!C11/1000</f>
        <v>3426.8013957128046</v>
      </c>
      <c r="I11">
        <f>'care receipt'!$N$5*'care provision'!D11/1000</f>
        <v>2245.4967062823189</v>
      </c>
      <c r="J11">
        <f>'care receipt'!$N$5*'care provision'!E11/1000</f>
        <v>875.50314540033787</v>
      </c>
      <c r="K11">
        <f t="shared" si="12"/>
        <v>8966.3233356252458</v>
      </c>
      <c r="L11">
        <f>K11/'care receipt'!BR11</f>
        <v>2.0082451335948486</v>
      </c>
      <c r="N11" s="1">
        <v>13240</v>
      </c>
      <c r="O11" s="1">
        <v>7371</v>
      </c>
      <c r="P11" s="1">
        <v>6745</v>
      </c>
      <c r="Q11" s="1">
        <v>3041</v>
      </c>
      <c r="R11" s="1">
        <v>6356</v>
      </c>
      <c r="S11" s="1">
        <v>18.16939</v>
      </c>
      <c r="U11">
        <f>'care receipt'!$N$5*'care provision'!N11/1000</f>
        <v>875.04051068924844</v>
      </c>
      <c r="V11">
        <f>'care receipt'!$N$5*'care provision'!O11/1000</f>
        <v>487.15435077722435</v>
      </c>
      <c r="W11">
        <f>'care receipt'!$N$5*'care provision'!P11/1000</f>
        <v>445.78158947122205</v>
      </c>
      <c r="X11">
        <f>'care receipt'!$N$5*'care provision'!Q11/1000</f>
        <v>200.98173663187345</v>
      </c>
      <c r="Y11">
        <f>'care receipt'!$N$5*'care provision'!R11/1000</f>
        <v>420.07231766924951</v>
      </c>
      <c r="Z11">
        <f t="shared" si="13"/>
        <v>18.16939</v>
      </c>
      <c r="AB11" s="1">
        <v>21862</v>
      </c>
      <c r="AC11" s="1">
        <v>10454</v>
      </c>
      <c r="AD11" s="1">
        <v>8612</v>
      </c>
      <c r="AE11" s="1">
        <v>3821</v>
      </c>
      <c r="AF11" s="1">
        <v>7374</v>
      </c>
      <c r="AG11" s="1">
        <v>15.56757</v>
      </c>
      <c r="AI11">
        <f>'care receipt'!$N$5*'care provision'!AB11/1000</f>
        <v>1444.8742934054644</v>
      </c>
      <c r="AJ11">
        <f>'care receipt'!$N$5*'care provision'!AC11/1000</f>
        <v>690.91189567563458</v>
      </c>
      <c r="AK11">
        <f>'care receipt'!$N$5*'care provision'!AD11/1000</f>
        <v>569.17287598608823</v>
      </c>
      <c r="AL11">
        <f>'care receipt'!$N$5*'care provision'!AE11/1000</f>
        <v>252.53246158184427</v>
      </c>
      <c r="AM11">
        <f>'care receipt'!$N$5*'care provision'!AF11/1000</f>
        <v>487.35262279626266</v>
      </c>
      <c r="AN11">
        <f t="shared" si="14"/>
        <v>15.56757</v>
      </c>
      <c r="AP11" s="1">
        <v>12994</v>
      </c>
      <c r="AQ11" s="1">
        <v>6936</v>
      </c>
      <c r="AR11" s="1">
        <v>6192</v>
      </c>
      <c r="AS11" s="1">
        <v>2847</v>
      </c>
      <c r="AT11" s="1">
        <v>5199</v>
      </c>
      <c r="AU11" s="1">
        <v>16.500170000000001</v>
      </c>
      <c r="AW11">
        <f>'care receipt'!$N$5*'care provision'!AP11/1000</f>
        <v>858.78220512810378</v>
      </c>
      <c r="AX11">
        <f>'care receipt'!$N$5*'care provision'!AQ11/1000</f>
        <v>458.40490801666368</v>
      </c>
      <c r="AY11">
        <f>'care receipt'!$N$5*'care provision'!AR11/1000</f>
        <v>409.23344729515304</v>
      </c>
      <c r="AZ11">
        <f>'care receipt'!$N$5*'care provision'!AS11/1000</f>
        <v>188.16014606739353</v>
      </c>
      <c r="BA11">
        <f>'care receipt'!$N$5*'care provision'!AT11/1000</f>
        <v>343.60540899345943</v>
      </c>
      <c r="BB11">
        <f t="shared" si="15"/>
        <v>16.500170000000001</v>
      </c>
      <c r="BD11" s="1">
        <v>4521</v>
      </c>
      <c r="BE11" s="1">
        <v>2851</v>
      </c>
      <c r="BF11" s="1">
        <v>2552</v>
      </c>
      <c r="BG11" s="1">
        <v>1231</v>
      </c>
      <c r="BH11" s="1">
        <v>2166</v>
      </c>
      <c r="BI11" s="1">
        <v>17.209790000000002</v>
      </c>
      <c r="BK11">
        <f>'care receipt'!$N$5*'care provision'!BD11/1000</f>
        <v>298.79593269079248</v>
      </c>
      <c r="BL11">
        <f>'care receipt'!$N$5*'care provision'!BE11/1000</f>
        <v>188.42450875944468</v>
      </c>
      <c r="BM11">
        <f>'care receipt'!$N$5*'care provision'!BF11/1000</f>
        <v>168.66339752862251</v>
      </c>
      <c r="BN11">
        <f>'care receipt'!$N$5*'care provision'!BG11/1000</f>
        <v>81.357618478736015</v>
      </c>
      <c r="BO11">
        <f>'care receipt'!$N$5*'care provision'!BH11/1000</f>
        <v>143.15239774568821</v>
      </c>
      <c r="BP11">
        <f t="shared" si="16"/>
        <v>17.209790000000002</v>
      </c>
      <c r="BR11">
        <f t="shared" si="17"/>
        <v>3477.4929419136092</v>
      </c>
      <c r="BS11">
        <f t="shared" si="18"/>
        <v>1824.8956632289674</v>
      </c>
      <c r="BT11">
        <f t="shared" si="19"/>
        <v>1592.8513102810859</v>
      </c>
      <c r="BU11">
        <f t="shared" si="20"/>
        <v>723.03196275984726</v>
      </c>
      <c r="BV11">
        <f t="shared" si="21"/>
        <v>1394.1827472046598</v>
      </c>
      <c r="BW11">
        <f t="shared" si="22"/>
        <v>16.663278661796902</v>
      </c>
      <c r="BY11">
        <f t="shared" si="23"/>
        <v>2292.8866712946528</v>
      </c>
      <c r="BZ11">
        <f t="shared" si="0"/>
        <v>2783.568716151241</v>
      </c>
      <c r="CA11">
        <f t="shared" si="1"/>
        <v>1933.2722880004164</v>
      </c>
      <c r="CB11">
        <f t="shared" si="24"/>
        <v>786.18629032958688</v>
      </c>
      <c r="CC11">
        <f t="shared" si="25"/>
        <v>7795.9139657758979</v>
      </c>
      <c r="CD11">
        <f t="shared" si="26"/>
        <v>0.65116872886637278</v>
      </c>
      <c r="CE11">
        <f>CC11/'care receipt'!CC11</f>
        <v>1.5897738156908545</v>
      </c>
      <c r="CG11">
        <f>G11*Z11*365.25/7*'care receipt'!$CL11/10^6</f>
        <v>29.673062948852237</v>
      </c>
      <c r="CH11">
        <f>H11*AN11*365.25/7*'care receipt'!$CL11/10^6</f>
        <v>36.02315403149607</v>
      </c>
      <c r="CI11">
        <f>I11*BB11*365.25/7*'care receipt'!$CL11/10^6</f>
        <v>25.019165149892391</v>
      </c>
      <c r="CJ11">
        <f>J11*BP11*365.25/7*'care receipt'!$CL11/10^6</f>
        <v>10.17431675735733</v>
      </c>
      <c r="CK11">
        <f t="shared" si="27"/>
        <v>100.88969888759803</v>
      </c>
      <c r="CM11" s="1">
        <v>17245</v>
      </c>
      <c r="CN11" s="1">
        <v>22604</v>
      </c>
      <c r="CO11" s="1">
        <v>540</v>
      </c>
      <c r="CP11" s="1">
        <v>12</v>
      </c>
      <c r="CR11">
        <f>'care receipt'!$N$5*'care provision'!CM11/1000</f>
        <v>1139.7336561054449</v>
      </c>
      <c r="CS11">
        <f>'care receipt'!$N$5*'care provision'!CN11/1000</f>
        <v>1493.9135727809496</v>
      </c>
      <c r="CT11">
        <f>'care receipt'!$N$5*'care provision'!CO11/1000</f>
        <v>35.68896342690288</v>
      </c>
      <c r="CU11">
        <f>'care receipt'!$N$5*'care provision'!CP11/1000</f>
        <v>0.79308807615339738</v>
      </c>
      <c r="CW11">
        <f t="shared" si="2"/>
        <v>2027</v>
      </c>
      <c r="CX11">
        <f t="shared" si="3"/>
        <v>0.47125211783352461</v>
      </c>
      <c r="CY11">
        <f t="shared" si="4"/>
        <v>0.43594985535197689</v>
      </c>
      <c r="CZ11">
        <f t="shared" si="5"/>
        <v>1.5893571933129267E-2</v>
      </c>
      <c r="DA11">
        <f t="shared" si="6"/>
        <v>9.0586547897637208E-4</v>
      </c>
      <c r="DC11" s="1">
        <v>540.50609999999995</v>
      </c>
      <c r="DD11" s="1">
        <v>585.5145</v>
      </c>
      <c r="DE11" s="1">
        <v>559.32860000000005</v>
      </c>
      <c r="DF11" s="1">
        <v>780.30100000000004</v>
      </c>
      <c r="DH11">
        <f t="shared" si="7"/>
        <v>7.3923959220035416</v>
      </c>
      <c r="DI11">
        <f t="shared" si="8"/>
        <v>10.496496703320615</v>
      </c>
      <c r="DJ11">
        <f t="shared" si="9"/>
        <v>0.2395422953882495</v>
      </c>
      <c r="DK11">
        <f t="shared" si="10"/>
        <v>7.4261690269268659E-3</v>
      </c>
      <c r="DL11">
        <f>SUM(DH11:DK11)/'care receipt'!DS11</f>
        <v>0.3185611991580779</v>
      </c>
      <c r="DM11">
        <f t="shared" si="28"/>
        <v>18.135861089739336</v>
      </c>
      <c r="DN11">
        <f t="shared" si="32"/>
        <v>3.5308499999999993E-2</v>
      </c>
      <c r="DO11" s="1">
        <v>0.25453290000000001</v>
      </c>
      <c r="DP11" s="1">
        <v>0.21922440000000001</v>
      </c>
      <c r="DQ11" s="1">
        <v>0.38618190000000002</v>
      </c>
      <c r="DR11" s="1">
        <v>0.230763</v>
      </c>
      <c r="DS11" s="1">
        <v>3.4207899999999999E-2</v>
      </c>
      <c r="DT11" s="1">
        <v>2.2533000000000002E-3</v>
      </c>
      <c r="DU11" s="1">
        <v>0.25210719999999998</v>
      </c>
      <c r="DV11" s="1">
        <v>0.21136759999999999</v>
      </c>
      <c r="DW11" s="1">
        <v>0.2169179</v>
      </c>
      <c r="DX11" s="1">
        <v>0.2271608</v>
      </c>
      <c r="DY11" s="1">
        <v>0.25356499999999998</v>
      </c>
      <c r="EA11">
        <f t="shared" si="29"/>
        <v>0.25453290000000001</v>
      </c>
      <c r="EB11">
        <f t="shared" si="30"/>
        <v>0.38618190000000002</v>
      </c>
      <c r="EC11">
        <f t="shared" si="31"/>
        <v>0.230763</v>
      </c>
      <c r="ED11">
        <f t="shared" si="11"/>
        <v>2.5243992874235011E-2</v>
      </c>
      <c r="EE11">
        <f t="shared" si="33"/>
        <v>5.4106600000000005E-2</v>
      </c>
      <c r="EG11" s="1">
        <v>0.25453290000000001</v>
      </c>
      <c r="EH11" s="1">
        <v>0.26573600000000003</v>
      </c>
      <c r="EI11" s="1">
        <v>0.33207530000000002</v>
      </c>
      <c r="EJ11" s="1">
        <v>0.21596689999999999</v>
      </c>
      <c r="EK11" s="1">
        <v>0.23451330000000001</v>
      </c>
      <c r="EL11" s="1">
        <v>2940.4920000000002</v>
      </c>
      <c r="EM11" s="1">
        <v>3229.8530000000001</v>
      </c>
      <c r="EN11" s="1">
        <v>3715.375</v>
      </c>
      <c r="EO11" s="1">
        <v>2665.127</v>
      </c>
      <c r="EP11" s="1">
        <v>2319.2669999999998</v>
      </c>
      <c r="ER11" s="1">
        <v>22.497509999999998</v>
      </c>
      <c r="ES11" s="1">
        <v>30.394210000000001</v>
      </c>
      <c r="ET11" s="1">
        <v>3128.31</v>
      </c>
      <c r="EU11" s="1">
        <v>4552.3289999999997</v>
      </c>
    </row>
    <row r="12" spans="1:151" x14ac:dyDescent="0.25">
      <c r="A12">
        <v>2028</v>
      </c>
      <c r="B12" s="1">
        <v>37151</v>
      </c>
      <c r="C12" s="1">
        <v>51516</v>
      </c>
      <c r="D12" s="1">
        <v>34676</v>
      </c>
      <c r="E12" s="1">
        <v>14270</v>
      </c>
      <c r="G12">
        <f>'care receipt'!$N$5*'care provision'!B12/1000</f>
        <v>2455.3345930979058</v>
      </c>
      <c r="H12">
        <f>'care receipt'!$N$5*'care provision'!C12/1000</f>
        <v>3404.7271109265348</v>
      </c>
      <c r="I12">
        <f>'care receipt'!$N$5*'care provision'!D12/1000</f>
        <v>2291.7601773912675</v>
      </c>
      <c r="J12">
        <f>'care receipt'!$N$5*'care provision'!E12/1000</f>
        <v>943.11390389241501</v>
      </c>
      <c r="K12">
        <f t="shared" si="12"/>
        <v>9094.9357853081237</v>
      </c>
      <c r="L12">
        <f>K12/'care receipt'!BR12</f>
        <v>1.9690223068007844</v>
      </c>
      <c r="N12" s="1">
        <v>13373</v>
      </c>
      <c r="O12" s="1">
        <v>7585</v>
      </c>
      <c r="P12" s="1">
        <v>6775</v>
      </c>
      <c r="Q12" s="1">
        <v>3063</v>
      </c>
      <c r="R12" s="1">
        <v>6555</v>
      </c>
      <c r="S12" s="1">
        <v>18.18599</v>
      </c>
      <c r="U12">
        <f>'care receipt'!$N$5*'care provision'!N12/1000</f>
        <v>883.83057019994862</v>
      </c>
      <c r="V12">
        <f>'care receipt'!$N$5*'care provision'!O12/1000</f>
        <v>501.29775480195991</v>
      </c>
      <c r="W12">
        <f>'care receipt'!$N$5*'care provision'!P12/1000</f>
        <v>447.76430966160558</v>
      </c>
      <c r="X12">
        <f>'care receipt'!$N$5*'care provision'!Q12/1000</f>
        <v>202.43573143815468</v>
      </c>
      <c r="Y12">
        <f>'care receipt'!$N$5*'care provision'!R12/1000</f>
        <v>433.22436159879328</v>
      </c>
      <c r="Z12">
        <f t="shared" si="13"/>
        <v>18.18599</v>
      </c>
      <c r="AB12" s="1">
        <v>21565</v>
      </c>
      <c r="AC12" s="1">
        <v>10223</v>
      </c>
      <c r="AD12" s="1">
        <v>8728</v>
      </c>
      <c r="AE12" s="1">
        <v>3820</v>
      </c>
      <c r="AF12" s="1">
        <v>7427</v>
      </c>
      <c r="AG12" s="1">
        <v>15.71054</v>
      </c>
      <c r="AI12">
        <f>'care receipt'!$N$5*'care provision'!AB12/1000</f>
        <v>1425.245363520668</v>
      </c>
      <c r="AJ12">
        <f>'care receipt'!$N$5*'care provision'!AC12/1000</f>
        <v>675.64495020968172</v>
      </c>
      <c r="AK12">
        <f>'care receipt'!$N$5*'care provision'!AD12/1000</f>
        <v>576.83939405557101</v>
      </c>
      <c r="AL12">
        <f>'care receipt'!$N$5*'care provision'!AE12/1000</f>
        <v>252.46637090883152</v>
      </c>
      <c r="AM12">
        <f>'care receipt'!$N$5*'care provision'!AF12/1000</f>
        <v>490.85542846594018</v>
      </c>
      <c r="AN12">
        <f t="shared" si="14"/>
        <v>15.71054</v>
      </c>
      <c r="AP12" s="1">
        <v>13223</v>
      </c>
      <c r="AQ12" s="1">
        <v>7087</v>
      </c>
      <c r="AR12" s="1">
        <v>6261</v>
      </c>
      <c r="AS12" s="1">
        <v>2892</v>
      </c>
      <c r="AT12" s="1">
        <v>5390</v>
      </c>
      <c r="AU12" s="1">
        <v>16.6494</v>
      </c>
      <c r="AW12">
        <f>'care receipt'!$N$5*'care provision'!AP12/1000</f>
        <v>873.91696924803114</v>
      </c>
      <c r="AX12">
        <f>'care receipt'!$N$5*'care provision'!AQ12/1000</f>
        <v>468.38459964159392</v>
      </c>
      <c r="AY12">
        <f>'care receipt'!$N$5*'care provision'!AR12/1000</f>
        <v>413.79370373303504</v>
      </c>
      <c r="AZ12">
        <f>'care receipt'!$N$5*'care provision'!AS12/1000</f>
        <v>191.13422635296877</v>
      </c>
      <c r="BA12">
        <f>'care receipt'!$N$5*'care provision'!AT12/1000</f>
        <v>356.22872753890096</v>
      </c>
      <c r="BB12">
        <f t="shared" si="15"/>
        <v>16.6494</v>
      </c>
      <c r="BD12" s="1">
        <v>5032</v>
      </c>
      <c r="BE12" s="1">
        <v>2967</v>
      </c>
      <c r="BF12" s="1">
        <v>2737</v>
      </c>
      <c r="BG12" s="1">
        <v>1273</v>
      </c>
      <c r="BH12" s="1">
        <v>2344</v>
      </c>
      <c r="BI12" s="1">
        <v>17.27129</v>
      </c>
      <c r="BK12">
        <f>'care receipt'!$N$5*'care provision'!BD12/1000</f>
        <v>332.56826660032465</v>
      </c>
      <c r="BL12">
        <f>'care receipt'!$N$5*'care provision'!BE12/1000</f>
        <v>196.09102682892751</v>
      </c>
      <c r="BM12">
        <f>'care receipt'!$N$5*'care provision'!BF12/1000</f>
        <v>180.89017203598738</v>
      </c>
      <c r="BN12">
        <f>'care receipt'!$N$5*'care provision'!BG12/1000</f>
        <v>84.133426745272914</v>
      </c>
      <c r="BO12">
        <f>'care receipt'!$N$5*'care provision'!BH12/1000</f>
        <v>154.91653754196363</v>
      </c>
      <c r="BP12">
        <f t="shared" si="16"/>
        <v>17.27129</v>
      </c>
      <c r="BR12">
        <f t="shared" si="17"/>
        <v>3515.5611695689722</v>
      </c>
      <c r="BS12">
        <f t="shared" si="18"/>
        <v>1841.418331482163</v>
      </c>
      <c r="BT12">
        <f t="shared" si="19"/>
        <v>1619.2875794861989</v>
      </c>
      <c r="BU12">
        <f t="shared" si="20"/>
        <v>730.16975544522791</v>
      </c>
      <c r="BV12">
        <f t="shared" si="21"/>
        <v>1435.2250551455982</v>
      </c>
      <c r="BW12">
        <f t="shared" si="22"/>
        <v>16.777250665489451</v>
      </c>
      <c r="BY12">
        <f t="shared" si="23"/>
        <v>2329.9135932566537</v>
      </c>
      <c r="BZ12">
        <f t="shared" si="0"/>
        <v>2791.0370800284677</v>
      </c>
      <c r="CA12">
        <f t="shared" si="1"/>
        <v>1990.9481072209423</v>
      </c>
      <c r="CB12">
        <f t="shared" si="24"/>
        <v>849.9259874995671</v>
      </c>
      <c r="CC12">
        <f t="shared" si="25"/>
        <v>7961.8247680056311</v>
      </c>
      <c r="CD12">
        <f t="shared" si="26"/>
        <v>0.64318806586443822</v>
      </c>
      <c r="CE12">
        <f>CC12/'care receipt'!CC12</f>
        <v>1.5616566945534505</v>
      </c>
      <c r="CG12">
        <f>G12*Z12*365.25/7*'care receipt'!$CL12/10^6</f>
        <v>30.256981889313632</v>
      </c>
      <c r="CH12">
        <f>H12*AN12*365.25/7*'care receipt'!$CL12/10^6</f>
        <v>36.245274772093943</v>
      </c>
      <c r="CI12">
        <f>I12*BB12*365.25/7*'care receipt'!$CL12/10^6</f>
        <v>25.85507076189306</v>
      </c>
      <c r="CJ12">
        <f>J12*BP12*365.25/7*'care receipt'!$CL12/10^6</f>
        <v>11.037402968702546</v>
      </c>
      <c r="CK12">
        <f t="shared" si="27"/>
        <v>103.39473039200318</v>
      </c>
      <c r="CM12" s="1">
        <v>17576</v>
      </c>
      <c r="CN12" s="1">
        <v>22542</v>
      </c>
      <c r="CO12" s="1">
        <v>597</v>
      </c>
      <c r="CP12" s="1">
        <v>8</v>
      </c>
      <c r="CR12">
        <f>'care receipt'!$N$5*'care provision'!CM12/1000</f>
        <v>1161.6096688726761</v>
      </c>
      <c r="CS12">
        <f>'care receipt'!$N$5*'care provision'!CN12/1000</f>
        <v>1489.815951054157</v>
      </c>
      <c r="CT12">
        <f>'care receipt'!$N$5*'care provision'!CO12/1000</f>
        <v>39.456131788631517</v>
      </c>
      <c r="CU12">
        <f>'care receipt'!$N$5*'care provision'!CP12/1000</f>
        <v>0.52872538410226488</v>
      </c>
      <c r="CW12">
        <f t="shared" si="2"/>
        <v>2028</v>
      </c>
      <c r="CX12">
        <f t="shared" si="3"/>
        <v>0.47309628273801513</v>
      </c>
      <c r="CY12">
        <f t="shared" si="4"/>
        <v>0.43757279291870488</v>
      </c>
      <c r="CZ12">
        <f t="shared" si="5"/>
        <v>1.721651862959972E-2</v>
      </c>
      <c r="DA12">
        <f t="shared" si="6"/>
        <v>5.6061667834618077E-4</v>
      </c>
      <c r="DC12" s="1">
        <v>534.08119999999997</v>
      </c>
      <c r="DD12" s="1">
        <v>584.56089999999995</v>
      </c>
      <c r="DE12" s="1">
        <v>535.01229999999998</v>
      </c>
      <c r="DF12" s="1">
        <v>492.19200000000001</v>
      </c>
      <c r="DH12">
        <f t="shared" si="7"/>
        <v>7.444726630597458</v>
      </c>
      <c r="DI12">
        <f t="shared" si="8"/>
        <v>10.450657838190887</v>
      </c>
      <c r="DJ12">
        <f t="shared" si="9"/>
        <v>0.2533141898080663</v>
      </c>
      <c r="DK12">
        <f t="shared" si="10"/>
        <v>3.1228128510247433E-3</v>
      </c>
      <c r="DL12">
        <f>SUM(DH12:DK12)/'care receipt'!DS12</f>
        <v>0.30525278887776014</v>
      </c>
      <c r="DM12">
        <f t="shared" si="28"/>
        <v>18.151821471447434</v>
      </c>
      <c r="DN12">
        <f t="shared" si="32"/>
        <v>3.7405500000000008E-2</v>
      </c>
      <c r="DO12" s="1">
        <v>0.25681130000000002</v>
      </c>
      <c r="DP12" s="1">
        <v>0.21940580000000001</v>
      </c>
      <c r="DQ12" s="1">
        <v>0.39647710000000003</v>
      </c>
      <c r="DR12" s="1">
        <v>0.22605140000000001</v>
      </c>
      <c r="DS12" s="1">
        <v>3.7375899999999997E-2</v>
      </c>
      <c r="DT12" s="1">
        <v>1.7029E-3</v>
      </c>
      <c r="DU12" s="1">
        <v>0.25433499999999998</v>
      </c>
      <c r="DV12" s="1">
        <v>0.20927399999999999</v>
      </c>
      <c r="DW12" s="1">
        <v>0.21897639999999999</v>
      </c>
      <c r="DX12" s="1">
        <v>0.22127330000000001</v>
      </c>
      <c r="DY12" s="1">
        <v>0.25672080000000003</v>
      </c>
      <c r="EA12">
        <f t="shared" si="29"/>
        <v>0.25681130000000002</v>
      </c>
      <c r="EB12">
        <f t="shared" si="30"/>
        <v>0.39647710000000003</v>
      </c>
      <c r="EC12">
        <f t="shared" si="31"/>
        <v>0.22605140000000001</v>
      </c>
      <c r="ED12">
        <f t="shared" si="11"/>
        <v>2.6975587206308996E-2</v>
      </c>
      <c r="EE12">
        <f t="shared" si="33"/>
        <v>5.1841200000000032E-2</v>
      </c>
      <c r="EG12" s="1">
        <v>0.25681130000000002</v>
      </c>
      <c r="EH12" s="1">
        <v>0.271812</v>
      </c>
      <c r="EI12" s="1">
        <v>0.3446359</v>
      </c>
      <c r="EJ12" s="1">
        <v>0.21754109999999999</v>
      </c>
      <c r="EK12" s="1">
        <v>0.22058820000000001</v>
      </c>
      <c r="EL12" s="1">
        <v>2978.0210000000002</v>
      </c>
      <c r="EM12" s="1">
        <v>3261.6149999999998</v>
      </c>
      <c r="EN12" s="1">
        <v>3721.1909999999998</v>
      </c>
      <c r="EO12" s="1">
        <v>2712.28</v>
      </c>
      <c r="EP12" s="1">
        <v>2332.6030000000001</v>
      </c>
      <c r="ER12" s="1">
        <v>22.130269999999999</v>
      </c>
      <c r="ES12" s="1">
        <v>30.15466</v>
      </c>
      <c r="ET12" s="1">
        <v>3087.1370000000002</v>
      </c>
      <c r="EU12" s="1">
        <v>4565.3370000000004</v>
      </c>
    </row>
    <row r="13" spans="1:151" x14ac:dyDescent="0.25">
      <c r="A13">
        <v>2029</v>
      </c>
      <c r="B13" s="1">
        <v>37182</v>
      </c>
      <c r="C13" s="1">
        <v>51120</v>
      </c>
      <c r="D13" s="1">
        <v>35584</v>
      </c>
      <c r="E13" s="1">
        <v>15123</v>
      </c>
      <c r="G13">
        <f>'care receipt'!$N$5*'care provision'!B13/1000</f>
        <v>2457.3834039613016</v>
      </c>
      <c r="H13">
        <f>'care receipt'!$N$5*'care provision'!C13/1000</f>
        <v>3378.5552044134729</v>
      </c>
      <c r="I13">
        <f>'care receipt'!$N$5*'care provision'!D13/1000</f>
        <v>2351.7705084868744</v>
      </c>
      <c r="J13">
        <f>'care receipt'!$N$5*'care provision'!E13/1000</f>
        <v>999.48924797231905</v>
      </c>
      <c r="K13">
        <f t="shared" si="12"/>
        <v>9187.1983648339665</v>
      </c>
      <c r="L13">
        <f>K13/'care receipt'!BR13</f>
        <v>1.95179792476938</v>
      </c>
      <c r="N13" s="1">
        <v>13250</v>
      </c>
      <c r="O13" s="1">
        <v>7523</v>
      </c>
      <c r="P13" s="1">
        <v>6852</v>
      </c>
      <c r="Q13" s="1">
        <v>3205</v>
      </c>
      <c r="R13" s="1">
        <v>6526</v>
      </c>
      <c r="S13" s="1">
        <v>18.249459999999999</v>
      </c>
      <c r="U13">
        <f>'care receipt'!$N$5*'care provision'!N13/1000</f>
        <v>875.7014174193763</v>
      </c>
      <c r="V13">
        <f>'care receipt'!$N$5*'care provision'!O13/1000</f>
        <v>497.20013307516734</v>
      </c>
      <c r="W13">
        <f>'care receipt'!$N$5*'care provision'!P13/1000</f>
        <v>452.85329148358994</v>
      </c>
      <c r="X13">
        <f>'care receipt'!$N$5*'care provision'!Q13/1000</f>
        <v>211.82060700596989</v>
      </c>
      <c r="Y13">
        <f>'care receipt'!$N$5*'care provision'!R13/1000</f>
        <v>431.30773208142256</v>
      </c>
      <c r="Z13">
        <f t="shared" si="13"/>
        <v>18.249459999999999</v>
      </c>
      <c r="AB13" s="1">
        <v>21770</v>
      </c>
      <c r="AC13" s="1">
        <v>9961</v>
      </c>
      <c r="AD13" s="1">
        <v>8591</v>
      </c>
      <c r="AE13" s="1">
        <v>3835</v>
      </c>
      <c r="AF13" s="1">
        <v>7226</v>
      </c>
      <c r="AG13" s="1">
        <v>15.586930000000001</v>
      </c>
      <c r="AI13">
        <f>'care receipt'!$N$5*'care provision'!AB13/1000</f>
        <v>1438.7939514882883</v>
      </c>
      <c r="AJ13">
        <f>'care receipt'!$N$5*'care provision'!AC13/1000</f>
        <v>658.32919388033258</v>
      </c>
      <c r="AK13">
        <f>'care receipt'!$N$5*'care provision'!AD13/1000</f>
        <v>567.78497185281981</v>
      </c>
      <c r="AL13">
        <f>'care receipt'!$N$5*'care provision'!AE13/1000</f>
        <v>253.45773100402326</v>
      </c>
      <c r="AM13">
        <f>'care receipt'!$N$5*'care provision'!AF13/1000</f>
        <v>477.57120319037074</v>
      </c>
      <c r="AN13">
        <f t="shared" si="14"/>
        <v>15.586930000000001</v>
      </c>
      <c r="AP13" s="1">
        <v>13570</v>
      </c>
      <c r="AQ13" s="1">
        <v>7283</v>
      </c>
      <c r="AR13" s="1">
        <v>6511</v>
      </c>
      <c r="AS13" s="1">
        <v>2855</v>
      </c>
      <c r="AT13" s="1">
        <v>5544</v>
      </c>
      <c r="AU13" s="1">
        <v>16.46499</v>
      </c>
      <c r="AW13">
        <f>'care receipt'!$N$5*'care provision'!AP13/1000</f>
        <v>896.85043278346689</v>
      </c>
      <c r="AX13">
        <f>'care receipt'!$N$5*'care provision'!AQ13/1000</f>
        <v>481.33837155209943</v>
      </c>
      <c r="AY13">
        <f>'care receipt'!$N$5*'care provision'!AR13/1000</f>
        <v>430.31637198623082</v>
      </c>
      <c r="AZ13">
        <f>'care receipt'!$N$5*'care provision'!AS13/1000</f>
        <v>188.6888714514958</v>
      </c>
      <c r="BA13">
        <f>'care receipt'!$N$5*'care provision'!AT13/1000</f>
        <v>366.40669118286962</v>
      </c>
      <c r="BB13">
        <f t="shared" si="15"/>
        <v>16.46499</v>
      </c>
      <c r="BD13" s="1">
        <v>5277</v>
      </c>
      <c r="BE13" s="1">
        <v>3212</v>
      </c>
      <c r="BF13" s="1">
        <v>2932</v>
      </c>
      <c r="BG13" s="1">
        <v>1378</v>
      </c>
      <c r="BH13" s="1">
        <v>2409</v>
      </c>
      <c r="BI13" s="1">
        <v>17.039739999999998</v>
      </c>
      <c r="BK13">
        <f>'care receipt'!$N$5*'care provision'!BD13/1000</f>
        <v>348.76048148845649</v>
      </c>
      <c r="BL13">
        <f>'care receipt'!$N$5*'care provision'!BE13/1000</f>
        <v>212.28324171705938</v>
      </c>
      <c r="BM13">
        <f>'care receipt'!$N$5*'care provision'!BF13/1000</f>
        <v>193.77785327348008</v>
      </c>
      <c r="BN13">
        <f>'care receipt'!$N$5*'care provision'!BG13/1000</f>
        <v>91.072947411615118</v>
      </c>
      <c r="BO13">
        <f>'care receipt'!$N$5*'care provision'!BH13/1000</f>
        <v>159.21243128779452</v>
      </c>
      <c r="BP13">
        <f t="shared" si="16"/>
        <v>17.039739999999998</v>
      </c>
      <c r="BR13">
        <f t="shared" si="17"/>
        <v>3560.106283179588</v>
      </c>
      <c r="BS13">
        <f t="shared" si="18"/>
        <v>1849.1509402246588</v>
      </c>
      <c r="BT13">
        <f t="shared" si="19"/>
        <v>1644.7324885961207</v>
      </c>
      <c r="BU13">
        <f t="shared" si="20"/>
        <v>745.04015687310414</v>
      </c>
      <c r="BV13">
        <f t="shared" si="21"/>
        <v>1434.4980577424574</v>
      </c>
      <c r="BW13">
        <f t="shared" si="22"/>
        <v>16.681923296333334</v>
      </c>
      <c r="BY13">
        <f t="shared" si="23"/>
        <v>2339.9960470574447</v>
      </c>
      <c r="BZ13">
        <f t="shared" si="0"/>
        <v>2747.7915847525687</v>
      </c>
      <c r="CA13">
        <f t="shared" si="1"/>
        <v>2020.4522720900086</v>
      </c>
      <c r="CB13">
        <f t="shared" si="24"/>
        <v>888.6551763412233</v>
      </c>
      <c r="CC13">
        <f t="shared" si="25"/>
        <v>7996.8950802412455</v>
      </c>
      <c r="CD13">
        <f t="shared" si="26"/>
        <v>0.63622038063009423</v>
      </c>
      <c r="CE13">
        <f>CC13/'care receipt'!CC13</f>
        <v>1.5509851293089039</v>
      </c>
      <c r="CG13">
        <f>G13*Z13*365.25/7*'care receipt'!$CL13/10^6</f>
        <v>30.563466186997999</v>
      </c>
      <c r="CH13">
        <f>H13*AN13*365.25/7*'care receipt'!$CL13/10^6</f>
        <v>35.889819256366074</v>
      </c>
      <c r="CI13">
        <f>I13*BB13*365.25/7*'care receipt'!$CL13/10^6</f>
        <v>26.389798725566095</v>
      </c>
      <c r="CJ13">
        <f>J13*BP13*365.25/7*'care receipt'!$CL13/10^6</f>
        <v>11.607020647816915</v>
      </c>
      <c r="CK13">
        <f t="shared" si="27"/>
        <v>104.45010481674709</v>
      </c>
      <c r="CM13" s="1">
        <v>17884</v>
      </c>
      <c r="CN13" s="1">
        <v>22245</v>
      </c>
      <c r="CO13" s="1">
        <v>591</v>
      </c>
      <c r="CP13" s="1">
        <v>4</v>
      </c>
      <c r="CR13">
        <f>'care receipt'!$N$5*'care provision'!CM13/1000</f>
        <v>1181.9655961606131</v>
      </c>
      <c r="CS13">
        <f>'care receipt'!$N$5*'care provision'!CN13/1000</f>
        <v>1470.1870211693602</v>
      </c>
      <c r="CT13">
        <f>'care receipt'!$N$5*'care provision'!CO13/1000</f>
        <v>39.059587750554819</v>
      </c>
      <c r="CU13">
        <f>'care receipt'!$N$5*'care provision'!CP13/1000</f>
        <v>0.26436269205113244</v>
      </c>
      <c r="CW13">
        <f t="shared" si="2"/>
        <v>2029</v>
      </c>
      <c r="CX13">
        <f t="shared" si="3"/>
        <v>0.48098542305416597</v>
      </c>
      <c r="CY13">
        <f t="shared" si="4"/>
        <v>0.43515258215962432</v>
      </c>
      <c r="CZ13">
        <f t="shared" si="5"/>
        <v>1.66085881294964E-2</v>
      </c>
      <c r="DA13">
        <f t="shared" si="6"/>
        <v>2.6449778483105202E-4</v>
      </c>
      <c r="DC13" s="1">
        <v>529.06500000000005</v>
      </c>
      <c r="DD13" s="1">
        <v>584.73080000000004</v>
      </c>
      <c r="DE13" s="1">
        <v>509.62819999999999</v>
      </c>
      <c r="DF13" s="1">
        <v>383.32740000000001</v>
      </c>
      <c r="DH13">
        <f t="shared" si="7"/>
        <v>7.504039537592579</v>
      </c>
      <c r="DI13">
        <f t="shared" si="8"/>
        <v>10.315963596455724</v>
      </c>
      <c r="DJ13">
        <f t="shared" si="9"/>
        <v>0.23887040877668761</v>
      </c>
      <c r="DK13">
        <f t="shared" si="10"/>
        <v>1.2160495608115353E-3</v>
      </c>
      <c r="DL13">
        <f>SUM(DH13:DK13)/'care receipt'!DS13</f>
        <v>0.29873018251606859</v>
      </c>
      <c r="DM13">
        <f t="shared" si="28"/>
        <v>18.0600895923858</v>
      </c>
      <c r="DN13">
        <f t="shared" si="32"/>
        <v>3.9896199999999965E-2</v>
      </c>
      <c r="DO13" s="1">
        <v>0.25518619999999997</v>
      </c>
      <c r="DP13" s="1">
        <v>0.21529000000000001</v>
      </c>
      <c r="DQ13" s="1">
        <v>0.3888916</v>
      </c>
      <c r="DR13" s="1">
        <v>0.225435</v>
      </c>
      <c r="DS13" s="1">
        <v>4.1297599999999997E-2</v>
      </c>
      <c r="DT13" s="1">
        <v>1.0839000000000001E-3</v>
      </c>
      <c r="DU13" s="1">
        <v>0.25276989999999999</v>
      </c>
      <c r="DV13" s="1">
        <v>0.20329079999999999</v>
      </c>
      <c r="DW13" s="1">
        <v>0.20968909999999999</v>
      </c>
      <c r="DX13" s="1">
        <v>0.22269259999999999</v>
      </c>
      <c r="DY13" s="1">
        <v>0.25699280000000002</v>
      </c>
      <c r="EA13">
        <f t="shared" si="29"/>
        <v>0.25518619999999997</v>
      </c>
      <c r="EB13">
        <f t="shared" si="30"/>
        <v>0.3888916</v>
      </c>
      <c r="EC13">
        <f t="shared" si="31"/>
        <v>0.225435</v>
      </c>
      <c r="ED13">
        <f t="shared" si="11"/>
        <v>2.9304151657562071E-2</v>
      </c>
      <c r="EE13">
        <f t="shared" si="33"/>
        <v>5.1416500000000032E-2</v>
      </c>
      <c r="EG13" s="1">
        <v>0.25518619999999997</v>
      </c>
      <c r="EH13" s="1">
        <v>0.26937430000000001</v>
      </c>
      <c r="EI13" s="1">
        <v>0.33747509999999997</v>
      </c>
      <c r="EJ13" s="1">
        <v>0.2168089</v>
      </c>
      <c r="EK13" s="1">
        <v>0.22192509999999999</v>
      </c>
      <c r="EL13" s="1">
        <v>3027.4169999999999</v>
      </c>
      <c r="EM13" s="1">
        <v>3274.39</v>
      </c>
      <c r="EN13" s="1">
        <v>3814.1529999999998</v>
      </c>
      <c r="EO13" s="1">
        <v>2737.2570000000001</v>
      </c>
      <c r="EP13" s="1">
        <v>2423.9160000000002</v>
      </c>
      <c r="ER13" s="1">
        <v>22.279240000000001</v>
      </c>
      <c r="ES13" s="1">
        <v>30.094180000000001</v>
      </c>
      <c r="ET13" s="1">
        <v>3129.58</v>
      </c>
      <c r="EU13" s="1">
        <v>4580.8900000000003</v>
      </c>
    </row>
    <row r="14" spans="1:151" x14ac:dyDescent="0.25">
      <c r="A14">
        <v>2030</v>
      </c>
      <c r="B14" s="1">
        <v>37372</v>
      </c>
      <c r="C14" s="1">
        <v>50805</v>
      </c>
      <c r="D14" s="1">
        <v>36352</v>
      </c>
      <c r="E14" s="1">
        <v>15753</v>
      </c>
      <c r="G14">
        <f>'care receipt'!$N$5*'care provision'!B14/1000</f>
        <v>2469.9406318337305</v>
      </c>
      <c r="H14">
        <f>'care receipt'!$N$5*'care provision'!C14/1000</f>
        <v>3357.7366424144461</v>
      </c>
      <c r="I14">
        <f>'care receipt'!$N$5*'care provision'!D14/1000</f>
        <v>2402.5281453606917</v>
      </c>
      <c r="J14">
        <f>'care receipt'!$N$5*'care provision'!E14/1000</f>
        <v>1041.1263719703725</v>
      </c>
      <c r="K14">
        <f t="shared" si="12"/>
        <v>9271.3317915792413</v>
      </c>
      <c r="L14">
        <f>K14/'care receipt'!BR14</f>
        <v>1.9224085950775645</v>
      </c>
      <c r="N14" s="1">
        <v>13353</v>
      </c>
      <c r="O14" s="1">
        <v>7381</v>
      </c>
      <c r="P14" s="1">
        <v>7023</v>
      </c>
      <c r="Q14" s="1">
        <v>3262</v>
      </c>
      <c r="R14" s="1">
        <v>6540</v>
      </c>
      <c r="S14" s="1">
        <v>18.183599999999998</v>
      </c>
      <c r="U14">
        <f>'care receipt'!$N$5*'care provision'!N14/1000</f>
        <v>882.5087567396929</v>
      </c>
      <c r="V14">
        <f>'care receipt'!$N$5*'care provision'!O14/1000</f>
        <v>487.81525750735216</v>
      </c>
      <c r="W14">
        <f>'care receipt'!$N$5*'care provision'!P14/1000</f>
        <v>464.15479656877579</v>
      </c>
      <c r="X14">
        <f>'care receipt'!$N$5*'care provision'!Q14/1000</f>
        <v>215.58777536769853</v>
      </c>
      <c r="Y14">
        <f>'care receipt'!$N$5*'care provision'!R14/1000</f>
        <v>432.23300150360154</v>
      </c>
      <c r="Z14">
        <f t="shared" si="13"/>
        <v>18.183599999999998</v>
      </c>
      <c r="AB14" s="1">
        <v>21527</v>
      </c>
      <c r="AC14" s="1">
        <v>10215</v>
      </c>
      <c r="AD14" s="1">
        <v>8466</v>
      </c>
      <c r="AE14" s="1">
        <v>3696</v>
      </c>
      <c r="AF14" s="1">
        <v>7144</v>
      </c>
      <c r="AG14" s="1">
        <v>15.40193</v>
      </c>
      <c r="AI14">
        <f>'care receipt'!$N$5*'care provision'!AB14/1000</f>
        <v>1422.7339179461821</v>
      </c>
      <c r="AJ14">
        <f>'care receipt'!$N$5*'care provision'!AC14/1000</f>
        <v>675.11622482557959</v>
      </c>
      <c r="AK14">
        <f>'care receipt'!$N$5*'care provision'!AD14/1000</f>
        <v>559.52363772622186</v>
      </c>
      <c r="AL14">
        <f>'care receipt'!$N$5*'care provision'!AE14/1000</f>
        <v>244.27112745524641</v>
      </c>
      <c r="AM14">
        <f>'care receipt'!$N$5*'care provision'!AF14/1000</f>
        <v>472.15176800332262</v>
      </c>
      <c r="AN14">
        <f t="shared" si="14"/>
        <v>15.40193</v>
      </c>
      <c r="AP14" s="1">
        <v>14119</v>
      </c>
      <c r="AQ14" s="1">
        <v>7301</v>
      </c>
      <c r="AR14" s="1">
        <v>6703</v>
      </c>
      <c r="AS14" s="1">
        <v>2918</v>
      </c>
      <c r="AT14" s="1">
        <v>5498</v>
      </c>
      <c r="AU14" s="1">
        <v>16.260190000000001</v>
      </c>
      <c r="AW14">
        <f>'care receipt'!$N$5*'care provision'!AP14/1000</f>
        <v>933.13421226748471</v>
      </c>
      <c r="AX14">
        <f>'care receipt'!$N$5*'care provision'!AQ14/1000</f>
        <v>482.52800366632948</v>
      </c>
      <c r="AY14">
        <f>'care receipt'!$N$5*'care provision'!AR14/1000</f>
        <v>443.00578120468521</v>
      </c>
      <c r="AZ14">
        <f>'care receipt'!$N$5*'care provision'!AS14/1000</f>
        <v>192.85258385130115</v>
      </c>
      <c r="BA14">
        <f>'care receipt'!$N$5*'care provision'!AT14/1000</f>
        <v>363.3665202242816</v>
      </c>
      <c r="BB14">
        <f t="shared" si="15"/>
        <v>16.260190000000001</v>
      </c>
      <c r="BD14" s="1">
        <v>5619</v>
      </c>
      <c r="BE14" s="1">
        <v>3173</v>
      </c>
      <c r="BF14" s="1">
        <v>3102</v>
      </c>
      <c r="BG14" s="1">
        <v>1399</v>
      </c>
      <c r="BH14" s="1">
        <v>2550</v>
      </c>
      <c r="BI14" s="1">
        <v>17.214410000000001</v>
      </c>
      <c r="BK14">
        <f>'care receipt'!$N$5*'care provision'!BD14/1000</f>
        <v>371.36349165882837</v>
      </c>
      <c r="BL14">
        <f>'care receipt'!$N$5*'care provision'!BE14/1000</f>
        <v>209.7057054695608</v>
      </c>
      <c r="BM14">
        <f>'care receipt'!$N$5*'care provision'!BF14/1000</f>
        <v>205.0132676856532</v>
      </c>
      <c r="BN14">
        <f>'care receipt'!$N$5*'care provision'!BG14/1000</f>
        <v>92.460851544883582</v>
      </c>
      <c r="BO14">
        <f>'care receipt'!$N$5*'care provision'!BH14/1000</f>
        <v>168.53121618259695</v>
      </c>
      <c r="BP14">
        <f t="shared" si="16"/>
        <v>17.214410000000001</v>
      </c>
      <c r="BR14">
        <f t="shared" si="17"/>
        <v>3609.7403786121886</v>
      </c>
      <c r="BS14">
        <f t="shared" si="18"/>
        <v>1855.1651914688223</v>
      </c>
      <c r="BT14">
        <f t="shared" si="19"/>
        <v>1671.6974831853361</v>
      </c>
      <c r="BU14">
        <f t="shared" si="20"/>
        <v>745.17233821912976</v>
      </c>
      <c r="BV14">
        <f t="shared" si="21"/>
        <v>1436.2825059138027</v>
      </c>
      <c r="BW14">
        <f t="shared" si="22"/>
        <v>16.568922459474486</v>
      </c>
      <c r="BY14">
        <f t="shared" si="23"/>
        <v>2343.4655222525098</v>
      </c>
      <c r="BZ14">
        <f t="shared" si="0"/>
        <v>2698.4474186815105</v>
      </c>
      <c r="CA14">
        <f t="shared" si="1"/>
        <v>2038.3853280370042</v>
      </c>
      <c r="CB14">
        <f t="shared" si="24"/>
        <v>935.1639882299371</v>
      </c>
      <c r="CC14">
        <f t="shared" si="25"/>
        <v>8015.4622572009612</v>
      </c>
      <c r="CD14">
        <f t="shared" si="26"/>
        <v>0.62902335250901442</v>
      </c>
      <c r="CE14">
        <f>CC14/'care receipt'!CC14</f>
        <v>1.5222882258351331</v>
      </c>
      <c r="CG14">
        <f>G14*Z14*365.25/7*'care receipt'!$CL14/10^6</f>
        <v>31.068061010242399</v>
      </c>
      <c r="CH14">
        <f>H14*AN14*365.25/7*'care receipt'!$CL14/10^6</f>
        <v>35.774167889590551</v>
      </c>
      <c r="CI14">
        <f>I14*BB14*365.25/7*'care receipt'!$CL14/10^6</f>
        <v>27.02351672448156</v>
      </c>
      <c r="CJ14">
        <f>J14*BP14*365.25/7*'care receipt'!$CL14/10^6</f>
        <v>12.397763724291197</v>
      </c>
      <c r="CK14">
        <f t="shared" si="27"/>
        <v>106.26350934860571</v>
      </c>
      <c r="CM14" s="1">
        <v>17725</v>
      </c>
      <c r="CN14" s="1">
        <v>22254</v>
      </c>
      <c r="CO14" s="1">
        <v>633</v>
      </c>
      <c r="CP14" s="1">
        <v>7</v>
      </c>
      <c r="CR14">
        <f>'care receipt'!$N$5*'care provision'!CM14/1000</f>
        <v>1171.4571791515807</v>
      </c>
      <c r="CS14">
        <f>'care receipt'!$N$5*'care provision'!CN14/1000</f>
        <v>1470.7818372264753</v>
      </c>
      <c r="CT14">
        <f>'care receipt'!$N$5*'care provision'!CO14/1000</f>
        <v>41.835396017091711</v>
      </c>
      <c r="CU14">
        <f>'care receipt'!$N$5*'care provision'!CP14/1000</f>
        <v>0.46263471108948179</v>
      </c>
      <c r="CW14">
        <f t="shared" si="2"/>
        <v>2030</v>
      </c>
      <c r="CX14">
        <f t="shared" si="3"/>
        <v>0.47428556138285349</v>
      </c>
      <c r="CY14">
        <f t="shared" si="4"/>
        <v>0.43802775317390019</v>
      </c>
      <c r="CZ14">
        <f t="shared" si="5"/>
        <v>1.741307218309859E-2</v>
      </c>
      <c r="DA14">
        <f t="shared" si="6"/>
        <v>4.4435980448168599E-4</v>
      </c>
      <c r="DC14" s="1">
        <v>533.88319999999999</v>
      </c>
      <c r="DD14" s="1">
        <v>585.18520000000001</v>
      </c>
      <c r="DE14" s="1">
        <v>531.17319999999995</v>
      </c>
      <c r="DF14" s="1">
        <v>420.5847</v>
      </c>
      <c r="DH14">
        <f t="shared" si="7"/>
        <v>7.5050556896210301</v>
      </c>
      <c r="DI14">
        <f t="shared" si="8"/>
        <v>10.32815716288491</v>
      </c>
      <c r="DJ14">
        <f t="shared" si="9"/>
        <v>0.26666209410799024</v>
      </c>
      <c r="DK14">
        <f t="shared" si="10"/>
        <v>2.3349249740778765E-3</v>
      </c>
      <c r="DL14">
        <f>SUM(DH14:DK14)/'care receipt'!DS14</f>
        <v>0.28977778067318405</v>
      </c>
      <c r="DM14">
        <f t="shared" si="28"/>
        <v>18.102209871588009</v>
      </c>
      <c r="DN14">
        <f t="shared" si="32"/>
        <v>3.9098999999999995E-2</v>
      </c>
      <c r="DO14" s="1">
        <v>0.2576561</v>
      </c>
      <c r="DP14" s="1">
        <v>0.2185571</v>
      </c>
      <c r="DQ14" s="1">
        <v>0.40250530000000001</v>
      </c>
      <c r="DR14" s="1">
        <v>0.22698199999999999</v>
      </c>
      <c r="DS14" s="1">
        <v>4.2726800000000002E-2</v>
      </c>
      <c r="DT14" s="1">
        <v>1.6906E-3</v>
      </c>
      <c r="DU14" s="1">
        <v>0.25512230000000002</v>
      </c>
      <c r="DV14" s="1">
        <v>0.21315149999999999</v>
      </c>
      <c r="DW14" s="1">
        <v>0.21429239999999999</v>
      </c>
      <c r="DX14" s="1">
        <v>0.22859660000000001</v>
      </c>
      <c r="DY14" s="1">
        <v>0.25470769999999998</v>
      </c>
      <c r="EA14">
        <f t="shared" si="29"/>
        <v>0.2576561</v>
      </c>
      <c r="EB14">
        <f t="shared" si="30"/>
        <v>0.40250530000000001</v>
      </c>
      <c r="EC14">
        <f t="shared" si="31"/>
        <v>0.22698199999999999</v>
      </c>
      <c r="ED14">
        <f t="shared" si="11"/>
        <v>3.032025055944727E-2</v>
      </c>
      <c r="EE14">
        <f t="shared" si="33"/>
        <v>4.9373900000000026E-2</v>
      </c>
      <c r="EG14" s="1">
        <v>0.2576561</v>
      </c>
      <c r="EH14" s="1">
        <v>0.27765329999999999</v>
      </c>
      <c r="EI14" s="1">
        <v>0.35313139999999998</v>
      </c>
      <c r="EJ14" s="1">
        <v>0.21997169999999999</v>
      </c>
      <c r="EK14" s="1">
        <v>0.24150940000000001</v>
      </c>
      <c r="EL14" s="1">
        <v>3081.7539999999999</v>
      </c>
      <c r="EM14" s="1">
        <v>3377.6680000000001</v>
      </c>
      <c r="EN14" s="1">
        <v>3839.902</v>
      </c>
      <c r="EO14" s="1">
        <v>2761.7910000000002</v>
      </c>
      <c r="EP14" s="1">
        <v>2489.1550000000002</v>
      </c>
      <c r="ER14" s="1">
        <v>22.045480000000001</v>
      </c>
      <c r="ES14" s="1">
        <v>30.064499999999999</v>
      </c>
      <c r="ET14" s="1">
        <v>3124.3690000000001</v>
      </c>
      <c r="EU14" s="1">
        <v>4610.47</v>
      </c>
    </row>
    <row r="15" spans="1:151" x14ac:dyDescent="0.25">
      <c r="A15">
        <v>2031</v>
      </c>
      <c r="B15" s="1">
        <v>37426</v>
      </c>
      <c r="C15" s="1">
        <v>51250</v>
      </c>
      <c r="D15" s="1">
        <v>37138</v>
      </c>
      <c r="E15" s="1">
        <v>16081</v>
      </c>
      <c r="G15">
        <f>'care receipt'!$N$5*'care provision'!B15/1000</f>
        <v>2473.5095281764206</v>
      </c>
      <c r="H15">
        <f>'care receipt'!$N$5*'care provision'!C15/1000</f>
        <v>3387.1469919051347</v>
      </c>
      <c r="I15">
        <f>'care receipt'!$N$5*'care provision'!D15/1000</f>
        <v>2454.4754143487394</v>
      </c>
      <c r="J15">
        <f>'care receipt'!$N$5*'care provision'!E15/1000</f>
        <v>1062.8041127185652</v>
      </c>
      <c r="K15">
        <f t="shared" si="12"/>
        <v>9377.9360471488581</v>
      </c>
      <c r="L15">
        <f>K15/'care receipt'!BR15</f>
        <v>1.9037620414844227</v>
      </c>
      <c r="N15" s="1">
        <v>13190</v>
      </c>
      <c r="O15" s="1">
        <v>7769</v>
      </c>
      <c r="P15" s="1">
        <v>6990</v>
      </c>
      <c r="Q15" s="1">
        <v>3187</v>
      </c>
      <c r="R15" s="1">
        <v>6492</v>
      </c>
      <c r="S15" s="1">
        <v>18.11382</v>
      </c>
      <c r="U15">
        <f>'care receipt'!$N$5*'care provision'!N15/1000</f>
        <v>871.73597703860935</v>
      </c>
      <c r="V15">
        <f>'care receipt'!$N$5*'care provision'!O15/1000</f>
        <v>513.45843863631205</v>
      </c>
      <c r="W15">
        <f>'care receipt'!$N$5*'care provision'!P15/1000</f>
        <v>461.97380435935395</v>
      </c>
      <c r="X15">
        <f>'care receipt'!$N$5*'care provision'!Q15/1000</f>
        <v>210.63097489173978</v>
      </c>
      <c r="Y15">
        <f>'care receipt'!$N$5*'care provision'!R15/1000</f>
        <v>429.06064919898796</v>
      </c>
      <c r="Z15">
        <f t="shared" si="13"/>
        <v>18.11382</v>
      </c>
      <c r="AB15" s="1">
        <v>21876</v>
      </c>
      <c r="AC15" s="1">
        <v>10180</v>
      </c>
      <c r="AD15" s="1">
        <v>8725</v>
      </c>
      <c r="AE15" s="1">
        <v>3670</v>
      </c>
      <c r="AF15" s="1">
        <v>7072</v>
      </c>
      <c r="AG15" s="1">
        <v>15.25469</v>
      </c>
      <c r="AI15">
        <f>'care receipt'!$N$5*'care provision'!AB15/1000</f>
        <v>1445.7995628276435</v>
      </c>
      <c r="AJ15">
        <f>'care receipt'!$N$5*'care provision'!AC15/1000</f>
        <v>672.80305127013207</v>
      </c>
      <c r="AK15">
        <f>'care receipt'!$N$5*'care provision'!AD15/1000</f>
        <v>576.64112203653258</v>
      </c>
      <c r="AL15">
        <f>'care receipt'!$N$5*'care provision'!AE15/1000</f>
        <v>242.55276995691403</v>
      </c>
      <c r="AM15">
        <f>'care receipt'!$N$5*'care provision'!AF15/1000</f>
        <v>467.39323954640219</v>
      </c>
      <c r="AN15">
        <f t="shared" si="14"/>
        <v>15.25469</v>
      </c>
      <c r="AP15" s="1">
        <v>14301</v>
      </c>
      <c r="AQ15" s="1">
        <v>7802</v>
      </c>
      <c r="AR15" s="1">
        <v>6725</v>
      </c>
      <c r="AS15" s="1">
        <v>2987</v>
      </c>
      <c r="AT15" s="1">
        <v>5490</v>
      </c>
      <c r="AU15" s="1">
        <v>15.967320000000001</v>
      </c>
      <c r="AW15">
        <f>'care receipt'!$N$5*'care provision'!AP15/1000</f>
        <v>945.16271475581129</v>
      </c>
      <c r="AX15">
        <f>'care receipt'!$N$5*'care provision'!AQ15/1000</f>
        <v>515.63943084573384</v>
      </c>
      <c r="AY15">
        <f>'care receipt'!$N$5*'care provision'!AR15/1000</f>
        <v>444.45977601096644</v>
      </c>
      <c r="AZ15">
        <f>'care receipt'!$N$5*'care provision'!AS15/1000</f>
        <v>197.41284028918315</v>
      </c>
      <c r="BA15">
        <f>'care receipt'!$N$5*'care provision'!AT15/1000</f>
        <v>362.83779484017924</v>
      </c>
      <c r="BB15">
        <f t="shared" si="15"/>
        <v>15.967320000000001</v>
      </c>
      <c r="BD15" s="1">
        <v>5725</v>
      </c>
      <c r="BE15" s="1">
        <v>3405</v>
      </c>
      <c r="BF15" s="1">
        <v>3048</v>
      </c>
      <c r="BG15" s="1">
        <v>1422</v>
      </c>
      <c r="BH15" s="1">
        <v>2566</v>
      </c>
      <c r="BI15" s="1">
        <v>17.080850000000002</v>
      </c>
      <c r="BK15">
        <f>'care receipt'!$N$5*'care provision'!BD15/1000</f>
        <v>378.36910299818334</v>
      </c>
      <c r="BL15">
        <f>'care receipt'!$N$5*'care provision'!BE15/1000</f>
        <v>225.03874160852649</v>
      </c>
      <c r="BM15">
        <f>'care receipt'!$N$5*'care provision'!BF15/1000</f>
        <v>201.44437134296294</v>
      </c>
      <c r="BN15">
        <f>'care receipt'!$N$5*'care provision'!BG15/1000</f>
        <v>93.980937024177592</v>
      </c>
      <c r="BO15">
        <f>'care receipt'!$N$5*'care provision'!BH15/1000</f>
        <v>169.58866695080147</v>
      </c>
      <c r="BP15">
        <f t="shared" si="16"/>
        <v>17.080850000000002</v>
      </c>
      <c r="BR15">
        <f t="shared" si="17"/>
        <v>3641.0673576202471</v>
      </c>
      <c r="BS15">
        <f t="shared" si="18"/>
        <v>1926.9396623607045</v>
      </c>
      <c r="BT15">
        <f t="shared" si="19"/>
        <v>1684.519073749816</v>
      </c>
      <c r="BU15">
        <f t="shared" si="20"/>
        <v>744.57752216201459</v>
      </c>
      <c r="BV15">
        <f t="shared" si="21"/>
        <v>1428.8803505363708</v>
      </c>
      <c r="BW15">
        <f t="shared" si="22"/>
        <v>16.402284568378029</v>
      </c>
      <c r="BY15">
        <f t="shared" si="23"/>
        <v>2337.8455712287032</v>
      </c>
      <c r="BZ15">
        <f t="shared" si="0"/>
        <v>2696.060385800934</v>
      </c>
      <c r="CA15">
        <f t="shared" si="1"/>
        <v>2044.9509706789233</v>
      </c>
      <c r="CB15">
        <f t="shared" si="24"/>
        <v>947.22879055617602</v>
      </c>
      <c r="CC15">
        <f t="shared" si="25"/>
        <v>8026.0857182647369</v>
      </c>
      <c r="CD15">
        <f t="shared" si="26"/>
        <v>0.62719314666352488</v>
      </c>
      <c r="CE15">
        <f>CC15/'care receipt'!CC15</f>
        <v>1.5240709289294216</v>
      </c>
      <c r="CG15">
        <f>G15*Z15*365.25/7*'care receipt'!$CL15/10^6</f>
        <v>31.474150209611533</v>
      </c>
      <c r="CH15">
        <f>H15*AN15*365.25/7*'care receipt'!$CL15/10^6</f>
        <v>36.296755697290941</v>
      </c>
      <c r="CI15">
        <f>I15*BB15*365.25/7*'care receipt'!$CL15/10^6</f>
        <v>27.530943367064229</v>
      </c>
      <c r="CJ15">
        <f>J15*BP15*365.25/7*'care receipt'!$CL15/10^6</f>
        <v>12.752433951899052</v>
      </c>
      <c r="CK15">
        <f t="shared" si="27"/>
        <v>108.05428322586575</v>
      </c>
      <c r="CM15" s="1">
        <v>17683</v>
      </c>
      <c r="CN15" s="1">
        <v>22251</v>
      </c>
      <c r="CO15" s="1">
        <v>595</v>
      </c>
      <c r="CP15" s="1">
        <v>3</v>
      </c>
      <c r="CR15">
        <f>'care receipt'!$N$5*'care provision'!CM15/1000</f>
        <v>1168.6813708850439</v>
      </c>
      <c r="CS15">
        <f>'care receipt'!$N$5*'care provision'!CN15/1000</f>
        <v>1470.5835652074372</v>
      </c>
      <c r="CT15">
        <f>'care receipt'!$N$5*'care provision'!CO15/1000</f>
        <v>39.323950442605948</v>
      </c>
      <c r="CU15">
        <f>'care receipt'!$N$5*'care provision'!CP15/1000</f>
        <v>0.19827201903834935</v>
      </c>
      <c r="CW15">
        <f t="shared" si="2"/>
        <v>2031</v>
      </c>
      <c r="CX15">
        <f t="shared" si="3"/>
        <v>0.47247902527654578</v>
      </c>
      <c r="CY15">
        <f t="shared" si="4"/>
        <v>0.4341658536585366</v>
      </c>
      <c r="CZ15">
        <f t="shared" si="5"/>
        <v>1.6021325865690127E-2</v>
      </c>
      <c r="DA15">
        <f t="shared" si="6"/>
        <v>1.8655556246502085E-4</v>
      </c>
      <c r="DC15" s="1">
        <v>523.07809999999995</v>
      </c>
      <c r="DD15" s="1">
        <v>578.28620000000001</v>
      </c>
      <c r="DE15" s="1">
        <v>546.68790000000001</v>
      </c>
      <c r="DF15" s="1">
        <v>476.40370000000001</v>
      </c>
      <c r="DH15">
        <f t="shared" si="7"/>
        <v>7.3357395718553269</v>
      </c>
      <c r="DI15">
        <f t="shared" si="8"/>
        <v>10.205018180475134</v>
      </c>
      <c r="DJ15">
        <f t="shared" si="9"/>
        <v>0.25797513464606781</v>
      </c>
      <c r="DK15">
        <f t="shared" si="10"/>
        <v>1.133490281716081E-3</v>
      </c>
      <c r="DL15">
        <f>SUM(DH15:DK15)/'care receipt'!DS15</f>
        <v>0.28149364284776618</v>
      </c>
      <c r="DM15">
        <f t="shared" si="28"/>
        <v>17.799866377258244</v>
      </c>
      <c r="DN15">
        <f t="shared" si="32"/>
        <v>4.1792899999999966E-2</v>
      </c>
      <c r="DO15" s="1">
        <v>0.26263979999999998</v>
      </c>
      <c r="DP15" s="1">
        <v>0.22084690000000001</v>
      </c>
      <c r="DQ15" s="1">
        <v>0.41013260000000001</v>
      </c>
      <c r="DR15" s="1">
        <v>0.2291086</v>
      </c>
      <c r="DS15" s="1">
        <v>4.2824300000000003E-2</v>
      </c>
      <c r="DT15" s="1">
        <v>1.2765000000000001E-3</v>
      </c>
      <c r="DU15" s="1">
        <v>0.26041209999999998</v>
      </c>
      <c r="DV15" s="1">
        <v>0.2118989</v>
      </c>
      <c r="DW15" s="1">
        <v>0.21847649999999999</v>
      </c>
      <c r="DX15" s="1">
        <v>0.23181879999999999</v>
      </c>
      <c r="DY15" s="1">
        <v>0.25625730000000002</v>
      </c>
      <c r="EA15">
        <f t="shared" si="29"/>
        <v>0.26263979999999998</v>
      </c>
      <c r="EB15">
        <f t="shared" si="30"/>
        <v>0.41013260000000001</v>
      </c>
      <c r="EC15">
        <f t="shared" si="31"/>
        <v>0.2291086</v>
      </c>
      <c r="ED15">
        <f t="shared" si="11"/>
        <v>3.0269945882109774E-2</v>
      </c>
      <c r="EE15">
        <f t="shared" si="33"/>
        <v>5.3937700000000033E-2</v>
      </c>
      <c r="EG15" s="1">
        <v>0.26263979999999998</v>
      </c>
      <c r="EH15" s="1">
        <v>0.28012429999999999</v>
      </c>
      <c r="EI15" s="1">
        <v>0.35619489999999998</v>
      </c>
      <c r="EJ15" s="1">
        <v>0.2220702</v>
      </c>
      <c r="EK15" s="1">
        <v>0.21212120000000001</v>
      </c>
      <c r="EL15" s="1">
        <v>3127.1390000000001</v>
      </c>
      <c r="EM15" s="1">
        <v>3402.3690000000001</v>
      </c>
      <c r="EN15" s="1">
        <v>3889.8359999999998</v>
      </c>
      <c r="EO15" s="1">
        <v>2814.4929999999999</v>
      </c>
      <c r="EP15" s="1">
        <v>2548.2399999999998</v>
      </c>
      <c r="ER15" s="1">
        <v>22.219159999999999</v>
      </c>
      <c r="ES15" s="1">
        <v>29.79636</v>
      </c>
      <c r="ET15" s="1">
        <v>3146.2460000000001</v>
      </c>
      <c r="EU15" s="1">
        <v>4630.0039999999999</v>
      </c>
    </row>
    <row r="16" spans="1:151" x14ac:dyDescent="0.25">
      <c r="A16">
        <v>2032</v>
      </c>
      <c r="B16" s="1">
        <v>37431</v>
      </c>
      <c r="C16" s="1">
        <v>51196</v>
      </c>
      <c r="D16" s="1">
        <v>37776</v>
      </c>
      <c r="E16" s="1">
        <v>16332</v>
      </c>
      <c r="G16">
        <f>'care receipt'!$N$5*'care provision'!B16/1000</f>
        <v>2473.8399815414846</v>
      </c>
      <c r="H16">
        <f>'care receipt'!$N$5*'care provision'!C16/1000</f>
        <v>3383.5780955624441</v>
      </c>
      <c r="I16">
        <f>'care receipt'!$N$5*'care provision'!D16/1000</f>
        <v>2496.6412637308949</v>
      </c>
      <c r="J16">
        <f>'care receipt'!$N$5*'care provision'!E16/1000</f>
        <v>1079.3928716447738</v>
      </c>
      <c r="K16">
        <f t="shared" si="12"/>
        <v>9433.4522124795967</v>
      </c>
      <c r="L16">
        <f>K16/'care receipt'!BR16</f>
        <v>1.876240552086756</v>
      </c>
      <c r="N16" s="1">
        <v>13414</v>
      </c>
      <c r="O16" s="1">
        <v>7732</v>
      </c>
      <c r="P16" s="1">
        <v>6869</v>
      </c>
      <c r="Q16" s="1">
        <v>3182</v>
      </c>
      <c r="R16" s="1">
        <v>6428</v>
      </c>
      <c r="S16" s="1">
        <v>18.039210000000001</v>
      </c>
      <c r="U16">
        <f>'care receipt'!$N$5*'care provision'!N16/1000</f>
        <v>886.54028779347266</v>
      </c>
      <c r="V16">
        <f>'care receipt'!$N$5*'care provision'!O16/1000</f>
        <v>511.01308373483903</v>
      </c>
      <c r="W16">
        <f>'care receipt'!$N$5*'care provision'!P16/1000</f>
        <v>453.97683292480718</v>
      </c>
      <c r="X16">
        <f>'care receipt'!$N$5*'care provision'!Q16/1000</f>
        <v>210.30052152667588</v>
      </c>
      <c r="Y16">
        <f>'care receipt'!$N$5*'care provision'!R16/1000</f>
        <v>424.83084612616983</v>
      </c>
      <c r="Z16">
        <f t="shared" si="13"/>
        <v>18.039210000000001</v>
      </c>
      <c r="AB16" s="1">
        <v>21809</v>
      </c>
      <c r="AC16" s="1">
        <v>10031</v>
      </c>
      <c r="AD16" s="1">
        <v>8650</v>
      </c>
      <c r="AE16" s="1">
        <v>3763</v>
      </c>
      <c r="AF16" s="1">
        <v>7191</v>
      </c>
      <c r="AG16" s="1">
        <v>15.410069999999999</v>
      </c>
      <c r="AI16">
        <f>'care receipt'!$N$5*'care provision'!AB16/1000</f>
        <v>1441.371487735787</v>
      </c>
      <c r="AJ16">
        <f>'care receipt'!$N$5*'care provision'!AC16/1000</f>
        <v>662.95554099122739</v>
      </c>
      <c r="AK16">
        <f>'care receipt'!$N$5*'care provision'!AD16/1000</f>
        <v>571.68432156057384</v>
      </c>
      <c r="AL16">
        <f>'care receipt'!$N$5*'care provision'!AE16/1000</f>
        <v>248.69920254710286</v>
      </c>
      <c r="AM16">
        <f>'care receipt'!$N$5*'care provision'!AF16/1000</f>
        <v>475.25802963492339</v>
      </c>
      <c r="AN16">
        <f t="shared" si="14"/>
        <v>15.410069999999999</v>
      </c>
      <c r="AP16" s="1">
        <v>14618</v>
      </c>
      <c r="AQ16" s="1">
        <v>7598</v>
      </c>
      <c r="AR16" s="1">
        <v>6768</v>
      </c>
      <c r="AS16" s="1">
        <v>3212</v>
      </c>
      <c r="AT16" s="1">
        <v>5787</v>
      </c>
      <c r="AU16" s="1">
        <v>16.414190000000001</v>
      </c>
      <c r="AW16">
        <f>'care receipt'!$N$5*'care provision'!AP16/1000</f>
        <v>966.11345810086357</v>
      </c>
      <c r="AX16">
        <f>'care receipt'!$N$5*'care provision'!AQ16/1000</f>
        <v>502.15693355112609</v>
      </c>
      <c r="AY16">
        <f>'care receipt'!$N$5*'care provision'!AR16/1000</f>
        <v>447.30167495051614</v>
      </c>
      <c r="AZ16">
        <f>'care receipt'!$N$5*'care provision'!AS16/1000</f>
        <v>212.28324171705938</v>
      </c>
      <c r="BA16">
        <f>'care receipt'!$N$5*'care provision'!AT16/1000</f>
        <v>382.4667247249759</v>
      </c>
      <c r="BB16">
        <f t="shared" si="15"/>
        <v>16.414190000000001</v>
      </c>
      <c r="BD16" s="1">
        <v>5727</v>
      </c>
      <c r="BE16" s="1">
        <v>3492</v>
      </c>
      <c r="BF16" s="1">
        <v>3210</v>
      </c>
      <c r="BG16" s="1">
        <v>1447</v>
      </c>
      <c r="BH16" s="1">
        <v>2544</v>
      </c>
      <c r="BI16" s="1">
        <v>16.861809999999998</v>
      </c>
      <c r="BK16">
        <f>'care receipt'!$N$5*'care provision'!BD16/1000</f>
        <v>378.5012843442089</v>
      </c>
      <c r="BL16">
        <f>'care receipt'!$N$5*'care provision'!BE16/1000</f>
        <v>230.78863016063863</v>
      </c>
      <c r="BM16">
        <f>'care receipt'!$N$5*'care provision'!BF16/1000</f>
        <v>212.15106037103379</v>
      </c>
      <c r="BN16">
        <f>'care receipt'!$N$5*'care provision'!BG16/1000</f>
        <v>95.633203849497164</v>
      </c>
      <c r="BO16">
        <f>'care receipt'!$N$5*'care provision'!BH16/1000</f>
        <v>168.13467214452024</v>
      </c>
      <c r="BP16">
        <f t="shared" si="16"/>
        <v>16.861809999999998</v>
      </c>
      <c r="BR16">
        <f t="shared" si="17"/>
        <v>3672.5265179743319</v>
      </c>
      <c r="BS16">
        <f t="shared" si="18"/>
        <v>1906.9141884378312</v>
      </c>
      <c r="BT16">
        <f t="shared" si="19"/>
        <v>1685.113889806931</v>
      </c>
      <c r="BU16">
        <f t="shared" si="20"/>
        <v>766.91616964033528</v>
      </c>
      <c r="BV16">
        <f t="shared" si="21"/>
        <v>1450.6902726305893</v>
      </c>
      <c r="BW16">
        <f t="shared" si="22"/>
        <v>16.531398294671945</v>
      </c>
      <c r="BY16">
        <f t="shared" si="23"/>
        <v>2328.5271343475338</v>
      </c>
      <c r="BZ16">
        <f t="shared" si="0"/>
        <v>2720.6520399216306</v>
      </c>
      <c r="CA16">
        <f t="shared" si="1"/>
        <v>2138.2958099483744</v>
      </c>
      <c r="CB16">
        <f t="shared" si="24"/>
        <v>949.67700329924025</v>
      </c>
      <c r="CC16">
        <f t="shared" si="25"/>
        <v>8137.1519875167787</v>
      </c>
      <c r="CD16">
        <f t="shared" si="26"/>
        <v>0.62050938485788643</v>
      </c>
      <c r="CE16">
        <f>CC16/'care receipt'!CC16</f>
        <v>1.4959247432021197</v>
      </c>
      <c r="CG16">
        <f>G16*Z16*365.25/7*'care receipt'!$CL16/10^6</f>
        <v>31.850519184002877</v>
      </c>
      <c r="CH16">
        <f>H16*AN16*365.25/7*'care receipt'!$CL16/10^6</f>
        <v>37.214159419620181</v>
      </c>
      <c r="CI16">
        <f>I16*BB16*365.25/7*'care receipt'!$CL16/10^6</f>
        <v>29.248459556782148</v>
      </c>
      <c r="CJ16">
        <f>J16*BP16*365.25/7*'care receipt'!$CL16/10^6</f>
        <v>12.990059323772659</v>
      </c>
      <c r="CK16">
        <f t="shared" si="27"/>
        <v>111.30319748417787</v>
      </c>
      <c r="CM16" s="1">
        <v>17775</v>
      </c>
      <c r="CN16" s="1">
        <v>22104</v>
      </c>
      <c r="CO16" s="1">
        <v>607</v>
      </c>
      <c r="CP16" s="1">
        <v>6</v>
      </c>
      <c r="CR16">
        <f>'care receipt'!$N$5*'care provision'!CM16/1000</f>
        <v>1174.7617128022198</v>
      </c>
      <c r="CS16">
        <f>'care receipt'!$N$5*'care provision'!CN16/1000</f>
        <v>1460.8682362745578</v>
      </c>
      <c r="CT16">
        <f>'care receipt'!$N$5*'care provision'!CO16/1000</f>
        <v>40.117038518759351</v>
      </c>
      <c r="CU16">
        <f>'care receipt'!$N$5*'care provision'!CP16/1000</f>
        <v>0.39654403807669869</v>
      </c>
      <c r="CW16">
        <f t="shared" si="2"/>
        <v>2032</v>
      </c>
      <c r="CX16">
        <f t="shared" si="3"/>
        <v>0.47487376773262802</v>
      </c>
      <c r="CY16">
        <f t="shared" si="4"/>
        <v>0.43175248066255173</v>
      </c>
      <c r="CZ16">
        <f t="shared" si="5"/>
        <v>1.606840321897501E-2</v>
      </c>
      <c r="DA16">
        <f t="shared" si="6"/>
        <v>3.6737692872887586E-4</v>
      </c>
      <c r="DC16" s="1">
        <v>522.14059999999995</v>
      </c>
      <c r="DD16" s="1">
        <v>573.32119999999998</v>
      </c>
      <c r="DE16" s="1">
        <v>577.51009999999997</v>
      </c>
      <c r="DF16" s="1">
        <v>389.64280000000002</v>
      </c>
      <c r="DH16">
        <f t="shared" si="7"/>
        <v>7.360689426954945</v>
      </c>
      <c r="DI16">
        <f t="shared" si="8"/>
        <v>10.050560763153756</v>
      </c>
      <c r="DJ16">
        <f t="shared" si="9"/>
        <v>0.27801593912007078</v>
      </c>
      <c r="DK16">
        <f t="shared" si="10"/>
        <v>1.854126351834138E-3</v>
      </c>
      <c r="DL16">
        <f>SUM(DH16:DK16)/'care receipt'!DS16</f>
        <v>0.26631809249853738</v>
      </c>
      <c r="DM16">
        <f t="shared" si="28"/>
        <v>17.691120255580607</v>
      </c>
      <c r="DN16">
        <f t="shared" si="32"/>
        <v>4.0503299999999992E-2</v>
      </c>
      <c r="DO16" s="1">
        <v>0.26330389999999998</v>
      </c>
      <c r="DP16" s="1">
        <v>0.22280059999999999</v>
      </c>
      <c r="DQ16" s="1">
        <v>0.41803790000000002</v>
      </c>
      <c r="DR16" s="1">
        <v>0.2307353</v>
      </c>
      <c r="DS16" s="1">
        <v>4.2751499999999998E-2</v>
      </c>
      <c r="DT16" s="1">
        <v>1.1899E-3</v>
      </c>
      <c r="DU16" s="1">
        <v>0.26096259999999999</v>
      </c>
      <c r="DV16" s="1">
        <v>0.2120283</v>
      </c>
      <c r="DW16" s="1">
        <v>0.21431919999999999</v>
      </c>
      <c r="DX16" s="1">
        <v>0.23087250000000001</v>
      </c>
      <c r="DY16" s="1">
        <v>0.26086399999999998</v>
      </c>
      <c r="EA16">
        <f t="shared" si="29"/>
        <v>0.26330389999999998</v>
      </c>
      <c r="EB16">
        <f t="shared" si="30"/>
        <v>0.41803790000000002</v>
      </c>
      <c r="EC16">
        <f t="shared" si="31"/>
        <v>0.2307353</v>
      </c>
      <c r="ED16">
        <f t="shared" si="11"/>
        <v>3.0206514947882013E-2</v>
      </c>
      <c r="EE16">
        <f t="shared" si="33"/>
        <v>5.5625900000000006E-2</v>
      </c>
      <c r="EG16" s="1">
        <v>0.26330389999999998</v>
      </c>
      <c r="EH16" s="1">
        <v>0.28576020000000002</v>
      </c>
      <c r="EI16" s="1">
        <v>0.36241200000000001</v>
      </c>
      <c r="EJ16" s="1">
        <v>0.2266069</v>
      </c>
      <c r="EK16" s="1">
        <v>0.21891189999999999</v>
      </c>
      <c r="EL16" s="1">
        <v>3172.2170000000001</v>
      </c>
      <c r="EM16" s="1">
        <v>3415.6460000000002</v>
      </c>
      <c r="EN16" s="1">
        <v>3917.1280000000002</v>
      </c>
      <c r="EO16" s="1">
        <v>2829.05</v>
      </c>
      <c r="EP16" s="1">
        <v>2557.8049999999998</v>
      </c>
      <c r="ER16" s="1">
        <v>21.955459999999999</v>
      </c>
      <c r="ES16" s="1">
        <v>29.785530000000001</v>
      </c>
      <c r="ET16" s="1">
        <v>3152.87</v>
      </c>
      <c r="EU16" s="1">
        <v>4655.82</v>
      </c>
    </row>
    <row r="17" spans="1:151" x14ac:dyDescent="0.25">
      <c r="A17">
        <v>2033</v>
      </c>
      <c r="B17" s="1">
        <v>37300</v>
      </c>
      <c r="C17" s="1">
        <v>51294</v>
      </c>
      <c r="D17" s="1">
        <v>38402</v>
      </c>
      <c r="E17" s="1">
        <v>16646</v>
      </c>
      <c r="G17">
        <f>'care receipt'!$N$5*'care provision'!B17/1000</f>
        <v>2465.1821033768101</v>
      </c>
      <c r="H17">
        <f>'care receipt'!$N$5*'care provision'!C17/1000</f>
        <v>3390.0549815176973</v>
      </c>
      <c r="I17">
        <f>'care receipt'!$N$5*'care provision'!D17/1000</f>
        <v>2538.0140250368972</v>
      </c>
      <c r="J17">
        <f>'care receipt'!$N$5*'care provision'!E17/1000</f>
        <v>1100.1453429707879</v>
      </c>
      <c r="K17">
        <f t="shared" si="12"/>
        <v>9493.3964529021923</v>
      </c>
      <c r="L17">
        <f>K17/'care receipt'!BR17</f>
        <v>1.8656501240372503</v>
      </c>
      <c r="N17" s="1">
        <v>13358</v>
      </c>
      <c r="O17" s="1">
        <v>7654</v>
      </c>
      <c r="P17" s="1">
        <v>6995</v>
      </c>
      <c r="Q17" s="1">
        <v>3153</v>
      </c>
      <c r="R17" s="1">
        <v>6339</v>
      </c>
      <c r="S17" s="1">
        <v>17.930409999999998</v>
      </c>
      <c r="U17">
        <f>'care receipt'!$N$5*'care provision'!N17/1000</f>
        <v>882.83921010475683</v>
      </c>
      <c r="V17">
        <f>'care receipt'!$N$5*'care provision'!O17/1000</f>
        <v>505.85801123984191</v>
      </c>
      <c r="W17">
        <f>'care receipt'!$N$5*'care provision'!P17/1000</f>
        <v>462.30425772441788</v>
      </c>
      <c r="X17">
        <f>'care receipt'!$N$5*'care provision'!Q17/1000</f>
        <v>208.38389200930516</v>
      </c>
      <c r="Y17">
        <f>'care receipt'!$N$5*'care provision'!R17/1000</f>
        <v>418.94877622803216</v>
      </c>
      <c r="Z17">
        <f t="shared" si="13"/>
        <v>17.930409999999998</v>
      </c>
      <c r="AB17" s="1">
        <v>21740</v>
      </c>
      <c r="AC17" s="1">
        <v>10256</v>
      </c>
      <c r="AD17" s="1">
        <v>8861</v>
      </c>
      <c r="AE17" s="1">
        <v>3751</v>
      </c>
      <c r="AF17" s="1">
        <v>6979</v>
      </c>
      <c r="AG17" s="1">
        <v>15.19359</v>
      </c>
      <c r="AI17">
        <f>'care receipt'!$N$5*'care provision'!AB17/1000</f>
        <v>1436.8112312979049</v>
      </c>
      <c r="AJ17">
        <f>'care receipt'!$N$5*'care provision'!AC17/1000</f>
        <v>677.82594241910363</v>
      </c>
      <c r="AK17">
        <f>'care receipt'!$N$5*'care provision'!AD17/1000</f>
        <v>585.6294535662712</v>
      </c>
      <c r="AL17">
        <f>'care receipt'!$N$5*'care provision'!AE17/1000</f>
        <v>247.90611447094946</v>
      </c>
      <c r="AM17">
        <f>'care receipt'!$N$5*'care provision'!AF17/1000</f>
        <v>461.24680695621339</v>
      </c>
      <c r="AN17">
        <f t="shared" si="14"/>
        <v>15.19359</v>
      </c>
      <c r="AP17" s="1">
        <v>14912</v>
      </c>
      <c r="AQ17" s="1">
        <v>7793</v>
      </c>
      <c r="AR17" s="1">
        <v>6971</v>
      </c>
      <c r="AS17" s="1">
        <v>3142</v>
      </c>
      <c r="AT17" s="1">
        <v>5790</v>
      </c>
      <c r="AU17" s="1">
        <v>16.2316</v>
      </c>
      <c r="AW17">
        <f>'care receipt'!$N$5*'care provision'!AP17/1000</f>
        <v>985.5441159666218</v>
      </c>
      <c r="AX17">
        <f>'care receipt'!$N$5*'care provision'!AQ17/1000</f>
        <v>515.04461478861879</v>
      </c>
      <c r="AY17">
        <f>'care receipt'!$N$5*'care provision'!AR17/1000</f>
        <v>460.71808157211109</v>
      </c>
      <c r="AZ17">
        <f>'care receipt'!$N$5*'care provision'!AS17/1000</f>
        <v>207.65689460616454</v>
      </c>
      <c r="BA17">
        <f>'care receipt'!$N$5*'care provision'!AT17/1000</f>
        <v>382.66499674401422</v>
      </c>
      <c r="BB17">
        <f t="shared" si="15"/>
        <v>16.2316</v>
      </c>
      <c r="BD17" s="1">
        <v>5872</v>
      </c>
      <c r="BE17" s="1">
        <v>3468</v>
      </c>
      <c r="BF17" s="1">
        <v>3305</v>
      </c>
      <c r="BG17" s="1">
        <v>1433</v>
      </c>
      <c r="BH17" s="1">
        <v>2662</v>
      </c>
      <c r="BI17" s="1">
        <v>16.906189999999999</v>
      </c>
      <c r="BK17">
        <f>'care receipt'!$N$5*'care provision'!BD17/1000</f>
        <v>388.08443193106245</v>
      </c>
      <c r="BL17">
        <f>'care receipt'!$N$5*'care provision'!BE17/1000</f>
        <v>229.20245400833184</v>
      </c>
      <c r="BM17">
        <f>'care receipt'!$N$5*'care provision'!BF17/1000</f>
        <v>218.42967430724821</v>
      </c>
      <c r="BN17">
        <f>'care receipt'!$N$5*'care provision'!BG17/1000</f>
        <v>94.707934427318207</v>
      </c>
      <c r="BO17">
        <f>'care receipt'!$N$5*'care provision'!BH17/1000</f>
        <v>175.93337156002863</v>
      </c>
      <c r="BP17">
        <f t="shared" si="16"/>
        <v>16.906189999999999</v>
      </c>
      <c r="BR17">
        <f t="shared" si="17"/>
        <v>3693.2789893003455</v>
      </c>
      <c r="BS17">
        <f t="shared" si="18"/>
        <v>1927.9310224558963</v>
      </c>
      <c r="BT17">
        <f t="shared" si="19"/>
        <v>1727.0814671700482</v>
      </c>
      <c r="BU17">
        <f t="shared" si="20"/>
        <v>758.65483551373745</v>
      </c>
      <c r="BV17">
        <f t="shared" si="21"/>
        <v>1438.7939514882885</v>
      </c>
      <c r="BW17">
        <f t="shared" si="22"/>
        <v>16.380241436348701</v>
      </c>
      <c r="BY17">
        <f t="shared" si="23"/>
        <v>2306.3829089150977</v>
      </c>
      <c r="BZ17">
        <f t="shared" si="0"/>
        <v>2687.5671816699055</v>
      </c>
      <c r="CA17">
        <f t="shared" si="1"/>
        <v>2149.5499129885925</v>
      </c>
      <c r="CB17">
        <f t="shared" si="24"/>
        <v>970.4831397207023</v>
      </c>
      <c r="CC17">
        <f t="shared" si="25"/>
        <v>8113.9831432942983</v>
      </c>
      <c r="CD17">
        <f t="shared" si="26"/>
        <v>0.61547454590316619</v>
      </c>
      <c r="CE17">
        <f>CC17/'care receipt'!CC17</f>
        <v>1.5026204752619192</v>
      </c>
      <c r="CG17">
        <f>G17*Z17*365.25/7*'care receipt'!$CL17/10^6</f>
        <v>32.068448244385422</v>
      </c>
      <c r="CH17">
        <f>H17*AN17*365.25/7*'care receipt'!$CL17/10^6</f>
        <v>37.368517055665897</v>
      </c>
      <c r="CI17">
        <f>I17*BB17*365.25/7*'care receipt'!$CL17/10^6</f>
        <v>29.887808250288852</v>
      </c>
      <c r="CJ17">
        <f>J17*BP17*365.25/7*'care receipt'!$CL17/10^6</f>
        <v>13.493808082727023</v>
      </c>
      <c r="CK17">
        <f t="shared" si="27"/>
        <v>112.81858163306721</v>
      </c>
      <c r="CM17" s="1">
        <v>17607</v>
      </c>
      <c r="CN17" s="1">
        <v>22214</v>
      </c>
      <c r="CO17" s="1">
        <v>615</v>
      </c>
      <c r="CP17" s="1">
        <v>6</v>
      </c>
      <c r="CR17">
        <f>'care receipt'!$N$5*'care provision'!CM17/1000</f>
        <v>1163.6584797360722</v>
      </c>
      <c r="CS17">
        <f>'care receipt'!$N$5*'care provision'!CN17/1000</f>
        <v>1468.1382103059641</v>
      </c>
      <c r="CT17">
        <f>'care receipt'!$N$5*'care provision'!CO17/1000</f>
        <v>40.645763902861617</v>
      </c>
      <c r="CU17">
        <f>'care receipt'!$N$5*'care provision'!CP17/1000</f>
        <v>0.39654403807669869</v>
      </c>
      <c r="CW17">
        <f t="shared" si="2"/>
        <v>2033</v>
      </c>
      <c r="CX17">
        <f t="shared" si="3"/>
        <v>0.47203753351206429</v>
      </c>
      <c r="CY17">
        <f t="shared" si="4"/>
        <v>0.43307209420205089</v>
      </c>
      <c r="CZ17">
        <f t="shared" si="5"/>
        <v>1.6014790896307484E-2</v>
      </c>
      <c r="DA17">
        <f t="shared" si="6"/>
        <v>3.6044695422323677E-4</v>
      </c>
      <c r="DC17" s="1">
        <v>536.06449999999995</v>
      </c>
      <c r="DD17" s="1">
        <v>575.61559999999997</v>
      </c>
      <c r="DE17" s="1">
        <v>525.75959999999998</v>
      </c>
      <c r="DF17" s="1">
        <v>479.02550000000002</v>
      </c>
      <c r="DH17">
        <f t="shared" si="7"/>
        <v>7.4855520133257309</v>
      </c>
      <c r="DI17">
        <f t="shared" si="8"/>
        <v>10.140999081698325</v>
      </c>
      <c r="DJ17">
        <f t="shared" si="9"/>
        <v>0.25643880685515558</v>
      </c>
      <c r="DK17">
        <f t="shared" si="10"/>
        <v>2.2794564733405161E-3</v>
      </c>
      <c r="DL17">
        <f>SUM(DH17:DK17)/'care receipt'!DS17</f>
        <v>0.26639752180643556</v>
      </c>
      <c r="DM17">
        <f t="shared" si="28"/>
        <v>17.885269358352549</v>
      </c>
      <c r="DN17">
        <f t="shared" si="32"/>
        <v>4.1590899999999986E-2</v>
      </c>
      <c r="DO17" s="1">
        <v>0.26708929999999997</v>
      </c>
      <c r="DP17" s="1">
        <v>0.22549839999999999</v>
      </c>
      <c r="DQ17" s="1">
        <v>0.42128510000000002</v>
      </c>
      <c r="DR17" s="1">
        <v>0.23903170000000001</v>
      </c>
      <c r="DS17" s="1">
        <v>4.5317200000000002E-2</v>
      </c>
      <c r="DT17" s="1">
        <v>1.8143E-3</v>
      </c>
      <c r="DU17" s="1">
        <v>0.2648528</v>
      </c>
      <c r="DV17" s="1">
        <v>0.21001510000000001</v>
      </c>
      <c r="DW17" s="1">
        <v>0.22032189999999999</v>
      </c>
      <c r="DX17" s="1">
        <v>0.2314187</v>
      </c>
      <c r="DY17" s="1">
        <v>0.2637833</v>
      </c>
      <c r="EA17">
        <f t="shared" si="29"/>
        <v>0.26708929999999997</v>
      </c>
      <c r="EB17">
        <f t="shared" si="30"/>
        <v>0.42128510000000002</v>
      </c>
      <c r="EC17">
        <f t="shared" si="31"/>
        <v>0.23903170000000001</v>
      </c>
      <c r="ED17">
        <f t="shared" si="11"/>
        <v>3.2162330188199396E-2</v>
      </c>
      <c r="EE17">
        <f t="shared" si="33"/>
        <v>5.2590600000000043E-2</v>
      </c>
      <c r="EG17" s="1">
        <v>0.26708929999999997</v>
      </c>
      <c r="EH17" s="1">
        <v>0.29538599999999998</v>
      </c>
      <c r="EI17" s="1">
        <v>0.36869449999999998</v>
      </c>
      <c r="EJ17" s="1">
        <v>0.23991879999999999</v>
      </c>
      <c r="EK17" s="1">
        <v>0.23552119999999999</v>
      </c>
      <c r="EL17" s="1">
        <v>3251.366</v>
      </c>
      <c r="EM17" s="1">
        <v>3525.009</v>
      </c>
      <c r="EN17" s="1">
        <v>3968.6849999999999</v>
      </c>
      <c r="EO17" s="1">
        <v>2902.5790000000002</v>
      </c>
      <c r="EP17" s="1">
        <v>2613.3919999999998</v>
      </c>
      <c r="ER17" s="1">
        <v>21.86711</v>
      </c>
      <c r="ES17" s="1">
        <v>29.787510000000001</v>
      </c>
      <c r="ET17" s="1">
        <v>3155.6529999999998</v>
      </c>
      <c r="EU17" s="1">
        <v>4684.3519999999999</v>
      </c>
    </row>
    <row r="18" spans="1:151" x14ac:dyDescent="0.25">
      <c r="A18">
        <v>2034</v>
      </c>
      <c r="B18" s="1">
        <v>37596</v>
      </c>
      <c r="C18" s="1">
        <v>51061</v>
      </c>
      <c r="D18" s="1">
        <v>38842</v>
      </c>
      <c r="E18" s="1">
        <v>17118</v>
      </c>
      <c r="G18">
        <f>'care receipt'!$N$5*'care provision'!B18/1000</f>
        <v>2484.7449425885939</v>
      </c>
      <c r="H18">
        <f>'care receipt'!$N$5*'care provision'!C18/1000</f>
        <v>3374.6558547057189</v>
      </c>
      <c r="I18">
        <f>'care receipt'!$N$5*'care provision'!D18/1000</f>
        <v>2567.0939211625218</v>
      </c>
      <c r="J18">
        <f>'care receipt'!$N$5*'care provision'!E18/1000</f>
        <v>1131.3401406328212</v>
      </c>
      <c r="K18">
        <f t="shared" si="12"/>
        <v>9557.8348590896549</v>
      </c>
      <c r="L18">
        <f>K18/'care receipt'!BR18</f>
        <v>1.8470075864006743</v>
      </c>
      <c r="N18" s="1">
        <v>13617</v>
      </c>
      <c r="O18" s="1">
        <v>7583</v>
      </c>
      <c r="P18" s="1">
        <v>6909</v>
      </c>
      <c r="Q18" s="1">
        <v>3311</v>
      </c>
      <c r="R18" s="1">
        <v>6368</v>
      </c>
      <c r="S18" s="1">
        <v>17.827359999999999</v>
      </c>
      <c r="U18">
        <f>'care receipt'!$N$5*'care provision'!N18/1000</f>
        <v>899.95669441506766</v>
      </c>
      <c r="V18">
        <f>'care receipt'!$N$5*'care provision'!O18/1000</f>
        <v>501.16557345593435</v>
      </c>
      <c r="W18">
        <f>'care receipt'!$N$5*'care provision'!P18/1000</f>
        <v>456.62045984531852</v>
      </c>
      <c r="X18">
        <f>'care receipt'!$N$5*'care provision'!Q18/1000</f>
        <v>218.82621834532489</v>
      </c>
      <c r="Y18">
        <f>'care receipt'!$N$5*'care provision'!R18/1000</f>
        <v>420.86540574540282</v>
      </c>
      <c r="Z18">
        <f t="shared" si="13"/>
        <v>17.827359999999999</v>
      </c>
      <c r="AB18" s="1">
        <v>21385</v>
      </c>
      <c r="AC18" s="1">
        <v>10312</v>
      </c>
      <c r="AD18" s="1">
        <v>8617</v>
      </c>
      <c r="AE18" s="1">
        <v>3741</v>
      </c>
      <c r="AF18" s="1">
        <v>7245</v>
      </c>
      <c r="AG18" s="1">
        <v>15.569929999999999</v>
      </c>
      <c r="AI18">
        <f>'care receipt'!$N$5*'care provision'!AB18/1000</f>
        <v>1413.3490423783669</v>
      </c>
      <c r="AJ18">
        <f>'care receipt'!$N$5*'care provision'!AC18/1000</f>
        <v>681.52702010781945</v>
      </c>
      <c r="AK18">
        <f>'care receipt'!$N$5*'care provision'!AD18/1000</f>
        <v>569.50332935115205</v>
      </c>
      <c r="AL18">
        <f>'care receipt'!$N$5*'care provision'!AE18/1000</f>
        <v>247.24520774082166</v>
      </c>
      <c r="AM18">
        <f>'care receipt'!$N$5*'care provision'!AF18/1000</f>
        <v>478.82692597761366</v>
      </c>
      <c r="AN18">
        <f t="shared" si="14"/>
        <v>15.569929999999999</v>
      </c>
      <c r="AP18" s="1">
        <v>15023</v>
      </c>
      <c r="AQ18" s="1">
        <v>7859</v>
      </c>
      <c r="AR18" s="1">
        <v>7152</v>
      </c>
      <c r="AS18" s="1">
        <v>3191</v>
      </c>
      <c r="AT18" s="1">
        <v>5811</v>
      </c>
      <c r="AU18" s="1">
        <v>16.293389999999999</v>
      </c>
      <c r="AW18">
        <f>'care receipt'!$N$5*'care provision'!AP18/1000</f>
        <v>992.88018067104065</v>
      </c>
      <c r="AX18">
        <f>'care receipt'!$N$5*'care provision'!AQ18/1000</f>
        <v>519.40659920746248</v>
      </c>
      <c r="AY18">
        <f>'care receipt'!$N$5*'care provision'!AR18/1000</f>
        <v>472.68049338742486</v>
      </c>
      <c r="AZ18">
        <f>'care receipt'!$N$5*'care provision'!AS18/1000</f>
        <v>210.89533758379091</v>
      </c>
      <c r="BA18">
        <f>'care receipt'!$N$5*'care provision'!AT18/1000</f>
        <v>384.05290087728264</v>
      </c>
      <c r="BB18">
        <f t="shared" si="15"/>
        <v>16.293389999999999</v>
      </c>
      <c r="BD18" s="1">
        <v>6156</v>
      </c>
      <c r="BE18" s="1">
        <v>3584</v>
      </c>
      <c r="BF18" s="1">
        <v>3283</v>
      </c>
      <c r="BG18" s="1">
        <v>1423</v>
      </c>
      <c r="BH18" s="1">
        <v>2760</v>
      </c>
      <c r="BI18" s="1">
        <v>16.917020000000001</v>
      </c>
      <c r="BK18">
        <f>'care receipt'!$N$5*'care provision'!BD18/1000</f>
        <v>406.85418306669283</v>
      </c>
      <c r="BL18">
        <f>'care receipt'!$N$5*'care provision'!BE18/1000</f>
        <v>236.86897207781468</v>
      </c>
      <c r="BM18">
        <f>'care receipt'!$N$5*'care provision'!BF18/1000</f>
        <v>216.97567950096698</v>
      </c>
      <c r="BN18">
        <f>'care receipt'!$N$5*'care provision'!BG18/1000</f>
        <v>94.047027697190373</v>
      </c>
      <c r="BO18">
        <f>'care receipt'!$N$5*'care provision'!BH18/1000</f>
        <v>182.41025751528139</v>
      </c>
      <c r="BP18">
        <f t="shared" si="16"/>
        <v>16.917020000000001</v>
      </c>
      <c r="BR18">
        <f t="shared" si="17"/>
        <v>3713.0401005311678</v>
      </c>
      <c r="BS18">
        <f t="shared" si="18"/>
        <v>1938.9681648490309</v>
      </c>
      <c r="BT18">
        <f t="shared" si="19"/>
        <v>1715.7799620848625</v>
      </c>
      <c r="BU18">
        <f t="shared" si="20"/>
        <v>771.01379136712785</v>
      </c>
      <c r="BV18">
        <f t="shared" si="21"/>
        <v>1466.1554901155805</v>
      </c>
      <c r="BW18">
        <f t="shared" si="22"/>
        <v>16.510555640277421</v>
      </c>
      <c r="BY18">
        <f t="shared" si="23"/>
        <v>2311.325094220384</v>
      </c>
      <c r="BZ18">
        <f t="shared" si="0"/>
        <v>2741.6267887837444</v>
      </c>
      <c r="CA18">
        <f t="shared" si="1"/>
        <v>2182.4554929162232</v>
      </c>
      <c r="CB18">
        <f t="shared" si="24"/>
        <v>998.64065825652619</v>
      </c>
      <c r="CC18">
        <f t="shared" si="25"/>
        <v>8234.048034176878</v>
      </c>
      <c r="CD18">
        <f t="shared" si="26"/>
        <v>0.61366558247303815</v>
      </c>
      <c r="CE18">
        <f>CC18/'care receipt'!CC18</f>
        <v>1.4924736644616063</v>
      </c>
      <c r="CG18">
        <f>G18*Z18*365.25/7*'care receipt'!$CL18/10^6</f>
        <v>32.675827215565342</v>
      </c>
      <c r="CH18">
        <f>H18*AN18*365.25/7*'care receipt'!$CL18/10^6</f>
        <v>38.759118509064649</v>
      </c>
      <c r="CI18">
        <f>I18*BB18*365.25/7*'care receipt'!$CL18/10^6</f>
        <v>30.853962850364947</v>
      </c>
      <c r="CJ18">
        <f>J18*BP18*365.25/7*'care receipt'!$CL18/10^6</f>
        <v>14.118052748713543</v>
      </c>
      <c r="CK18">
        <f t="shared" si="27"/>
        <v>116.40696132370847</v>
      </c>
      <c r="CM18" s="1">
        <v>17787</v>
      </c>
      <c r="CN18" s="1">
        <v>21869</v>
      </c>
      <c r="CO18" s="1">
        <v>579</v>
      </c>
      <c r="CP18" s="1">
        <v>7</v>
      </c>
      <c r="CR18">
        <f>'care receipt'!$N$5*'care provision'!CM18/1000</f>
        <v>1175.5548008783733</v>
      </c>
      <c r="CS18">
        <f>'care receipt'!$N$5*'care provision'!CN18/1000</f>
        <v>1445.336928116554</v>
      </c>
      <c r="CT18">
        <f>'care receipt'!$N$5*'care provision'!CO18/1000</f>
        <v>38.266499674401423</v>
      </c>
      <c r="CU18">
        <f>'care receipt'!$N$5*'care provision'!CP18/1000</f>
        <v>0.46263471108948179</v>
      </c>
      <c r="CW18">
        <f t="shared" si="2"/>
        <v>2034</v>
      </c>
      <c r="CX18">
        <f t="shared" si="3"/>
        <v>0.47310884136610282</v>
      </c>
      <c r="CY18">
        <f t="shared" si="4"/>
        <v>0.4282916511623352</v>
      </c>
      <c r="CZ18">
        <f t="shared" si="5"/>
        <v>1.4906544462180114E-2</v>
      </c>
      <c r="DA18">
        <f t="shared" si="6"/>
        <v>4.0892627643416294E-4</v>
      </c>
      <c r="DC18" s="1">
        <v>525.66020000000003</v>
      </c>
      <c r="DD18" s="1">
        <v>576.54150000000004</v>
      </c>
      <c r="DE18" s="1">
        <v>563.48820000000001</v>
      </c>
      <c r="DF18" s="1">
        <v>475.44499999999999</v>
      </c>
      <c r="DH18">
        <f t="shared" si="7"/>
        <v>7.4153084608882311</v>
      </c>
      <c r="DI18">
        <f t="shared" si="8"/>
        <v>9.9995606465005249</v>
      </c>
      <c r="DJ18">
        <f t="shared" si="9"/>
        <v>0.25875265226194855</v>
      </c>
      <c r="DK18">
        <f t="shared" si="10"/>
        <v>2.6394883225672639E-3</v>
      </c>
      <c r="DL18">
        <f>SUM(DH18:DK18)/'care receipt'!DS18</f>
        <v>0.25412200828757814</v>
      </c>
      <c r="DM18">
        <f t="shared" si="28"/>
        <v>17.676261247973272</v>
      </c>
      <c r="DN18">
        <f t="shared" si="32"/>
        <v>3.8361100000000009E-2</v>
      </c>
      <c r="DO18" s="1">
        <v>0.26887060000000002</v>
      </c>
      <c r="DP18" s="1">
        <v>0.23050950000000001</v>
      </c>
      <c r="DQ18" s="1">
        <v>0.42601810000000001</v>
      </c>
      <c r="DR18" s="1">
        <v>0.24950369999999999</v>
      </c>
      <c r="DS18" s="1">
        <v>4.7278899999999999E-2</v>
      </c>
      <c r="DT18" s="1">
        <v>2.7973999999999998E-3</v>
      </c>
      <c r="DU18" s="1">
        <v>0.26668789999999998</v>
      </c>
      <c r="DV18" s="1">
        <v>0.22063669999999999</v>
      </c>
      <c r="DW18" s="1">
        <v>0.2235936</v>
      </c>
      <c r="DX18" s="1">
        <v>0.24241550000000001</v>
      </c>
      <c r="DY18" s="1">
        <v>0.26686480000000001</v>
      </c>
      <c r="EA18">
        <f t="shared" si="29"/>
        <v>0.26887060000000002</v>
      </c>
      <c r="EB18">
        <f t="shared" si="30"/>
        <v>0.42601810000000001</v>
      </c>
      <c r="EC18">
        <f t="shared" si="31"/>
        <v>0.24950369999999999</v>
      </c>
      <c r="ED18">
        <f t="shared" si="11"/>
        <v>3.3672139510364546E-2</v>
      </c>
      <c r="EE18">
        <f t="shared" si="33"/>
        <v>4.5927099999999998E-2</v>
      </c>
      <c r="EG18" s="1">
        <v>0.26887060000000002</v>
      </c>
      <c r="EH18" s="1">
        <v>0.3036877</v>
      </c>
      <c r="EI18" s="1">
        <v>0.38009100000000001</v>
      </c>
      <c r="EJ18" s="1">
        <v>0.24401439999999999</v>
      </c>
      <c r="EK18" s="1">
        <v>0.2422096</v>
      </c>
      <c r="EL18" s="1">
        <v>3334.232</v>
      </c>
      <c r="EM18" s="1">
        <v>3588.4989999999998</v>
      </c>
      <c r="EN18" s="1">
        <v>4023.7710000000002</v>
      </c>
      <c r="EO18" s="1">
        <v>2999.328</v>
      </c>
      <c r="EP18" s="1">
        <v>2671.7440000000001</v>
      </c>
      <c r="ER18" s="1">
        <v>21.829059999999998</v>
      </c>
      <c r="ES18" s="1">
        <v>29.86618</v>
      </c>
      <c r="ET18" s="1">
        <v>3130.24</v>
      </c>
      <c r="EU18" s="1">
        <v>4727.28</v>
      </c>
    </row>
    <row r="19" spans="1:151" x14ac:dyDescent="0.25">
      <c r="A19">
        <v>2035</v>
      </c>
      <c r="B19" s="1">
        <v>37152</v>
      </c>
      <c r="C19" s="1">
        <v>51167</v>
      </c>
      <c r="D19" s="1">
        <v>39442</v>
      </c>
      <c r="E19" s="1">
        <v>17485</v>
      </c>
      <c r="G19">
        <f>'care receipt'!$N$5*'care provision'!B19/1000</f>
        <v>2455.4006837709185</v>
      </c>
      <c r="H19">
        <f>'care receipt'!$N$5*'care provision'!C19/1000</f>
        <v>3381.6614660450737</v>
      </c>
      <c r="I19">
        <f>'care receipt'!$N$5*'care provision'!D19/1000</f>
        <v>2606.7483249701918</v>
      </c>
      <c r="J19">
        <f>'care receipt'!$N$5*'care provision'!E19/1000</f>
        <v>1155.5954176285127</v>
      </c>
      <c r="K19">
        <f t="shared" si="12"/>
        <v>9599.4058924146957</v>
      </c>
      <c r="L19">
        <f>K19/'care receipt'!BR19</f>
        <v>1.8229122216923115</v>
      </c>
      <c r="N19" s="1">
        <v>13307</v>
      </c>
      <c r="O19" s="1">
        <v>7664</v>
      </c>
      <c r="P19" s="1">
        <v>6808</v>
      </c>
      <c r="Q19" s="1">
        <v>3160</v>
      </c>
      <c r="R19" s="1">
        <v>6436</v>
      </c>
      <c r="S19" s="1">
        <v>18.104790000000001</v>
      </c>
      <c r="U19">
        <f>'care receipt'!$N$5*'care provision'!N19/1000</f>
        <v>879.46858578110482</v>
      </c>
      <c r="V19">
        <f>'care receipt'!$N$5*'care provision'!O19/1000</f>
        <v>506.51891796996978</v>
      </c>
      <c r="W19">
        <f>'care receipt'!$N$5*'care provision'!P19/1000</f>
        <v>449.94530187102743</v>
      </c>
      <c r="X19">
        <f>'care receipt'!$N$5*'care provision'!Q19/1000</f>
        <v>208.84652672039465</v>
      </c>
      <c r="Y19">
        <f>'care receipt'!$N$5*'care provision'!R19/1000</f>
        <v>425.35957151027208</v>
      </c>
      <c r="Z19">
        <f t="shared" si="13"/>
        <v>18.104790000000001</v>
      </c>
      <c r="AB19" s="1">
        <v>21660</v>
      </c>
      <c r="AC19" s="1">
        <v>10301</v>
      </c>
      <c r="AD19" s="1">
        <v>8704</v>
      </c>
      <c r="AE19" s="1">
        <v>3670</v>
      </c>
      <c r="AF19" s="1">
        <v>7077</v>
      </c>
      <c r="AG19" s="1">
        <v>15.367050000000001</v>
      </c>
      <c r="AI19">
        <f>'care receipt'!$N$5*'care provision'!AB19/1000</f>
        <v>1431.5239774568824</v>
      </c>
      <c r="AJ19">
        <f>'care receipt'!$N$5*'care provision'!AC19/1000</f>
        <v>680.80002270467878</v>
      </c>
      <c r="AK19">
        <f>'care receipt'!$N$5*'care provision'!AD19/1000</f>
        <v>575.25321790326427</v>
      </c>
      <c r="AL19">
        <f>'care receipt'!$N$5*'care provision'!AE19/1000</f>
        <v>242.55276995691403</v>
      </c>
      <c r="AM19">
        <f>'care receipt'!$N$5*'care provision'!AF19/1000</f>
        <v>467.72369291146612</v>
      </c>
      <c r="AN19">
        <f t="shared" si="14"/>
        <v>15.367050000000001</v>
      </c>
      <c r="AP19" s="1">
        <v>15319</v>
      </c>
      <c r="AQ19" s="1">
        <v>8165</v>
      </c>
      <c r="AR19" s="1">
        <v>7091</v>
      </c>
      <c r="AS19" s="1">
        <v>3286</v>
      </c>
      <c r="AT19" s="1">
        <v>5798</v>
      </c>
      <c r="AU19" s="1">
        <v>15.991619999999999</v>
      </c>
      <c r="AW19">
        <f>'care receipt'!$N$5*'care provision'!AP19/1000</f>
        <v>1012.4430198828245</v>
      </c>
      <c r="AX19">
        <f>'care receipt'!$N$5*'care provision'!AQ19/1000</f>
        <v>539.63034514937408</v>
      </c>
      <c r="AY19">
        <f>'care receipt'!$N$5*'care provision'!AR19/1000</f>
        <v>468.6489623336451</v>
      </c>
      <c r="AZ19">
        <f>'care receipt'!$N$5*'care provision'!AS19/1000</f>
        <v>217.17395152000529</v>
      </c>
      <c r="BA19">
        <f>'care receipt'!$N$5*'care provision'!AT19/1000</f>
        <v>383.19372212811646</v>
      </c>
      <c r="BB19">
        <f t="shared" si="15"/>
        <v>15.991619999999999</v>
      </c>
      <c r="BD19" s="1">
        <v>6225</v>
      </c>
      <c r="BE19" s="1">
        <v>3678</v>
      </c>
      <c r="BF19" s="1">
        <v>3432</v>
      </c>
      <c r="BG19" s="1">
        <v>1484</v>
      </c>
      <c r="BH19" s="1">
        <v>2756</v>
      </c>
      <c r="BI19" s="1">
        <v>16.91891</v>
      </c>
      <c r="BK19">
        <f>'care receipt'!$N$5*'care provision'!BD19/1000</f>
        <v>411.41443950457489</v>
      </c>
      <c r="BL19">
        <f>'care receipt'!$N$5*'care provision'!BE19/1000</f>
        <v>243.08149534101631</v>
      </c>
      <c r="BM19">
        <f>'care receipt'!$N$5*'care provision'!BF19/1000</f>
        <v>226.82318977987163</v>
      </c>
      <c r="BN19">
        <f>'care receipt'!$N$5*'care provision'!BG19/1000</f>
        <v>98.078558750970146</v>
      </c>
      <c r="BO19">
        <f>'care receipt'!$N$5*'care provision'!BH19/1000</f>
        <v>182.14589482323024</v>
      </c>
      <c r="BP19">
        <f t="shared" si="16"/>
        <v>16.91891</v>
      </c>
      <c r="BR19">
        <f t="shared" si="17"/>
        <v>3734.8500226253864</v>
      </c>
      <c r="BS19">
        <f t="shared" si="18"/>
        <v>1970.0307811650389</v>
      </c>
      <c r="BT19">
        <f t="shared" si="19"/>
        <v>1720.6706718878083</v>
      </c>
      <c r="BU19">
        <f t="shared" si="20"/>
        <v>766.65180694828416</v>
      </c>
      <c r="BV19">
        <f t="shared" si="21"/>
        <v>1458.4228813730847</v>
      </c>
      <c r="BW19">
        <f t="shared" si="22"/>
        <v>16.423747454800822</v>
      </c>
      <c r="BY19">
        <f t="shared" si="23"/>
        <v>2319.5730207934898</v>
      </c>
      <c r="BZ19">
        <f t="shared" si="0"/>
        <v>2711.5200348300787</v>
      </c>
      <c r="CA19">
        <f t="shared" si="1"/>
        <v>2175.1226412694964</v>
      </c>
      <c r="CB19">
        <f t="shared" si="24"/>
        <v>1020.1648971814403</v>
      </c>
      <c r="CC19">
        <f t="shared" si="25"/>
        <v>8226.380594074506</v>
      </c>
      <c r="CD19">
        <f t="shared" si="26"/>
        <v>0.61158039043895984</v>
      </c>
      <c r="CE19">
        <f>CC19/'care receipt'!CC19</f>
        <v>1.4786946659136151</v>
      </c>
      <c r="CG19">
        <f>G19*Z19*365.25/7*'care receipt'!$CL19/10^6</f>
        <v>33.342075250227488</v>
      </c>
      <c r="CH19">
        <f>H19*AN19*365.25/7*'care receipt'!$CL19/10^6</f>
        <v>38.97601163376045</v>
      </c>
      <c r="CI19">
        <f>I19*BB19*365.25/7*'care receipt'!$CL19/10^6</f>
        <v>31.26571232444844</v>
      </c>
      <c r="CJ19">
        <f>J19*BP19*365.25/7*'care receipt'!$CL19/10^6</f>
        <v>14.664084495097454</v>
      </c>
      <c r="CK19">
        <f t="shared" si="27"/>
        <v>118.24788370353384</v>
      </c>
      <c r="CM19" s="1">
        <v>17546</v>
      </c>
      <c r="CN19" s="1">
        <v>22095</v>
      </c>
      <c r="CO19" s="1">
        <v>556</v>
      </c>
      <c r="CP19" s="1">
        <v>6</v>
      </c>
      <c r="CR19">
        <f>'care receipt'!$N$5*'care provision'!CM19/1000</f>
        <v>1159.6269486822926</v>
      </c>
      <c r="CS19">
        <f>'care receipt'!$N$5*'care provision'!CN19/1000</f>
        <v>1460.2734202174429</v>
      </c>
      <c r="CT19">
        <f>'care receipt'!$N$5*'care provision'!CO19/1000</f>
        <v>36.746414195107413</v>
      </c>
      <c r="CU19">
        <f>'care receipt'!$N$5*'care provision'!CP19/1000</f>
        <v>0.39654403807669869</v>
      </c>
      <c r="CW19">
        <f t="shared" si="2"/>
        <v>2035</v>
      </c>
      <c r="CX19">
        <f t="shared" si="3"/>
        <v>0.47227605512489229</v>
      </c>
      <c r="CY19">
        <f t="shared" si="4"/>
        <v>0.43182129106650768</v>
      </c>
      <c r="CZ19">
        <f t="shared" si="5"/>
        <v>1.4096648242989706E-2</v>
      </c>
      <c r="DA19">
        <f t="shared" si="6"/>
        <v>3.431512725193023E-4</v>
      </c>
      <c r="DC19" s="1">
        <v>525.60519999999997</v>
      </c>
      <c r="DD19" s="1">
        <v>586.66449999999998</v>
      </c>
      <c r="DE19" s="1">
        <v>535.91790000000003</v>
      </c>
      <c r="DF19" s="1">
        <v>396.02390000000003</v>
      </c>
      <c r="DH19">
        <f t="shared" si="7"/>
        <v>7.3140714514505527</v>
      </c>
      <c r="DI19">
        <f t="shared" si="8"/>
        <v>10.280286911221872</v>
      </c>
      <c r="DJ19">
        <f t="shared" si="9"/>
        <v>0.23631673353566587</v>
      </c>
      <c r="DK19">
        <f t="shared" si="10"/>
        <v>1.8844909977705924E-3</v>
      </c>
      <c r="DL19">
        <f>SUM(DH19:DK19)/'care receipt'!DS19</f>
        <v>0.2497689679526372</v>
      </c>
      <c r="DM19">
        <f t="shared" si="28"/>
        <v>17.832559587205861</v>
      </c>
      <c r="DN19">
        <f t="shared" si="32"/>
        <v>3.7487300000000029E-2</v>
      </c>
      <c r="DO19" s="1">
        <v>0.27050010000000002</v>
      </c>
      <c r="DP19" s="1">
        <v>0.23301279999999999</v>
      </c>
      <c r="DQ19" s="1">
        <v>0.43411739999999999</v>
      </c>
      <c r="DR19" s="1">
        <v>0.25463079999999999</v>
      </c>
      <c r="DS19" s="1">
        <v>4.5769900000000002E-2</v>
      </c>
      <c r="DT19" s="1">
        <v>2.6768E-3</v>
      </c>
      <c r="DU19" s="1">
        <v>0.26842579999999999</v>
      </c>
      <c r="DV19" s="1">
        <v>0.21986049999999999</v>
      </c>
      <c r="DW19" s="1">
        <v>0.23246430000000001</v>
      </c>
      <c r="DX19" s="1">
        <v>0.2398207</v>
      </c>
      <c r="DY19" s="1">
        <v>0.26804430000000001</v>
      </c>
      <c r="EA19">
        <f t="shared" si="29"/>
        <v>0.27050010000000002</v>
      </c>
      <c r="EB19">
        <f t="shared" si="30"/>
        <v>0.43411739999999999</v>
      </c>
      <c r="EC19">
        <f t="shared" si="31"/>
        <v>0.25463079999999999</v>
      </c>
      <c r="ED19">
        <f t="shared" si="11"/>
        <v>3.2533951267412653E-2</v>
      </c>
      <c r="EE19">
        <f t="shared" si="33"/>
        <v>5.7699E-2</v>
      </c>
      <c r="EG19" s="1">
        <v>0.27050010000000002</v>
      </c>
      <c r="EH19" s="1">
        <v>0.30251470000000003</v>
      </c>
      <c r="EI19" s="1">
        <v>0.37641839999999999</v>
      </c>
      <c r="EJ19" s="1">
        <v>0.24605399999999999</v>
      </c>
      <c r="EK19" s="1">
        <v>0.25637389999999999</v>
      </c>
      <c r="EL19" s="1">
        <v>3401.1860000000001</v>
      </c>
      <c r="EM19" s="1">
        <v>3637.549</v>
      </c>
      <c r="EN19" s="1">
        <v>4054.1970000000001</v>
      </c>
      <c r="EO19" s="1">
        <v>3062.04</v>
      </c>
      <c r="EP19" s="1">
        <v>2766.1060000000002</v>
      </c>
      <c r="ER19" s="1">
        <v>21.73734</v>
      </c>
      <c r="ES19" s="1">
        <v>29.819230000000001</v>
      </c>
      <c r="ET19" s="1">
        <v>3142.1419999999998</v>
      </c>
      <c r="EU19" s="1">
        <v>4763.7139999999999</v>
      </c>
    </row>
    <row r="20" spans="1:151" x14ac:dyDescent="0.25">
      <c r="A20">
        <v>2036</v>
      </c>
      <c r="B20" s="1">
        <v>37297</v>
      </c>
      <c r="C20" s="1">
        <v>51473</v>
      </c>
      <c r="D20" s="1">
        <v>40043</v>
      </c>
      <c r="E20" s="1">
        <v>17770</v>
      </c>
      <c r="G20">
        <f>'care receipt'!$N$5*'care provision'!B20/1000</f>
        <v>2464.983831357772</v>
      </c>
      <c r="H20">
        <f>'care receipt'!$N$5*'care provision'!C20/1000</f>
        <v>3401.8852119869853</v>
      </c>
      <c r="I20">
        <f>'care receipt'!$N$5*'care provision'!D20/1000</f>
        <v>2646.4688194508744</v>
      </c>
      <c r="J20">
        <f>'care receipt'!$N$5*'care provision'!E20/1000</f>
        <v>1174.4312594371559</v>
      </c>
      <c r="K20">
        <f t="shared" si="12"/>
        <v>9687.7691222327885</v>
      </c>
      <c r="L20">
        <f>K20/'care receipt'!BR20</f>
        <v>1.8165966464661492</v>
      </c>
      <c r="N20" s="1">
        <v>13182</v>
      </c>
      <c r="O20" s="1">
        <v>7795</v>
      </c>
      <c r="P20" s="1">
        <v>6996</v>
      </c>
      <c r="Q20" s="1">
        <v>3239</v>
      </c>
      <c r="R20" s="1">
        <v>6274</v>
      </c>
      <c r="S20" s="1">
        <v>17.765720000000002</v>
      </c>
      <c r="U20">
        <f>'care receipt'!$N$5*'care provision'!N20/1000</f>
        <v>871.20725165450699</v>
      </c>
      <c r="V20">
        <f>'care receipt'!$N$5*'care provision'!O20/1000</f>
        <v>515.17679613464441</v>
      </c>
      <c r="W20">
        <f>'care receipt'!$N$5*'care provision'!P20/1000</f>
        <v>462.37034839743069</v>
      </c>
      <c r="X20">
        <f>'care receipt'!$N$5*'care provision'!Q20/1000</f>
        <v>214.06768988840452</v>
      </c>
      <c r="Y20">
        <f>'care receipt'!$N$5*'care provision'!R20/1000</f>
        <v>414.65288248220128</v>
      </c>
      <c r="Z20">
        <f t="shared" si="13"/>
        <v>17.765720000000002</v>
      </c>
      <c r="AB20" s="1">
        <v>21918</v>
      </c>
      <c r="AC20" s="1">
        <v>10395</v>
      </c>
      <c r="AD20" s="1">
        <v>8659</v>
      </c>
      <c r="AE20" s="1">
        <v>3700</v>
      </c>
      <c r="AF20" s="1">
        <v>7084</v>
      </c>
      <c r="AG20" s="1">
        <v>15.191459999999999</v>
      </c>
      <c r="AI20">
        <f>'care receipt'!$N$5*'care provision'!AB20/1000</f>
        <v>1448.5753710941804</v>
      </c>
      <c r="AJ20">
        <f>'care receipt'!$N$5*'care provision'!AC20/1000</f>
        <v>687.01254596788056</v>
      </c>
      <c r="AK20">
        <f>'care receipt'!$N$5*'care provision'!AD20/1000</f>
        <v>572.279137617689</v>
      </c>
      <c r="AL20">
        <f>'care receipt'!$N$5*'care provision'!AE20/1000</f>
        <v>244.53549014729754</v>
      </c>
      <c r="AM20">
        <f>'care receipt'!$N$5*'care provision'!AF20/1000</f>
        <v>468.18632762255561</v>
      </c>
      <c r="AN20">
        <f t="shared" si="14"/>
        <v>15.191459999999999</v>
      </c>
      <c r="AP20" s="1">
        <v>15617</v>
      </c>
      <c r="AQ20" s="1">
        <v>8119</v>
      </c>
      <c r="AR20" s="1">
        <v>7234</v>
      </c>
      <c r="AS20" s="1">
        <v>3272</v>
      </c>
      <c r="AT20" s="1">
        <v>6015</v>
      </c>
      <c r="AU20" s="1">
        <v>16.12941</v>
      </c>
      <c r="AW20">
        <f>'care receipt'!$N$5*'care provision'!AP20/1000</f>
        <v>1032.1380404406339</v>
      </c>
      <c r="AX20">
        <f>'care receipt'!$N$5*'care provision'!AQ20/1000</f>
        <v>536.59017419078612</v>
      </c>
      <c r="AY20">
        <f>'care receipt'!$N$5*'care provision'!AR20/1000</f>
        <v>478.0999285744731</v>
      </c>
      <c r="AZ20">
        <f>'care receipt'!$N$5*'care provision'!AS20/1000</f>
        <v>216.24868209782636</v>
      </c>
      <c r="BA20">
        <f>'care receipt'!$N$5*'care provision'!AT20/1000</f>
        <v>397.53539817189039</v>
      </c>
      <c r="BB20">
        <f t="shared" si="15"/>
        <v>16.12941</v>
      </c>
      <c r="BD20" s="1">
        <v>6304</v>
      </c>
      <c r="BE20" s="1">
        <v>3692</v>
      </c>
      <c r="BF20" s="1">
        <v>3493</v>
      </c>
      <c r="BG20" s="1">
        <v>1581</v>
      </c>
      <c r="BH20" s="1">
        <v>2781</v>
      </c>
      <c r="BI20" s="1">
        <v>17.012740000000001</v>
      </c>
      <c r="BK20">
        <f>'care receipt'!$N$5*'care provision'!BD20/1000</f>
        <v>416.63560267258475</v>
      </c>
      <c r="BL20">
        <f>'care receipt'!$N$5*'care provision'!BE20/1000</f>
        <v>244.00676476319524</v>
      </c>
      <c r="BM20">
        <f>'care receipt'!$N$5*'care provision'!BF20/1000</f>
        <v>230.85472083365144</v>
      </c>
      <c r="BN20">
        <f>'care receipt'!$N$5*'care provision'!BG20/1000</f>
        <v>104.48935403321009</v>
      </c>
      <c r="BO20">
        <f>'care receipt'!$N$5*'care provision'!BH20/1000</f>
        <v>183.79816164854984</v>
      </c>
      <c r="BP20">
        <f t="shared" si="16"/>
        <v>17.012740000000001</v>
      </c>
      <c r="BR20">
        <f t="shared" si="17"/>
        <v>3768.5562658619056</v>
      </c>
      <c r="BS20">
        <f t="shared" si="18"/>
        <v>1982.7862810565066</v>
      </c>
      <c r="BT20">
        <f t="shared" si="19"/>
        <v>1743.6041354232441</v>
      </c>
      <c r="BU20">
        <f t="shared" si="20"/>
        <v>779.34121616673849</v>
      </c>
      <c r="BV20">
        <f t="shared" si="21"/>
        <v>1464.1727699251969</v>
      </c>
      <c r="BW20">
        <f t="shared" si="22"/>
        <v>16.323478396880947</v>
      </c>
      <c r="BY20">
        <f t="shared" si="23"/>
        <v>2285.01509068212</v>
      </c>
      <c r="BZ20">
        <f t="shared" si="0"/>
        <v>2696.5678629271615</v>
      </c>
      <c r="CA20">
        <f t="shared" si="1"/>
        <v>2227.293489882295</v>
      </c>
      <c r="CB20">
        <f t="shared" si="24"/>
        <v>1042.5431801461757</v>
      </c>
      <c r="CC20">
        <f t="shared" si="25"/>
        <v>8251.419623637752</v>
      </c>
      <c r="CD20">
        <f t="shared" si="26"/>
        <v>0.6037243505758203</v>
      </c>
      <c r="CE20">
        <f>CC20/'care receipt'!CC20</f>
        <v>1.4639010672973598</v>
      </c>
      <c r="CG20">
        <f>G20*Z20*365.25/7*'care receipt'!$CL20/10^6</f>
        <v>33.395863191299192</v>
      </c>
      <c r="CH20">
        <f>H20*AN20*365.25/7*'care receipt'!$CL20/10^6</f>
        <v>39.410773173268915</v>
      </c>
      <c r="CI20">
        <f>I20*BB20*365.25/7*'care receipt'!$CL20/10^6</f>
        <v>32.552252708657569</v>
      </c>
      <c r="CJ20">
        <f>J20*BP20*365.25/7*'care receipt'!$CL20/10^6</f>
        <v>15.236936314845192</v>
      </c>
      <c r="CK20">
        <f t="shared" si="27"/>
        <v>120.59582538807086</v>
      </c>
      <c r="CM20" s="1">
        <v>17804</v>
      </c>
      <c r="CN20" s="1">
        <v>22195</v>
      </c>
      <c r="CO20" s="1">
        <v>515</v>
      </c>
      <c r="CP20" s="1">
        <v>2</v>
      </c>
      <c r="CR20">
        <f>'care receipt'!$N$5*'care provision'!CM20/1000</f>
        <v>1176.6783423195905</v>
      </c>
      <c r="CS20">
        <f>'care receipt'!$N$5*'care provision'!CN20/1000</f>
        <v>1466.8824875187213</v>
      </c>
      <c r="CT20">
        <f>'care receipt'!$N$5*'care provision'!CO20/1000</f>
        <v>34.036696601583301</v>
      </c>
      <c r="CU20">
        <f>'care receipt'!$N$5*'care provision'!CP20/1000</f>
        <v>0.13218134602556622</v>
      </c>
      <c r="CW20">
        <f t="shared" si="2"/>
        <v>2036</v>
      </c>
      <c r="CX20">
        <f t="shared" si="3"/>
        <v>0.47735742821138422</v>
      </c>
      <c r="CY20">
        <f t="shared" si="4"/>
        <v>0.43119693820061006</v>
      </c>
      <c r="CZ20">
        <f t="shared" si="5"/>
        <v>1.2861174237694476E-2</v>
      </c>
      <c r="DA20">
        <f t="shared" si="6"/>
        <v>1.1254924029262802E-4</v>
      </c>
      <c r="DC20" s="1">
        <v>529.04660000000001</v>
      </c>
      <c r="DD20" s="1">
        <v>588.10720000000003</v>
      </c>
      <c r="DE20" s="1">
        <v>548.51279999999997</v>
      </c>
      <c r="DF20" s="1">
        <v>1109.3810000000001</v>
      </c>
      <c r="DH20">
        <f t="shared" si="7"/>
        <v>7.4702121155737862</v>
      </c>
      <c r="DI20">
        <f t="shared" si="8"/>
        <v>10.352209829564043</v>
      </c>
      <c r="DJ20">
        <f t="shared" si="9"/>
        <v>0.22403476506821929</v>
      </c>
      <c r="DK20">
        <f t="shared" si="10"/>
        <v>1.759673686022264E-3</v>
      </c>
      <c r="DL20">
        <f>SUM(DH20:DK20)/'care receipt'!DS20</f>
        <v>0.24613238379944122</v>
      </c>
      <c r="DM20">
        <f t="shared" si="28"/>
        <v>18.048216383892068</v>
      </c>
      <c r="DN20">
        <f t="shared" si="32"/>
        <v>3.7142199999999986E-2</v>
      </c>
      <c r="DO20" s="1">
        <v>0.27148309999999998</v>
      </c>
      <c r="DP20" s="1">
        <v>0.23434089999999999</v>
      </c>
      <c r="DQ20" s="1">
        <v>0.43931330000000002</v>
      </c>
      <c r="DR20" s="1">
        <v>0.25786399999999998</v>
      </c>
      <c r="DS20" s="1">
        <v>4.4697199999999999E-2</v>
      </c>
      <c r="DT20" s="1">
        <v>2.5037000000000002E-3</v>
      </c>
      <c r="DU20" s="1">
        <v>0.26944180000000001</v>
      </c>
      <c r="DV20" s="1">
        <v>0.22882130000000001</v>
      </c>
      <c r="DW20" s="1">
        <v>0.22146379999999999</v>
      </c>
      <c r="DX20" s="1">
        <v>0.24416019999999999</v>
      </c>
      <c r="DY20" s="1">
        <v>0.27922960000000002</v>
      </c>
      <c r="EA20">
        <f t="shared" si="29"/>
        <v>0.27148309999999998</v>
      </c>
      <c r="EB20">
        <f t="shared" si="30"/>
        <v>0.43931330000000002</v>
      </c>
      <c r="EC20">
        <f t="shared" si="31"/>
        <v>0.25786399999999998</v>
      </c>
      <c r="ED20">
        <f t="shared" si="11"/>
        <v>3.1728170629443206E-2</v>
      </c>
      <c r="EE20">
        <f t="shared" si="33"/>
        <v>5.9647800000000029E-2</v>
      </c>
      <c r="EG20" s="1">
        <v>0.27148309999999998</v>
      </c>
      <c r="EH20" s="1">
        <v>0.307286</v>
      </c>
      <c r="EI20" s="1">
        <v>0.37966549999999999</v>
      </c>
      <c r="EJ20" s="1">
        <v>0.25140699999999999</v>
      </c>
      <c r="EK20" s="1">
        <v>0.20813770000000001</v>
      </c>
      <c r="EL20" s="1">
        <v>3449.3029999999999</v>
      </c>
      <c r="EM20" s="1">
        <v>3697.5770000000002</v>
      </c>
      <c r="EN20" s="1">
        <v>4103.2349999999997</v>
      </c>
      <c r="EO20" s="1">
        <v>3147.9479999999999</v>
      </c>
      <c r="EP20" s="1">
        <v>2826.904</v>
      </c>
      <c r="ER20" s="1">
        <v>21.690519999999999</v>
      </c>
      <c r="ES20" s="1">
        <v>29.837129999999998</v>
      </c>
      <c r="ET20" s="1">
        <v>3141.8359999999998</v>
      </c>
      <c r="EU20" s="1">
        <v>4823.4129999999996</v>
      </c>
    </row>
    <row r="21" spans="1:151" x14ac:dyDescent="0.25">
      <c r="A21">
        <v>2037</v>
      </c>
      <c r="B21" s="1">
        <v>36683</v>
      </c>
      <c r="C21" s="1">
        <v>51258</v>
      </c>
      <c r="D21" s="1">
        <v>40274</v>
      </c>
      <c r="E21" s="1">
        <v>18161</v>
      </c>
      <c r="G21">
        <f>'care receipt'!$N$5*'care provision'!B21/1000</f>
        <v>2424.404158127923</v>
      </c>
      <c r="H21">
        <f>'care receipt'!$N$5*'care provision'!C21/1000</f>
        <v>3387.6757172892367</v>
      </c>
      <c r="I21">
        <f>'care receipt'!$N$5*'care provision'!D21/1000</f>
        <v>2661.7357649168271</v>
      </c>
      <c r="J21">
        <f>'care receipt'!$N$5*'care provision'!E21/1000</f>
        <v>1200.2727125851543</v>
      </c>
      <c r="K21">
        <f t="shared" si="12"/>
        <v>9674.0883529191397</v>
      </c>
      <c r="L21">
        <f>K21/'care receipt'!BR21</f>
        <v>1.7951214726333988</v>
      </c>
      <c r="N21" s="1">
        <v>13205</v>
      </c>
      <c r="O21" s="1">
        <v>7508</v>
      </c>
      <c r="P21" s="1">
        <v>6721</v>
      </c>
      <c r="Q21" s="1">
        <v>3082</v>
      </c>
      <c r="R21" s="1">
        <v>6341</v>
      </c>
      <c r="S21" s="1">
        <v>18.03472</v>
      </c>
      <c r="U21">
        <f>'care receipt'!$N$5*'care provision'!N21/1000</f>
        <v>872.72733713380103</v>
      </c>
      <c r="V21">
        <f>'care receipt'!$N$5*'care provision'!O21/1000</f>
        <v>496.20877297997561</v>
      </c>
      <c r="W21">
        <f>'care receipt'!$N$5*'care provision'!P21/1000</f>
        <v>444.19541331891531</v>
      </c>
      <c r="X21">
        <f>'care receipt'!$N$5*'care provision'!Q21/1000</f>
        <v>203.69145422539756</v>
      </c>
      <c r="Y21">
        <f>'care receipt'!$N$5*'care provision'!R21/1000</f>
        <v>419.08095757405772</v>
      </c>
      <c r="Z21">
        <f t="shared" si="13"/>
        <v>18.03472</v>
      </c>
      <c r="AB21" s="1">
        <v>21883</v>
      </c>
      <c r="AC21" s="1">
        <v>10088</v>
      </c>
      <c r="AD21" s="1">
        <v>8638</v>
      </c>
      <c r="AE21" s="1">
        <v>3792</v>
      </c>
      <c r="AF21" s="1">
        <v>7112</v>
      </c>
      <c r="AG21" s="1">
        <v>15.319039999999999</v>
      </c>
      <c r="AI21">
        <f>'care receipt'!$N$5*'care provision'!AB21/1000</f>
        <v>1446.2621975387328</v>
      </c>
      <c r="AJ21">
        <f>'care receipt'!$N$5*'care provision'!AC21/1000</f>
        <v>666.72270935295603</v>
      </c>
      <c r="AK21">
        <f>'care receipt'!$N$5*'care provision'!AD21/1000</f>
        <v>570.89123348442058</v>
      </c>
      <c r="AL21">
        <f>'care receipt'!$N$5*'care provision'!AE21/1000</f>
        <v>250.61583206447355</v>
      </c>
      <c r="AM21">
        <f>'care receipt'!$N$5*'care provision'!AF21/1000</f>
        <v>470.03686646691347</v>
      </c>
      <c r="AN21">
        <f t="shared" si="14"/>
        <v>15.319039999999999</v>
      </c>
      <c r="AP21" s="1">
        <v>15520</v>
      </c>
      <c r="AQ21" s="1">
        <v>8290</v>
      </c>
      <c r="AR21" s="1">
        <v>7323</v>
      </c>
      <c r="AS21" s="1">
        <v>3336</v>
      </c>
      <c r="AT21" s="1">
        <v>6001</v>
      </c>
      <c r="AU21" s="1">
        <v>16.206130000000002</v>
      </c>
      <c r="AW21">
        <f>'care receipt'!$N$5*'care provision'!AP21/1000</f>
        <v>1025.727245158394</v>
      </c>
      <c r="AX21">
        <f>'care receipt'!$N$5*'care provision'!AQ21/1000</f>
        <v>547.89167927597202</v>
      </c>
      <c r="AY21">
        <f>'care receipt'!$N$5*'care provision'!AR21/1000</f>
        <v>483.98199847261071</v>
      </c>
      <c r="AZ21">
        <f>'care receipt'!$N$5*'care provision'!AS21/1000</f>
        <v>220.47848517064446</v>
      </c>
      <c r="BA21">
        <f>'care receipt'!$N$5*'care provision'!AT21/1000</f>
        <v>396.61012874971146</v>
      </c>
      <c r="BB21">
        <f t="shared" si="15"/>
        <v>16.206130000000002</v>
      </c>
      <c r="BD21" s="1">
        <v>6576</v>
      </c>
      <c r="BE21" s="1">
        <v>3769</v>
      </c>
      <c r="BF21" s="1">
        <v>3513</v>
      </c>
      <c r="BG21" s="1">
        <v>1562</v>
      </c>
      <c r="BH21" s="1">
        <v>2840</v>
      </c>
      <c r="BI21" s="1">
        <v>16.828289999999999</v>
      </c>
      <c r="BK21">
        <f>'care receipt'!$N$5*'care provision'!BD21/1000</f>
        <v>434.61226573206176</v>
      </c>
      <c r="BL21">
        <f>'care receipt'!$N$5*'care provision'!BE21/1000</f>
        <v>249.09574658517957</v>
      </c>
      <c r="BM21">
        <f>'care receipt'!$N$5*'care provision'!BF21/1000</f>
        <v>232.17653429390708</v>
      </c>
      <c r="BN21">
        <f>'care receipt'!$N$5*'care provision'!BG21/1000</f>
        <v>103.23363124596722</v>
      </c>
      <c r="BO21">
        <f>'care receipt'!$N$5*'care provision'!BH21/1000</f>
        <v>187.69751135630406</v>
      </c>
      <c r="BP21">
        <f t="shared" si="16"/>
        <v>16.828289999999999</v>
      </c>
      <c r="BR21">
        <f t="shared" si="17"/>
        <v>3779.3290455629899</v>
      </c>
      <c r="BS21">
        <f t="shared" si="18"/>
        <v>1959.9189081940831</v>
      </c>
      <c r="BT21">
        <f t="shared" si="19"/>
        <v>1731.2451795698537</v>
      </c>
      <c r="BU21">
        <f t="shared" si="20"/>
        <v>778.01940270648288</v>
      </c>
      <c r="BV21">
        <f t="shared" si="21"/>
        <v>1473.4254641469865</v>
      </c>
      <c r="BW21">
        <f t="shared" si="22"/>
        <v>16.43093977421162</v>
      </c>
      <c r="BY21">
        <f t="shared" si="23"/>
        <v>2281.4271672078921</v>
      </c>
      <c r="BZ21">
        <f t="shared" si="0"/>
        <v>2707.8560027602366</v>
      </c>
      <c r="CA21">
        <f t="shared" si="1"/>
        <v>2250.7975982283406</v>
      </c>
      <c r="CB21">
        <f t="shared" si="24"/>
        <v>1053.9308205547186</v>
      </c>
      <c r="CC21">
        <f t="shared" si="25"/>
        <v>8294.0115887511874</v>
      </c>
      <c r="CD21">
        <f t="shared" si="26"/>
        <v>0.60155247151268509</v>
      </c>
      <c r="CE21">
        <f>CC21/'care receipt'!CC21</f>
        <v>1.464706876679329</v>
      </c>
      <c r="CG21">
        <f>G21*Z21*365.25/7*'care receipt'!$CL21/10^6</f>
        <v>33.943116419991881</v>
      </c>
      <c r="CH21">
        <f>H21*AN21*365.25/7*'care receipt'!$CL21/10^6</f>
        <v>40.287532677517689</v>
      </c>
      <c r="CI21">
        <f>I21*BB21*365.25/7*'care receipt'!$CL21/10^6</f>
        <v>33.487409115059819</v>
      </c>
      <c r="CJ21">
        <f>J21*BP21*365.25/7*'care receipt'!$CL21/10^6</f>
        <v>15.680402624681532</v>
      </c>
      <c r="CK21">
        <f t="shared" si="27"/>
        <v>123.39846083725092</v>
      </c>
      <c r="CM21" s="1">
        <v>17438</v>
      </c>
      <c r="CN21" s="1">
        <v>22233</v>
      </c>
      <c r="CO21" s="1">
        <v>547</v>
      </c>
      <c r="CP21" s="1">
        <v>2</v>
      </c>
      <c r="CR21">
        <f>'care receipt'!$N$5*'care provision'!CM21/1000</f>
        <v>1152.4891559969119</v>
      </c>
      <c r="CS21">
        <f>'care receipt'!$N$5*'care provision'!CN21/1000</f>
        <v>1469.3939330932069</v>
      </c>
      <c r="CT21">
        <f>'care receipt'!$N$5*'care provision'!CO21/1000</f>
        <v>36.151598137992359</v>
      </c>
      <c r="CU21">
        <f>'care receipt'!$N$5*'care provision'!CP21/1000</f>
        <v>0.13218134602556622</v>
      </c>
      <c r="CW21">
        <f t="shared" si="2"/>
        <v>2037</v>
      </c>
      <c r="CX21">
        <f t="shared" si="3"/>
        <v>0.47537006242673718</v>
      </c>
      <c r="CY21">
        <f t="shared" si="4"/>
        <v>0.4337469273089079</v>
      </c>
      <c r="CZ21">
        <f t="shared" si="5"/>
        <v>1.3581963549684658E-2</v>
      </c>
      <c r="DA21">
        <f t="shared" si="6"/>
        <v>1.1012609437806286E-4</v>
      </c>
      <c r="DC21" s="1">
        <v>535.90350000000001</v>
      </c>
      <c r="DD21" s="1">
        <v>580.41290000000004</v>
      </c>
      <c r="DE21" s="1">
        <v>546.25279999999998</v>
      </c>
      <c r="DF21" s="1">
        <v>82.534710000000004</v>
      </c>
      <c r="DH21">
        <f t="shared" si="7"/>
        <v>7.4114756689294934</v>
      </c>
      <c r="DI21">
        <f t="shared" si="8"/>
        <v>10.234262327388409</v>
      </c>
      <c r="DJ21">
        <f t="shared" si="9"/>
        <v>0.23697494048823736</v>
      </c>
      <c r="DK21">
        <f t="shared" si="10"/>
        <v>1.3091458873955712E-4</v>
      </c>
      <c r="DL21">
        <f>SUM(DH21:DK21)/'care receipt'!DS21</f>
        <v>0.2391006773630017</v>
      </c>
      <c r="DM21">
        <f t="shared" si="28"/>
        <v>17.882843851394881</v>
      </c>
      <c r="DN21">
        <f t="shared" si="32"/>
        <v>3.6772900000000025E-2</v>
      </c>
      <c r="DO21" s="1">
        <v>0.27323930000000002</v>
      </c>
      <c r="DP21" s="1">
        <v>0.23646639999999999</v>
      </c>
      <c r="DQ21" s="1">
        <v>0.4415364</v>
      </c>
      <c r="DR21" s="1">
        <v>0.26514090000000001</v>
      </c>
      <c r="DS21" s="1">
        <v>4.6237399999999998E-2</v>
      </c>
      <c r="DT21" s="1">
        <v>3.5839000000000001E-3</v>
      </c>
      <c r="DU21" s="1">
        <v>0.27130270000000001</v>
      </c>
      <c r="DV21" s="1">
        <v>0.23169629999999999</v>
      </c>
      <c r="DW21" s="1">
        <v>0.2291444</v>
      </c>
      <c r="DX21" s="1">
        <v>0.2357175</v>
      </c>
      <c r="DY21" s="1">
        <v>0.28030959999999999</v>
      </c>
      <c r="EA21">
        <f t="shared" si="29"/>
        <v>0.27323930000000002</v>
      </c>
      <c r="EB21">
        <f t="shared" si="30"/>
        <v>0.4415364</v>
      </c>
      <c r="EC21">
        <f t="shared" si="31"/>
        <v>0.26514090000000001</v>
      </c>
      <c r="ED21">
        <f t="shared" si="11"/>
        <v>3.2981128698553942E-2</v>
      </c>
      <c r="EE21">
        <f t="shared" si="33"/>
        <v>5.6860199999999972E-2</v>
      </c>
      <c r="EG21" s="1">
        <v>0.27323930000000002</v>
      </c>
      <c r="EH21" s="1">
        <v>0.31273000000000001</v>
      </c>
      <c r="EI21" s="1">
        <v>0.38467620000000002</v>
      </c>
      <c r="EJ21" s="1">
        <v>0.2586466</v>
      </c>
      <c r="EK21" s="1">
        <v>0.2751479</v>
      </c>
      <c r="EL21" s="1">
        <v>3511.7719999999999</v>
      </c>
      <c r="EM21" s="1">
        <v>3778.3229999999999</v>
      </c>
      <c r="EN21" s="1">
        <v>4076.6010000000001</v>
      </c>
      <c r="EO21" s="1">
        <v>3183.0839999999998</v>
      </c>
      <c r="EP21" s="1">
        <v>2868.1669999999999</v>
      </c>
      <c r="ER21" s="1">
        <v>21.762869999999999</v>
      </c>
      <c r="ES21" s="1">
        <v>29.53013</v>
      </c>
      <c r="ET21" s="1">
        <v>3148.0189999999998</v>
      </c>
      <c r="EU21" s="1">
        <v>4836.1310000000003</v>
      </c>
    </row>
    <row r="22" spans="1:151" x14ac:dyDescent="0.25">
      <c r="A22">
        <v>2038</v>
      </c>
      <c r="B22" s="1">
        <v>37057</v>
      </c>
      <c r="C22" s="1">
        <v>51628</v>
      </c>
      <c r="D22" s="1">
        <v>40678</v>
      </c>
      <c r="E22" s="1">
        <v>18188</v>
      </c>
      <c r="G22">
        <f>'care receipt'!$N$5*'care provision'!B22/1000</f>
        <v>2449.1220698347042</v>
      </c>
      <c r="H22">
        <f>'care receipt'!$N$5*'care provision'!C22/1000</f>
        <v>3412.1292663039667</v>
      </c>
      <c r="I22">
        <f>'care receipt'!$N$5*'care provision'!D22/1000</f>
        <v>2688.4363968139915</v>
      </c>
      <c r="J22">
        <f>'care receipt'!$N$5*'care provision'!E22/1000</f>
        <v>1202.0571607564993</v>
      </c>
      <c r="K22">
        <f t="shared" si="12"/>
        <v>9751.7448937091613</v>
      </c>
      <c r="L22">
        <f>K22/'care receipt'!BR22</f>
        <v>1.7839128542412226</v>
      </c>
      <c r="N22" s="1">
        <v>13247</v>
      </c>
      <c r="O22" s="1">
        <v>7543</v>
      </c>
      <c r="P22" s="1">
        <v>6862</v>
      </c>
      <c r="Q22" s="1">
        <v>3214</v>
      </c>
      <c r="R22" s="1">
        <v>6387</v>
      </c>
      <c r="S22" s="1">
        <v>18.10585</v>
      </c>
      <c r="U22">
        <f>'care receipt'!$N$5*'care provision'!N22/1000</f>
        <v>875.50314540033787</v>
      </c>
      <c r="V22">
        <f>'care receipt'!$N$5*'care provision'!O22/1000</f>
        <v>498.52194653542307</v>
      </c>
      <c r="W22">
        <f>'care receipt'!$N$5*'care provision'!P22/1000</f>
        <v>453.51419821371775</v>
      </c>
      <c r="X22">
        <f>'care receipt'!$N$5*'care provision'!Q22/1000</f>
        <v>212.41542306308492</v>
      </c>
      <c r="Y22">
        <f>'care receipt'!$N$5*'care provision'!R22/1000</f>
        <v>422.12112853264574</v>
      </c>
      <c r="Z22">
        <f t="shared" si="13"/>
        <v>18.10585</v>
      </c>
      <c r="AB22" s="1">
        <v>21971</v>
      </c>
      <c r="AC22" s="1">
        <v>10360</v>
      </c>
      <c r="AD22" s="1">
        <v>8727</v>
      </c>
      <c r="AE22" s="1">
        <v>3755</v>
      </c>
      <c r="AF22" s="1">
        <v>7084</v>
      </c>
      <c r="AG22" s="1">
        <v>15.24967</v>
      </c>
      <c r="AI22">
        <f>'care receipt'!$N$5*'care provision'!AB22/1000</f>
        <v>1452.0781767638578</v>
      </c>
      <c r="AJ22">
        <f>'care receipt'!$N$5*'care provision'!AC22/1000</f>
        <v>684.69937241243304</v>
      </c>
      <c r="AK22">
        <f>'care receipt'!$N$5*'care provision'!AD22/1000</f>
        <v>576.77330338255831</v>
      </c>
      <c r="AL22">
        <f>'care receipt'!$N$5*'care provision'!AE22/1000</f>
        <v>248.17047716300058</v>
      </c>
      <c r="AM22">
        <f>'care receipt'!$N$5*'care provision'!AF22/1000</f>
        <v>468.18632762255561</v>
      </c>
      <c r="AN22">
        <f t="shared" si="14"/>
        <v>15.24967</v>
      </c>
      <c r="AP22" s="1">
        <v>15810</v>
      </c>
      <c r="AQ22" s="1">
        <v>8251</v>
      </c>
      <c r="AR22" s="1">
        <v>7506</v>
      </c>
      <c r="AS22" s="1">
        <v>3346</v>
      </c>
      <c r="AT22" s="1">
        <v>5974</v>
      </c>
      <c r="AU22" s="1">
        <v>16.006160000000001</v>
      </c>
      <c r="AW22">
        <f>'care receipt'!$N$5*'care provision'!AP22/1000</f>
        <v>1044.8935403321011</v>
      </c>
      <c r="AX22">
        <f>'care receipt'!$N$5*'care provision'!AQ22/1000</f>
        <v>545.3141430284735</v>
      </c>
      <c r="AY22">
        <f>'care receipt'!$N$5*'care provision'!AR22/1000</f>
        <v>496.07659163395004</v>
      </c>
      <c r="AZ22">
        <f>'care receipt'!$N$5*'care provision'!AS22/1000</f>
        <v>221.1393919007723</v>
      </c>
      <c r="BA22">
        <f>'care receipt'!$N$5*'care provision'!AT22/1000</f>
        <v>394.8256805783663</v>
      </c>
      <c r="BB22">
        <f t="shared" si="15"/>
        <v>16.006160000000001</v>
      </c>
      <c r="BD22" s="1">
        <v>6575</v>
      </c>
      <c r="BE22" s="1">
        <v>3816</v>
      </c>
      <c r="BF22" s="1">
        <v>3466</v>
      </c>
      <c r="BG22" s="1">
        <v>1524</v>
      </c>
      <c r="BH22" s="1">
        <v>2906</v>
      </c>
      <c r="BI22" s="1">
        <v>16.83297</v>
      </c>
      <c r="BK22">
        <f>'care receipt'!$N$5*'care provision'!BD22/1000</f>
        <v>434.54617505904901</v>
      </c>
      <c r="BL22">
        <f>'care receipt'!$N$5*'care provision'!BE22/1000</f>
        <v>252.20200821678034</v>
      </c>
      <c r="BM22">
        <f>'care receipt'!$N$5*'care provision'!BF22/1000</f>
        <v>229.07027266230625</v>
      </c>
      <c r="BN22">
        <f>'care receipt'!$N$5*'care provision'!BG22/1000</f>
        <v>100.72218567148147</v>
      </c>
      <c r="BO22">
        <f>'care receipt'!$N$5*'care provision'!BH22/1000</f>
        <v>192.05949577514772</v>
      </c>
      <c r="BP22">
        <f t="shared" si="16"/>
        <v>16.83297</v>
      </c>
      <c r="BR22">
        <f t="shared" si="17"/>
        <v>3807.0210375553456</v>
      </c>
      <c r="BS22">
        <f t="shared" si="18"/>
        <v>1980.7374701931099</v>
      </c>
      <c r="BT22">
        <f t="shared" si="19"/>
        <v>1755.4343658925325</v>
      </c>
      <c r="BU22">
        <f t="shared" si="20"/>
        <v>782.44747779833915</v>
      </c>
      <c r="BV22">
        <f t="shared" si="21"/>
        <v>1477.1926325087154</v>
      </c>
      <c r="BW22">
        <f t="shared" si="22"/>
        <v>16.370713048708584</v>
      </c>
      <c r="BY22">
        <f t="shared" si="23"/>
        <v>2313.7771859242312</v>
      </c>
      <c r="BZ22">
        <f t="shared" si="0"/>
        <v>2715.051714131635</v>
      </c>
      <c r="CA22">
        <f t="shared" si="1"/>
        <v>2245.324446223945</v>
      </c>
      <c r="CB22">
        <f t="shared" si="24"/>
        <v>1055.7912391093685</v>
      </c>
      <c r="CC22">
        <f t="shared" si="25"/>
        <v>8329.9445853891793</v>
      </c>
      <c r="CD22">
        <f t="shared" si="26"/>
        <v>0.6037049644815754</v>
      </c>
      <c r="CE22">
        <f>CC22/'care receipt'!CC22</f>
        <v>1.4457095942433407</v>
      </c>
      <c r="CG22">
        <f>G22*Z22*365.25/7*'care receipt'!$CL22/10^6</f>
        <v>35.043553938028893</v>
      </c>
      <c r="CH22">
        <f>H22*AN22*365.25/7*'care receipt'!$CL22/10^6</f>
        <v>41.121099199836898</v>
      </c>
      <c r="CI22">
        <f>I22*BB22*365.25/7*'care receipt'!$CL22/10^6</f>
        <v>34.00679582212819</v>
      </c>
      <c r="CJ22">
        <f>J22*BP22*365.25/7*'care receipt'!$CL22/10^6</f>
        <v>15.990596441224961</v>
      </c>
      <c r="CK22">
        <f t="shared" si="27"/>
        <v>126.16204540121896</v>
      </c>
      <c r="CM22" s="1">
        <v>17652</v>
      </c>
      <c r="CN22" s="1">
        <v>22493</v>
      </c>
      <c r="CO22" s="1">
        <v>513</v>
      </c>
      <c r="CP22" s="1">
        <v>3</v>
      </c>
      <c r="CR22">
        <f>'care receipt'!$N$5*'care provision'!CM22/1000</f>
        <v>1166.6325600216476</v>
      </c>
      <c r="CS22">
        <f>'care receipt'!$N$5*'care provision'!CN22/1000</f>
        <v>1486.5775080765306</v>
      </c>
      <c r="CT22">
        <f>'care receipt'!$N$5*'care provision'!CO22/1000</f>
        <v>33.90451525555774</v>
      </c>
      <c r="CU22">
        <f>'care receipt'!$N$5*'care provision'!CP22/1000</f>
        <v>0.19827201903834935</v>
      </c>
      <c r="CW22">
        <f t="shared" si="2"/>
        <v>2038</v>
      </c>
      <c r="CX22">
        <f t="shared" si="3"/>
        <v>0.47634724883287904</v>
      </c>
      <c r="CY22">
        <f t="shared" si="4"/>
        <v>0.43567444022623386</v>
      </c>
      <c r="CZ22">
        <f t="shared" si="5"/>
        <v>1.2611239490633759E-2</v>
      </c>
      <c r="DA22">
        <f t="shared" si="6"/>
        <v>1.6494391906751705E-4</v>
      </c>
      <c r="DC22" s="1">
        <v>525.79280000000006</v>
      </c>
      <c r="DD22" s="1">
        <v>596.25279999999998</v>
      </c>
      <c r="DE22" s="1">
        <v>510.39569999999998</v>
      </c>
      <c r="DF22" s="1">
        <v>192.73519999999999</v>
      </c>
      <c r="DH22">
        <f t="shared" si="7"/>
        <v>7.3608840036594021</v>
      </c>
      <c r="DI22">
        <f t="shared" si="8"/>
        <v>10.636512019291848</v>
      </c>
      <c r="DJ22">
        <f t="shared" si="9"/>
        <v>0.20765662556425288</v>
      </c>
      <c r="DK22">
        <f t="shared" si="10"/>
        <v>4.5856796692512081E-4</v>
      </c>
      <c r="DL22">
        <f>SUM(DH22:DK22)/'care receipt'!DS22</f>
        <v>0.23560439649455336</v>
      </c>
      <c r="DM22">
        <f t="shared" si="28"/>
        <v>18.205511216482428</v>
      </c>
      <c r="DN22">
        <f t="shared" si="32"/>
        <v>3.9290600000000009E-2</v>
      </c>
      <c r="DO22" s="1">
        <v>0.27284950000000002</v>
      </c>
      <c r="DP22" s="1">
        <v>0.23355890000000001</v>
      </c>
      <c r="DQ22" s="1">
        <v>0.44437870000000002</v>
      </c>
      <c r="DR22" s="1">
        <v>0.25484040000000002</v>
      </c>
      <c r="DS22" s="1">
        <v>4.5740099999999999E-2</v>
      </c>
      <c r="DT22" s="1">
        <v>4.5529000000000003E-3</v>
      </c>
      <c r="DU22" s="1">
        <v>0.27066170000000001</v>
      </c>
      <c r="DV22" s="1">
        <v>0.22017329999999999</v>
      </c>
      <c r="DW22" s="1">
        <v>0.22736719999999999</v>
      </c>
      <c r="DX22" s="1">
        <v>0.2418912</v>
      </c>
      <c r="DY22" s="1">
        <v>0.28242879999999998</v>
      </c>
      <c r="EA22">
        <f t="shared" si="29"/>
        <v>0.27284950000000002</v>
      </c>
      <c r="EB22">
        <f t="shared" si="30"/>
        <v>0.44437870000000002</v>
      </c>
      <c r="EC22">
        <f t="shared" si="31"/>
        <v>0.25484040000000002</v>
      </c>
      <c r="ED22">
        <f t="shared" si="11"/>
        <v>3.3014370485509467E-2</v>
      </c>
      <c r="EE22">
        <f t="shared" si="33"/>
        <v>5.3594699999999995E-2</v>
      </c>
      <c r="EG22" s="1">
        <v>0.27284950000000002</v>
      </c>
      <c r="EH22" s="1">
        <v>0.31135489999999999</v>
      </c>
      <c r="EI22" s="1">
        <v>0.39078400000000002</v>
      </c>
      <c r="EJ22" s="1">
        <v>0.25118190000000001</v>
      </c>
      <c r="EK22" s="1">
        <v>0.26604070000000002</v>
      </c>
      <c r="EL22" s="1">
        <v>3551.2979999999998</v>
      </c>
      <c r="EM22" s="1">
        <v>3775.3359999999998</v>
      </c>
      <c r="EN22" s="1">
        <v>4145.2340000000004</v>
      </c>
      <c r="EO22" s="1">
        <v>3267.2449999999999</v>
      </c>
      <c r="EP22" s="1">
        <v>2909.3649999999998</v>
      </c>
      <c r="ER22" s="1">
        <v>21.665230000000001</v>
      </c>
      <c r="ES22" s="1">
        <v>29.643160000000002</v>
      </c>
      <c r="ET22" s="1">
        <v>3128.4090000000001</v>
      </c>
      <c r="EU22" s="1">
        <v>4908.4160000000002</v>
      </c>
    </row>
    <row r="23" spans="1:151" x14ac:dyDescent="0.25">
      <c r="A23">
        <v>2039</v>
      </c>
      <c r="B23" s="1">
        <v>37039</v>
      </c>
      <c r="C23" s="1">
        <v>51893</v>
      </c>
      <c r="D23" s="1">
        <v>40661</v>
      </c>
      <c r="E23" s="1">
        <v>18591</v>
      </c>
      <c r="G23">
        <f>'care receipt'!$N$5*'care provision'!B23/1000</f>
        <v>2447.9324377204739</v>
      </c>
      <c r="H23">
        <f>'care receipt'!$N$5*'care provision'!C23/1000</f>
        <v>3429.6432946523541</v>
      </c>
      <c r="I23">
        <f>'care receipt'!$N$5*'care provision'!D23/1000</f>
        <v>2687.3128553727743</v>
      </c>
      <c r="J23">
        <f>'care receipt'!$N$5*'care provision'!E23/1000</f>
        <v>1228.6917019806508</v>
      </c>
      <c r="K23">
        <f t="shared" si="12"/>
        <v>9793.5802897262547</v>
      </c>
      <c r="L23">
        <f>K23/'care receipt'!BR23</f>
        <v>1.7702278130189111</v>
      </c>
      <c r="N23" s="1">
        <v>13271</v>
      </c>
      <c r="O23" s="1">
        <v>7576</v>
      </c>
      <c r="P23" s="1">
        <v>6999</v>
      </c>
      <c r="Q23" s="1">
        <v>3189</v>
      </c>
      <c r="R23" s="1">
        <v>6191</v>
      </c>
      <c r="S23" s="1">
        <v>17.78425</v>
      </c>
      <c r="U23">
        <f>'care receipt'!$N$5*'care provision'!N23/1000</f>
        <v>877.08932155264472</v>
      </c>
      <c r="V23">
        <f>'care receipt'!$N$5*'care provision'!O23/1000</f>
        <v>500.70293874484486</v>
      </c>
      <c r="W23">
        <f>'care receipt'!$N$5*'care provision'!P23/1000</f>
        <v>462.568620416469</v>
      </c>
      <c r="X23">
        <f>'care receipt'!$N$5*'care provision'!Q23/1000</f>
        <v>210.76315623776537</v>
      </c>
      <c r="Y23">
        <f>'care receipt'!$N$5*'care provision'!R23/1000</f>
        <v>409.16735662214029</v>
      </c>
      <c r="Z23">
        <f t="shared" si="13"/>
        <v>17.78425</v>
      </c>
      <c r="AB23" s="1">
        <v>22207</v>
      </c>
      <c r="AC23" s="1">
        <v>10408</v>
      </c>
      <c r="AD23" s="1">
        <v>8772</v>
      </c>
      <c r="AE23" s="1">
        <v>3732</v>
      </c>
      <c r="AF23" s="1">
        <v>7044</v>
      </c>
      <c r="AG23" s="1">
        <v>15.044449999999999</v>
      </c>
      <c r="AI23">
        <f>'care receipt'!$N$5*'care provision'!AB23/1000</f>
        <v>1467.6755755948745</v>
      </c>
      <c r="AJ23">
        <f>'care receipt'!$N$5*'care provision'!AC23/1000</f>
        <v>687.87172471704662</v>
      </c>
      <c r="AK23">
        <f>'care receipt'!$N$5*'care provision'!AD23/1000</f>
        <v>579.74738366813358</v>
      </c>
      <c r="AL23">
        <f>'care receipt'!$N$5*'care provision'!AE23/1000</f>
        <v>246.65039168370657</v>
      </c>
      <c r="AM23">
        <f>'care receipt'!$N$5*'care provision'!AF23/1000</f>
        <v>465.54270070204421</v>
      </c>
      <c r="AN23">
        <f t="shared" si="14"/>
        <v>15.044449999999999</v>
      </c>
      <c r="AP23" s="1">
        <v>15899</v>
      </c>
      <c r="AQ23" s="1">
        <v>8259</v>
      </c>
      <c r="AR23" s="1">
        <v>7431</v>
      </c>
      <c r="AS23" s="1">
        <v>3201</v>
      </c>
      <c r="AT23" s="1">
        <v>6078</v>
      </c>
      <c r="AU23" s="1">
        <v>15.99471</v>
      </c>
      <c r="AW23">
        <f>'care receipt'!$N$5*'care provision'!AP23/1000</f>
        <v>1050.7756102302387</v>
      </c>
      <c r="AX23">
        <f>'care receipt'!$N$5*'care provision'!AQ23/1000</f>
        <v>545.84286841257574</v>
      </c>
      <c r="AY23">
        <f>'care receipt'!$N$5*'care provision'!AR23/1000</f>
        <v>491.11979115799136</v>
      </c>
      <c r="AZ23">
        <f>'care receipt'!$N$5*'care provision'!AS23/1000</f>
        <v>211.55624431391874</v>
      </c>
      <c r="BA23">
        <f>'care receipt'!$N$5*'care provision'!AT23/1000</f>
        <v>401.69911057169577</v>
      </c>
      <c r="BB23">
        <f t="shared" si="15"/>
        <v>15.99471</v>
      </c>
      <c r="BD23" s="1">
        <v>6667</v>
      </c>
      <c r="BE23" s="1">
        <v>3953</v>
      </c>
      <c r="BF23" s="1">
        <v>3639</v>
      </c>
      <c r="BG23" s="1">
        <v>1604</v>
      </c>
      <c r="BH23" s="1">
        <v>2818</v>
      </c>
      <c r="BI23" s="1">
        <v>16.463069999999998</v>
      </c>
      <c r="BK23">
        <f>'care receipt'!$N$5*'care provision'!BD23/1000</f>
        <v>440.62651697622499</v>
      </c>
      <c r="BL23">
        <f>'care receipt'!$N$5*'care provision'!BE23/1000</f>
        <v>261.25643041953163</v>
      </c>
      <c r="BM23">
        <f>'care receipt'!$N$5*'care provision'!BF23/1000</f>
        <v>240.50395909351775</v>
      </c>
      <c r="BN23">
        <f>'care receipt'!$N$5*'care provision'!BG23/1000</f>
        <v>106.00943951250412</v>
      </c>
      <c r="BO23">
        <f>'care receipt'!$N$5*'care provision'!BH23/1000</f>
        <v>186.2435165500228</v>
      </c>
      <c r="BP23">
        <f t="shared" si="16"/>
        <v>16.463069999999998</v>
      </c>
      <c r="BR23">
        <f t="shared" si="17"/>
        <v>3836.1670243539829</v>
      </c>
      <c r="BS23">
        <f t="shared" si="18"/>
        <v>1995.6739622939988</v>
      </c>
      <c r="BT23">
        <f t="shared" si="19"/>
        <v>1773.9397543361117</v>
      </c>
      <c r="BU23">
        <f t="shared" si="20"/>
        <v>774.9792317478948</v>
      </c>
      <c r="BV23">
        <f t="shared" si="21"/>
        <v>1462.6526844459031</v>
      </c>
      <c r="BW23">
        <f t="shared" si="22"/>
        <v>16.167995986611238</v>
      </c>
      <c r="BY23">
        <f t="shared" si="23"/>
        <v>2271.5754509832082</v>
      </c>
      <c r="BZ23">
        <f t="shared" si="0"/>
        <v>2692.2628146729944</v>
      </c>
      <c r="CA23">
        <f t="shared" si="1"/>
        <v>2242.7805678286354</v>
      </c>
      <c r="CB23">
        <f t="shared" si="24"/>
        <v>1055.4700994558198</v>
      </c>
      <c r="CC23">
        <f t="shared" si="25"/>
        <v>8262.0889329406564</v>
      </c>
      <c r="CD23">
        <f t="shared" si="26"/>
        <v>0.60079700254321333</v>
      </c>
      <c r="CE23">
        <f>CC23/'care receipt'!CC23</f>
        <v>1.4427967686133047</v>
      </c>
      <c r="CG23">
        <f>G23*Z23*365.25/7*'care receipt'!$CL23/10^6</f>
        <v>35.023156105417726</v>
      </c>
      <c r="CH23">
        <f>H23*AN23*365.25/7*'care receipt'!$CL23/10^6</f>
        <v>41.509314953325152</v>
      </c>
      <c r="CI23">
        <f>I23*BB23*365.25/7*'care receipt'!$CL23/10^6</f>
        <v>34.57919652339136</v>
      </c>
      <c r="CJ23">
        <f>J23*BP23*365.25/7*'care receipt'!$CL23/10^6</f>
        <v>16.273240689338305</v>
      </c>
      <c r="CK23">
        <f t="shared" si="27"/>
        <v>127.38490827147255</v>
      </c>
      <c r="CM23" s="1">
        <v>17727</v>
      </c>
      <c r="CN23" s="1">
        <v>22676</v>
      </c>
      <c r="CO23" s="1">
        <v>504</v>
      </c>
      <c r="CP23" s="1">
        <v>3</v>
      </c>
      <c r="CR23">
        <f>'care receipt'!$N$5*'care provision'!CM23/1000</f>
        <v>1171.5893604976063</v>
      </c>
      <c r="CS23">
        <f>'care receipt'!$N$5*'care provision'!CN23/1000</f>
        <v>1498.6721012378698</v>
      </c>
      <c r="CT23">
        <f>'care receipt'!$N$5*'care provision'!CO23/1000</f>
        <v>33.309699198442686</v>
      </c>
      <c r="CU23">
        <f>'care receipt'!$N$5*'care provision'!CP23/1000</f>
        <v>0.19827201903834935</v>
      </c>
      <c r="CW23">
        <f t="shared" si="2"/>
        <v>2039</v>
      </c>
      <c r="CX23">
        <f t="shared" si="3"/>
        <v>0.47860363400739758</v>
      </c>
      <c r="CY23">
        <f t="shared" si="4"/>
        <v>0.43697608540650951</v>
      </c>
      <c r="CZ23">
        <f t="shared" si="5"/>
        <v>1.2395169818745234E-2</v>
      </c>
      <c r="DA23">
        <f t="shared" si="6"/>
        <v>1.6136840406648378E-4</v>
      </c>
      <c r="DC23" s="1">
        <v>532.1979</v>
      </c>
      <c r="DD23" s="1">
        <v>596.45550000000003</v>
      </c>
      <c r="DE23" s="1">
        <v>587.49519999999995</v>
      </c>
      <c r="DF23" s="1">
        <v>242.7783</v>
      </c>
      <c r="DH23">
        <f t="shared" si="7"/>
        <v>7.482208767830028</v>
      </c>
      <c r="DI23">
        <f t="shared" si="8"/>
        <v>10.726694609758612</v>
      </c>
      <c r="DJ23">
        <f t="shared" si="9"/>
        <v>0.23483146071034711</v>
      </c>
      <c r="DK23">
        <f t="shared" si="10"/>
        <v>5.7763372463637708E-4</v>
      </c>
      <c r="DL23">
        <f>SUM(DH23:DK23)/'care receipt'!DS23</f>
        <v>0.2357354151943071</v>
      </c>
      <c r="DM23">
        <f t="shared" si="28"/>
        <v>18.444312472023622</v>
      </c>
      <c r="DN23">
        <f t="shared" si="32"/>
        <v>3.7499799999999972E-2</v>
      </c>
      <c r="DO23" s="1">
        <v>0.27437709999999998</v>
      </c>
      <c r="DP23" s="1">
        <v>0.23687730000000001</v>
      </c>
      <c r="DQ23" s="1">
        <v>0.45267570000000001</v>
      </c>
      <c r="DR23" s="1">
        <v>0.25798500000000002</v>
      </c>
      <c r="DS23" s="1">
        <v>4.6020999999999999E-2</v>
      </c>
      <c r="DT23" s="1">
        <v>5.2718000000000001E-3</v>
      </c>
      <c r="DU23" s="1">
        <v>0.27222679999999999</v>
      </c>
      <c r="DV23" s="1">
        <v>0.2271473</v>
      </c>
      <c r="DW23" s="1">
        <v>0.23442399999999999</v>
      </c>
      <c r="DX23" s="1">
        <v>0.24580759999999999</v>
      </c>
      <c r="DY23" s="1">
        <v>0.28135660000000001</v>
      </c>
      <c r="EA23">
        <f t="shared" si="29"/>
        <v>0.27437709999999998</v>
      </c>
      <c r="EB23">
        <f t="shared" si="30"/>
        <v>0.45267570000000001</v>
      </c>
      <c r="EC23">
        <f t="shared" si="31"/>
        <v>0.25798500000000002</v>
      </c>
      <c r="ED23">
        <f t="shared" si="11"/>
        <v>3.3235467407007363E-2</v>
      </c>
      <c r="EE23">
        <f t="shared" si="33"/>
        <v>5.4805300000000001E-2</v>
      </c>
      <c r="EG23" s="1">
        <v>0.27437709999999998</v>
      </c>
      <c r="EH23" s="1">
        <v>0.31693959999999999</v>
      </c>
      <c r="EI23" s="1">
        <v>0.39787040000000001</v>
      </c>
      <c r="EJ23" s="1">
        <v>0.2552101</v>
      </c>
      <c r="EK23" s="1">
        <v>0.29846149999999999</v>
      </c>
      <c r="EL23" s="1">
        <v>3591.7849999999999</v>
      </c>
      <c r="EM23" s="1">
        <v>3843.4079999999999</v>
      </c>
      <c r="EN23" s="1">
        <v>4172.4520000000002</v>
      </c>
      <c r="EO23" s="1">
        <v>3286.5439999999999</v>
      </c>
      <c r="EP23" s="1">
        <v>2980.2750000000001</v>
      </c>
      <c r="ER23" s="1">
        <v>21.456659999999999</v>
      </c>
      <c r="ES23" s="1">
        <v>29.573650000000001</v>
      </c>
      <c r="ET23" s="1">
        <v>3123.4319999999998</v>
      </c>
      <c r="EU23" s="1">
        <v>4922.4369999999999</v>
      </c>
    </row>
    <row r="24" spans="1:151" x14ac:dyDescent="0.25">
      <c r="A24">
        <v>2040</v>
      </c>
      <c r="B24" s="1">
        <v>36822</v>
      </c>
      <c r="C24" s="1">
        <v>52116</v>
      </c>
      <c r="D24" s="1">
        <v>40445</v>
      </c>
      <c r="E24" s="1">
        <v>18984</v>
      </c>
      <c r="G24">
        <f>'care receipt'!$N$5*'care provision'!B24/1000</f>
        <v>2433.5907616766999</v>
      </c>
      <c r="H24">
        <f>'care receipt'!$N$5*'care provision'!C24/1000</f>
        <v>3444.3815147342048</v>
      </c>
      <c r="I24">
        <f>'care receipt'!$N$5*'care provision'!D24/1000</f>
        <v>2673.037270002013</v>
      </c>
      <c r="J24">
        <f>'care receipt'!$N$5*'care provision'!E24/1000</f>
        <v>1254.6653364746746</v>
      </c>
      <c r="K24">
        <f t="shared" si="12"/>
        <v>9805.6748828875916</v>
      </c>
      <c r="L24">
        <f>K24/'care receipt'!BR24</f>
        <v>1.7571533469136384</v>
      </c>
      <c r="N24" s="1">
        <v>13075</v>
      </c>
      <c r="O24" s="1">
        <v>7667</v>
      </c>
      <c r="P24" s="1">
        <v>6732</v>
      </c>
      <c r="Q24" s="1">
        <v>3172</v>
      </c>
      <c r="R24" s="1">
        <v>6374</v>
      </c>
      <c r="S24" s="1">
        <v>18.172219999999999</v>
      </c>
      <c r="U24">
        <f>'care receipt'!$N$5*'care provision'!N24/1000</f>
        <v>864.13554964213927</v>
      </c>
      <c r="V24">
        <f>'care receipt'!$N$5*'care provision'!O24/1000</f>
        <v>506.71718998900815</v>
      </c>
      <c r="W24">
        <f>'care receipt'!$N$5*'care provision'!P24/1000</f>
        <v>444.92241072205593</v>
      </c>
      <c r="X24">
        <f>'care receipt'!$N$5*'care provision'!Q24/1000</f>
        <v>209.63961479654805</v>
      </c>
      <c r="Y24">
        <f>'care receipt'!$N$5*'care provision'!R24/1000</f>
        <v>421.26194978347957</v>
      </c>
      <c r="Z24">
        <f t="shared" si="13"/>
        <v>18.172219999999999</v>
      </c>
      <c r="AB24" s="1">
        <v>22383</v>
      </c>
      <c r="AC24" s="1">
        <v>10382</v>
      </c>
      <c r="AD24" s="1">
        <v>8710</v>
      </c>
      <c r="AE24" s="1">
        <v>3804</v>
      </c>
      <c r="AF24" s="1">
        <v>7110</v>
      </c>
      <c r="AG24" s="1">
        <v>15.21584</v>
      </c>
      <c r="AI24">
        <f>'care receipt'!$N$5*'care provision'!AB24/1000</f>
        <v>1479.3075340451244</v>
      </c>
      <c r="AJ24">
        <f>'care receipt'!$N$5*'care provision'!AC24/1000</f>
        <v>686.15336721871438</v>
      </c>
      <c r="AK24">
        <f>'care receipt'!$N$5*'care provision'!AD24/1000</f>
        <v>575.6497619413409</v>
      </c>
      <c r="AL24">
        <f>'care receipt'!$N$5*'care provision'!AE24/1000</f>
        <v>251.40892014062695</v>
      </c>
      <c r="AM24">
        <f>'care receipt'!$N$5*'care provision'!AF24/1000</f>
        <v>469.90468512088796</v>
      </c>
      <c r="AN24">
        <f t="shared" si="14"/>
        <v>15.21584</v>
      </c>
      <c r="AP24" s="1">
        <v>15772</v>
      </c>
      <c r="AQ24" s="1">
        <v>8314</v>
      </c>
      <c r="AR24" s="1">
        <v>7465</v>
      </c>
      <c r="AS24" s="1">
        <v>3263</v>
      </c>
      <c r="AT24" s="1">
        <v>5839</v>
      </c>
      <c r="AU24" s="1">
        <v>15.771940000000001</v>
      </c>
      <c r="AW24">
        <f>'care receipt'!$N$5*'care provision'!AP24/1000</f>
        <v>1042.3820947576153</v>
      </c>
      <c r="AX24">
        <f>'care receipt'!$N$5*'care provision'!AQ24/1000</f>
        <v>549.47785542827876</v>
      </c>
      <c r="AY24">
        <f>'care receipt'!$N$5*'care provision'!AR24/1000</f>
        <v>493.36687404042596</v>
      </c>
      <c r="AZ24">
        <f>'care receipt'!$N$5*'care provision'!AS24/1000</f>
        <v>215.65386604071128</v>
      </c>
      <c r="BA24">
        <f>'care receipt'!$N$5*'care provision'!AT24/1000</f>
        <v>385.90343972164061</v>
      </c>
      <c r="BB24">
        <f t="shared" si="15"/>
        <v>15.771940000000001</v>
      </c>
      <c r="BD24" s="1">
        <v>6967</v>
      </c>
      <c r="BE24" s="1">
        <v>4032</v>
      </c>
      <c r="BF24" s="1">
        <v>3595</v>
      </c>
      <c r="BG24" s="1">
        <v>1577</v>
      </c>
      <c r="BH24" s="1">
        <v>2908</v>
      </c>
      <c r="BI24" s="1">
        <v>16.309670000000001</v>
      </c>
      <c r="BK24">
        <f>'care receipt'!$N$5*'care provision'!BD24/1000</f>
        <v>460.45371888005997</v>
      </c>
      <c r="BL24">
        <f>'care receipt'!$N$5*'care provision'!BE24/1000</f>
        <v>266.47759358754149</v>
      </c>
      <c r="BM24">
        <f>'care receipt'!$N$5*'care provision'!BF24/1000</f>
        <v>237.59596948095529</v>
      </c>
      <c r="BN24">
        <f>'care receipt'!$N$5*'care provision'!BG24/1000</f>
        <v>104.22499134115897</v>
      </c>
      <c r="BO24">
        <f>'care receipt'!$N$5*'care provision'!BH24/1000</f>
        <v>192.19167712117331</v>
      </c>
      <c r="BP24">
        <f t="shared" si="16"/>
        <v>16.309670000000001</v>
      </c>
      <c r="BR24">
        <f t="shared" si="17"/>
        <v>3846.278897324939</v>
      </c>
      <c r="BS24">
        <f t="shared" si="18"/>
        <v>2008.8260062235427</v>
      </c>
      <c r="BT24">
        <f t="shared" si="19"/>
        <v>1751.535016184778</v>
      </c>
      <c r="BU24">
        <f t="shared" si="20"/>
        <v>780.92739231904523</v>
      </c>
      <c r="BV24">
        <f t="shared" si="21"/>
        <v>1469.2617517471815</v>
      </c>
      <c r="BW24">
        <f t="shared" si="22"/>
        <v>16.241112180336597</v>
      </c>
      <c r="BY24">
        <f t="shared" si="23"/>
        <v>2307.5319266071333</v>
      </c>
      <c r="BZ24">
        <f t="shared" si="0"/>
        <v>2734.634995631106</v>
      </c>
      <c r="CA24">
        <f t="shared" si="1"/>
        <v>2199.7955287922905</v>
      </c>
      <c r="CB24">
        <f t="shared" si="24"/>
        <v>1067.7393739705738</v>
      </c>
      <c r="CC24">
        <f t="shared" si="25"/>
        <v>8309.7018250011024</v>
      </c>
      <c r="CD24">
        <f t="shared" si="26"/>
        <v>0.60678072792793258</v>
      </c>
      <c r="CE24">
        <f>CC24/'care receipt'!CC24</f>
        <v>1.4487619504180551</v>
      </c>
      <c r="CG24">
        <f>G24*Z24*365.25/7*'care receipt'!$CL24/10^6</f>
        <v>36.217405535904007</v>
      </c>
      <c r="CH24">
        <f>H24*AN24*365.25/7*'care receipt'!$CL24/10^6</f>
        <v>42.920916277449642</v>
      </c>
      <c r="CI24">
        <f>I24*BB24*365.25/7*'care receipt'!$CL24/10^6</f>
        <v>34.52645046583708</v>
      </c>
      <c r="CJ24">
        <f>J24*BP24*365.25/7*'care receipt'!$CL24/10^6</f>
        <v>16.758489652017019</v>
      </c>
      <c r="CK24">
        <f t="shared" si="27"/>
        <v>130.42326193120778</v>
      </c>
      <c r="CM24" s="1">
        <v>17874</v>
      </c>
      <c r="CN24" s="1">
        <v>22976</v>
      </c>
      <c r="CO24" s="1">
        <v>520</v>
      </c>
      <c r="CP24" s="1">
        <v>4</v>
      </c>
      <c r="CR24">
        <f>'care receipt'!$N$5*'care provision'!CM24/1000</f>
        <v>1181.3046894304855</v>
      </c>
      <c r="CS24">
        <f>'care receipt'!$N$5*'care provision'!CN24/1000</f>
        <v>1518.4993031417048</v>
      </c>
      <c r="CT24">
        <f>'care receipt'!$N$5*'care provision'!CO24/1000</f>
        <v>34.367149966647226</v>
      </c>
      <c r="CU24">
        <f>'care receipt'!$N$5*'care provision'!CP24/1000</f>
        <v>0.26436269205113244</v>
      </c>
      <c r="CW24">
        <f t="shared" si="2"/>
        <v>2040</v>
      </c>
      <c r="CX24">
        <f t="shared" si="3"/>
        <v>0.48541632719569827</v>
      </c>
      <c r="CY24">
        <f t="shared" si="4"/>
        <v>0.44086269092025482</v>
      </c>
      <c r="CZ24">
        <f t="shared" si="5"/>
        <v>1.2856966250463595E-2</v>
      </c>
      <c r="DA24">
        <f t="shared" si="6"/>
        <v>2.1070375052675936E-4</v>
      </c>
      <c r="DC24" s="1">
        <v>533.721</v>
      </c>
      <c r="DD24" s="1">
        <v>591.67880000000002</v>
      </c>
      <c r="DE24" s="1">
        <v>584.3999</v>
      </c>
      <c r="DF24" s="1">
        <v>312.52879999999999</v>
      </c>
      <c r="DH24">
        <f t="shared" si="7"/>
        <v>7.5658454417703371</v>
      </c>
      <c r="DI24">
        <f t="shared" si="8"/>
        <v>10.781566145804641</v>
      </c>
      <c r="DJ24">
        <f t="shared" si="9"/>
        <v>0.24100990804552375</v>
      </c>
      <c r="DK24">
        <f t="shared" si="10"/>
        <v>9.9145145893811946E-4</v>
      </c>
      <c r="DL24">
        <f>SUM(DH24:DK24)/'care receipt'!DS24</f>
        <v>0.23382839882544634</v>
      </c>
      <c r="DM24">
        <f t="shared" si="28"/>
        <v>18.589412947079438</v>
      </c>
      <c r="DN24">
        <f t="shared" si="32"/>
        <v>3.9648299999999997E-2</v>
      </c>
      <c r="DO24" s="1">
        <v>0.2755225</v>
      </c>
      <c r="DP24" s="1">
        <v>0.23587420000000001</v>
      </c>
      <c r="DQ24" s="1">
        <v>0.44893290000000002</v>
      </c>
      <c r="DR24" s="1">
        <v>0.26112800000000003</v>
      </c>
      <c r="DS24" s="1">
        <v>4.3986699999999997E-2</v>
      </c>
      <c r="DT24" s="1">
        <v>5.1123999999999996E-3</v>
      </c>
      <c r="DU24" s="1">
        <v>0.2735571</v>
      </c>
      <c r="DV24" s="1">
        <v>0.21954679999999999</v>
      </c>
      <c r="DW24" s="1">
        <v>0.23556250000000001</v>
      </c>
      <c r="DX24" s="1">
        <v>0.24089179999999999</v>
      </c>
      <c r="DY24" s="1">
        <v>0.28238999999999997</v>
      </c>
      <c r="EA24">
        <f t="shared" si="29"/>
        <v>0.2755225</v>
      </c>
      <c r="EB24">
        <f t="shared" si="30"/>
        <v>0.44893290000000002</v>
      </c>
      <c r="EC24">
        <f t="shared" si="31"/>
        <v>0.26112800000000003</v>
      </c>
      <c r="ED24">
        <f t="shared" si="11"/>
        <v>3.156869345100876E-2</v>
      </c>
      <c r="EE24">
        <f t="shared" si="33"/>
        <v>5.0634800000000035E-2</v>
      </c>
      <c r="EG24" s="1">
        <v>0.2755225</v>
      </c>
      <c r="EH24" s="1">
        <v>0.31715569999999998</v>
      </c>
      <c r="EI24" s="1">
        <v>0.39829809999999999</v>
      </c>
      <c r="EJ24" s="1">
        <v>0.25695430000000002</v>
      </c>
      <c r="EK24" s="1">
        <v>0.25153370000000003</v>
      </c>
      <c r="EL24" s="1">
        <v>3647.663</v>
      </c>
      <c r="EM24" s="1">
        <v>3838.8409999999999</v>
      </c>
      <c r="EN24" s="1">
        <v>4202.652</v>
      </c>
      <c r="EO24" s="1">
        <v>3320.2620000000002</v>
      </c>
      <c r="EP24" s="1">
        <v>3029.2779999999998</v>
      </c>
      <c r="ER24" s="1">
        <v>21.59188</v>
      </c>
      <c r="ES24" s="1">
        <v>29.424230000000001</v>
      </c>
      <c r="ET24" s="1">
        <v>3147.5479999999998</v>
      </c>
      <c r="EU24" s="1">
        <v>4976.9930000000004</v>
      </c>
    </row>
    <row r="25" spans="1:151" x14ac:dyDescent="0.25">
      <c r="A25">
        <v>2041</v>
      </c>
      <c r="B25" s="1">
        <v>37101</v>
      </c>
      <c r="C25" s="1">
        <v>52087</v>
      </c>
      <c r="D25" s="1">
        <v>39857</v>
      </c>
      <c r="E25" s="1">
        <v>19437</v>
      </c>
      <c r="G25">
        <f>'care receipt'!$N$5*'care provision'!B25/1000</f>
        <v>2452.030059447266</v>
      </c>
      <c r="H25">
        <f>'care receipt'!$N$5*'care provision'!C25/1000</f>
        <v>3442.4648852168339</v>
      </c>
      <c r="I25">
        <f>'care receipt'!$N$5*'care provision'!D25/1000</f>
        <v>2634.1759542704963</v>
      </c>
      <c r="J25">
        <f>'care receipt'!$N$5*'care provision'!E25/1000</f>
        <v>1284.6044113494654</v>
      </c>
      <c r="K25">
        <f t="shared" si="12"/>
        <v>9813.2753102840616</v>
      </c>
      <c r="L25">
        <f>K25/'care receipt'!BR25</f>
        <v>1.7474226804123711</v>
      </c>
      <c r="N25" s="1">
        <v>13089</v>
      </c>
      <c r="O25" s="1">
        <v>7577</v>
      </c>
      <c r="P25" s="1">
        <v>6960</v>
      </c>
      <c r="Q25" s="1">
        <v>3284</v>
      </c>
      <c r="R25" s="1">
        <v>6388</v>
      </c>
      <c r="S25" s="1">
        <v>18.087019999999999</v>
      </c>
      <c r="U25">
        <f>'care receipt'!$N$5*'care provision'!N25/1000</f>
        <v>865.06081906431825</v>
      </c>
      <c r="V25">
        <f>'care receipt'!$N$5*'care provision'!O25/1000</f>
        <v>500.76902941785767</v>
      </c>
      <c r="W25">
        <f>'care receipt'!$N$5*'care provision'!P25/1000</f>
        <v>459.99108416897047</v>
      </c>
      <c r="X25">
        <f>'care receipt'!$N$5*'care provision'!Q25/1000</f>
        <v>217.04177017397976</v>
      </c>
      <c r="Y25">
        <f>'care receipt'!$N$5*'care provision'!R25/1000</f>
        <v>422.18721920565855</v>
      </c>
      <c r="Z25">
        <f t="shared" si="13"/>
        <v>18.087019999999999</v>
      </c>
      <c r="AB25" s="1">
        <v>22538</v>
      </c>
      <c r="AC25" s="1">
        <v>10407</v>
      </c>
      <c r="AD25" s="1">
        <v>8620</v>
      </c>
      <c r="AE25" s="1">
        <v>3786</v>
      </c>
      <c r="AF25" s="1">
        <v>6977</v>
      </c>
      <c r="AG25" s="1">
        <v>14.965769999999999</v>
      </c>
      <c r="AI25">
        <f>'care receipt'!$N$5*'care provision'!AB25/1000</f>
        <v>1489.5515883621058</v>
      </c>
      <c r="AJ25">
        <f>'care receipt'!$N$5*'care provision'!AC25/1000</f>
        <v>687.80563404403381</v>
      </c>
      <c r="AK25">
        <f>'care receipt'!$N$5*'care provision'!AD25/1000</f>
        <v>569.70160137019036</v>
      </c>
      <c r="AL25">
        <f>'care receipt'!$N$5*'care provision'!AE25/1000</f>
        <v>250.2192880263969</v>
      </c>
      <c r="AM25">
        <f>'care receipt'!$N$5*'care provision'!AF25/1000</f>
        <v>461.11462561018777</v>
      </c>
      <c r="AN25">
        <f t="shared" si="14"/>
        <v>14.965769999999999</v>
      </c>
      <c r="AP25" s="1">
        <v>15622</v>
      </c>
      <c r="AQ25" s="1">
        <v>8103</v>
      </c>
      <c r="AR25" s="1">
        <v>7260</v>
      </c>
      <c r="AS25" s="1">
        <v>3205</v>
      </c>
      <c r="AT25" s="1">
        <v>5857</v>
      </c>
      <c r="AU25" s="1">
        <v>16.005549999999999</v>
      </c>
      <c r="AW25">
        <f>'care receipt'!$N$5*'care provision'!AP25/1000</f>
        <v>1032.4684938056978</v>
      </c>
      <c r="AX25">
        <f>'care receipt'!$N$5*'care provision'!AQ25/1000</f>
        <v>535.53272342258151</v>
      </c>
      <c r="AY25">
        <f>'care receipt'!$N$5*'care provision'!AR25/1000</f>
        <v>479.81828607280539</v>
      </c>
      <c r="AZ25">
        <f>'care receipt'!$N$5*'care provision'!AS25/1000</f>
        <v>211.82060700596989</v>
      </c>
      <c r="BA25">
        <f>'care receipt'!$N$5*'care provision'!AT25/1000</f>
        <v>387.09307183587066</v>
      </c>
      <c r="BB25">
        <f t="shared" si="15"/>
        <v>16.005549999999999</v>
      </c>
      <c r="BD25" s="1">
        <v>6949</v>
      </c>
      <c r="BE25" s="1">
        <v>4112</v>
      </c>
      <c r="BF25" s="1">
        <v>3754</v>
      </c>
      <c r="BG25" s="1">
        <v>1662</v>
      </c>
      <c r="BH25" s="1">
        <v>3046</v>
      </c>
      <c r="BI25" s="1">
        <v>16.87829</v>
      </c>
      <c r="BK25">
        <f>'care receipt'!$N$5*'care provision'!BD25/1000</f>
        <v>459.26408676582986</v>
      </c>
      <c r="BL25">
        <f>'care receipt'!$N$5*'care provision'!BE25/1000</f>
        <v>271.76484742856417</v>
      </c>
      <c r="BM25">
        <f>'care receipt'!$N$5*'care provision'!BF25/1000</f>
        <v>248.1043864899878</v>
      </c>
      <c r="BN25">
        <f>'care receipt'!$N$5*'care provision'!BG25/1000</f>
        <v>109.84269854724555</v>
      </c>
      <c r="BO25">
        <f>'care receipt'!$N$5*'care provision'!BH25/1000</f>
        <v>201.31218999693738</v>
      </c>
      <c r="BP25">
        <f t="shared" si="16"/>
        <v>16.87829</v>
      </c>
      <c r="BR25">
        <f t="shared" si="17"/>
        <v>3846.3449879979521</v>
      </c>
      <c r="BS25">
        <f t="shared" si="18"/>
        <v>1995.8722343130371</v>
      </c>
      <c r="BT25">
        <f t="shared" si="19"/>
        <v>1757.6153581019541</v>
      </c>
      <c r="BU25">
        <f t="shared" si="20"/>
        <v>788.92436375359216</v>
      </c>
      <c r="BV25">
        <f t="shared" si="21"/>
        <v>1471.7071066486542</v>
      </c>
      <c r="BW25">
        <f t="shared" si="22"/>
        <v>16.27513853591681</v>
      </c>
      <c r="BY25">
        <f t="shared" si="23"/>
        <v>2314.1152977295965</v>
      </c>
      <c r="BZ25">
        <f t="shared" si="0"/>
        <v>2688.1950066908307</v>
      </c>
      <c r="CA25">
        <f t="shared" si="1"/>
        <v>2199.9234448021825</v>
      </c>
      <c r="CB25">
        <f t="shared" si="24"/>
        <v>1131.3319135443562</v>
      </c>
      <c r="CC25">
        <f t="shared" si="25"/>
        <v>8333.5656627669669</v>
      </c>
      <c r="CD25">
        <f t="shared" si="26"/>
        <v>0.60026050154856836</v>
      </c>
      <c r="CE25">
        <f>CC25/'care receipt'!CC25</f>
        <v>1.4417215236339582</v>
      </c>
      <c r="CG25">
        <f>G25*Z25*365.25/7*'care receipt'!$CL25/10^6</f>
        <v>36.973972594715065</v>
      </c>
      <c r="CH25">
        <f>H25*AN25*365.25/7*'care receipt'!$CL25/10^6</f>
        <v>42.950862735384213</v>
      </c>
      <c r="CI25">
        <f>I25*BB25*365.25/7*'care receipt'!$CL25/10^6</f>
        <v>35.14946262115398</v>
      </c>
      <c r="CJ25">
        <f>J25*BP25*365.25/7*'care receipt'!$CL25/10^6</f>
        <v>18.075951188756793</v>
      </c>
      <c r="CK25">
        <f t="shared" si="27"/>
        <v>133.15024914001006</v>
      </c>
      <c r="CM25" s="1">
        <v>17959</v>
      </c>
      <c r="CN25" s="1">
        <v>23008</v>
      </c>
      <c r="CO25" s="1">
        <v>499</v>
      </c>
      <c r="CP25" s="1">
        <v>3</v>
      </c>
      <c r="CR25">
        <f>'care receipt'!$N$5*'care provision'!CM25/1000</f>
        <v>1186.9223966365719</v>
      </c>
      <c r="CS25">
        <f>'care receipt'!$N$5*'care provision'!CN25/1000</f>
        <v>1520.6142046781138</v>
      </c>
      <c r="CT25">
        <f>'care receipt'!$N$5*'care provision'!CO25/1000</f>
        <v>32.979245833378769</v>
      </c>
      <c r="CU25">
        <f>'care receipt'!$N$5*'care provision'!CP25/1000</f>
        <v>0.19827201903834935</v>
      </c>
      <c r="CW25">
        <f t="shared" si="2"/>
        <v>2041</v>
      </c>
      <c r="CX25">
        <f t="shared" si="3"/>
        <v>0.48405703350314011</v>
      </c>
      <c r="CY25">
        <f t="shared" si="4"/>
        <v>0.44172250273580738</v>
      </c>
      <c r="CZ25">
        <f t="shared" si="5"/>
        <v>1.2519758135333818E-2</v>
      </c>
      <c r="DA25">
        <f t="shared" si="6"/>
        <v>1.543448062972681E-4</v>
      </c>
      <c r="DC25" s="1">
        <v>537.66610000000003</v>
      </c>
      <c r="DD25" s="1">
        <v>601.26660000000004</v>
      </c>
      <c r="DE25" s="1">
        <v>538.15009999999995</v>
      </c>
      <c r="DF25" s="1">
        <v>724.97400000000005</v>
      </c>
      <c r="DH25">
        <f t="shared" si="7"/>
        <v>7.658015232026866</v>
      </c>
      <c r="DI25">
        <f t="shared" si="8"/>
        <v>10.971534393102164</v>
      </c>
      <c r="DJ25">
        <f t="shared" si="9"/>
        <v>0.21297341331788838</v>
      </c>
      <c r="DK25">
        <f t="shared" si="10"/>
        <v>1.7249047047636996E-3</v>
      </c>
      <c r="DL25">
        <f>SUM(DH25:DK25)/'care receipt'!DS25</f>
        <v>0.23130550984261522</v>
      </c>
      <c r="DM25">
        <f t="shared" si="28"/>
        <v>18.844247943151682</v>
      </c>
      <c r="DN25">
        <f t="shared" si="32"/>
        <v>3.6953500000000028E-2</v>
      </c>
      <c r="DO25" s="1">
        <v>0.27610600000000002</v>
      </c>
      <c r="DP25" s="1">
        <v>0.23915249999999999</v>
      </c>
      <c r="DQ25" s="1">
        <v>0.4581597</v>
      </c>
      <c r="DR25" s="1">
        <v>0.26066070000000002</v>
      </c>
      <c r="DS25" s="1">
        <v>4.44412E-2</v>
      </c>
      <c r="DT25" s="1">
        <v>6.1291999999999996E-3</v>
      </c>
      <c r="DU25" s="1">
        <v>0.27427550000000001</v>
      </c>
      <c r="DV25" s="1">
        <v>0.22613359999999999</v>
      </c>
      <c r="DW25" s="1">
        <v>0.23462749999999999</v>
      </c>
      <c r="DX25" s="1">
        <v>0.25692120000000002</v>
      </c>
      <c r="DY25" s="1">
        <v>0.28750160000000002</v>
      </c>
      <c r="EA25">
        <f t="shared" si="29"/>
        <v>0.27610600000000002</v>
      </c>
      <c r="EB25">
        <f t="shared" si="30"/>
        <v>0.4581597</v>
      </c>
      <c r="EC25">
        <f t="shared" si="31"/>
        <v>0.26066070000000002</v>
      </c>
      <c r="ED25">
        <f t="shared" si="11"/>
        <v>3.1882250629068708E-2</v>
      </c>
      <c r="EE25">
        <f t="shared" si="33"/>
        <v>6.2018300000000026E-2</v>
      </c>
      <c r="EG25" s="1">
        <v>0.27610600000000002</v>
      </c>
      <c r="EH25" s="1">
        <v>0.31343900000000002</v>
      </c>
      <c r="EI25" s="1">
        <v>0.39614139999999998</v>
      </c>
      <c r="EJ25" s="1">
        <v>0.25088779999999999</v>
      </c>
      <c r="EK25" s="1">
        <v>0.27559060000000002</v>
      </c>
      <c r="EL25" s="1">
        <v>3681.5309999999999</v>
      </c>
      <c r="EM25" s="1">
        <v>3873.9479999999999</v>
      </c>
      <c r="EN25" s="1">
        <v>4169.0079999999998</v>
      </c>
      <c r="EO25" s="1">
        <v>3376.1170000000002</v>
      </c>
      <c r="EP25" s="1">
        <v>3075.125</v>
      </c>
      <c r="ER25" s="1">
        <v>21.592110000000002</v>
      </c>
      <c r="ES25" s="1">
        <v>29.352609999999999</v>
      </c>
      <c r="ET25" s="1">
        <v>3154.2040000000002</v>
      </c>
      <c r="EU25" s="1">
        <v>5023.0230000000001</v>
      </c>
    </row>
    <row r="26" spans="1:151" x14ac:dyDescent="0.25">
      <c r="A26">
        <v>2042</v>
      </c>
      <c r="B26" s="1">
        <v>37182</v>
      </c>
      <c r="C26" s="1">
        <v>52015</v>
      </c>
      <c r="D26" s="1">
        <v>39504</v>
      </c>
      <c r="E26" s="1">
        <v>19965</v>
      </c>
      <c r="G26">
        <f>'care receipt'!$N$5*'care provision'!B26/1000</f>
        <v>2457.3834039613016</v>
      </c>
      <c r="H26">
        <f>'care receipt'!$N$5*'care provision'!C26/1000</f>
        <v>3437.7063567599139</v>
      </c>
      <c r="I26">
        <f>'care receipt'!$N$5*'care provision'!D26/1000</f>
        <v>2610.8459466969839</v>
      </c>
      <c r="J26">
        <f>'care receipt'!$N$5*'care provision'!E26/1000</f>
        <v>1319.5002867002149</v>
      </c>
      <c r="K26">
        <f t="shared" si="12"/>
        <v>9825.4359941184139</v>
      </c>
      <c r="L26">
        <f>K26/'care receipt'!BR26</f>
        <v>1.7311302079694448</v>
      </c>
      <c r="N26" s="1">
        <v>13291</v>
      </c>
      <c r="O26" s="1">
        <v>7496</v>
      </c>
      <c r="P26" s="1">
        <v>7083</v>
      </c>
      <c r="Q26" s="1">
        <v>3132</v>
      </c>
      <c r="R26" s="1">
        <v>6360</v>
      </c>
      <c r="S26" s="1">
        <v>18.05003</v>
      </c>
      <c r="U26">
        <f>'care receipt'!$N$5*'care provision'!N26/1000</f>
        <v>878.41113501290033</v>
      </c>
      <c r="V26">
        <f>'care receipt'!$N$5*'care provision'!O26/1000</f>
        <v>495.41568490382218</v>
      </c>
      <c r="W26">
        <f>'care receipt'!$N$5*'care provision'!P26/1000</f>
        <v>468.12023694954274</v>
      </c>
      <c r="X26">
        <f>'care receipt'!$N$5*'care provision'!Q26/1000</f>
        <v>206.99598787603671</v>
      </c>
      <c r="Y26">
        <f>'care receipt'!$N$5*'care provision'!R26/1000</f>
        <v>420.33668036130058</v>
      </c>
      <c r="Z26">
        <f t="shared" si="13"/>
        <v>18.05003</v>
      </c>
      <c r="AB26" s="1">
        <v>22617</v>
      </c>
      <c r="AC26" s="1">
        <v>10479</v>
      </c>
      <c r="AD26" s="1">
        <v>8589</v>
      </c>
      <c r="AE26" s="1">
        <v>3701</v>
      </c>
      <c r="AF26" s="1">
        <v>6898</v>
      </c>
      <c r="AG26" s="1">
        <v>14.761240000000001</v>
      </c>
      <c r="AI26">
        <f>'care receipt'!$N$5*'care provision'!AB26/1000</f>
        <v>1494.7727515301158</v>
      </c>
      <c r="AJ26">
        <f>'care receipt'!$N$5*'care provision'!AC26/1000</f>
        <v>692.56416250095424</v>
      </c>
      <c r="AK26">
        <f>'care receipt'!$N$5*'care provision'!AD26/1000</f>
        <v>567.65279050679408</v>
      </c>
      <c r="AL26">
        <f>'care receipt'!$N$5*'care provision'!AE26/1000</f>
        <v>244.60158082031032</v>
      </c>
      <c r="AM26">
        <f>'care receipt'!$N$5*'care provision'!AF26/1000</f>
        <v>455.89346244217791</v>
      </c>
      <c r="AN26">
        <f t="shared" si="14"/>
        <v>14.761240000000001</v>
      </c>
      <c r="AP26" s="1">
        <v>15396</v>
      </c>
      <c r="AQ26" s="1">
        <v>8083</v>
      </c>
      <c r="AR26" s="1">
        <v>7350</v>
      </c>
      <c r="AS26" s="1">
        <v>3174</v>
      </c>
      <c r="AT26" s="1">
        <v>5681</v>
      </c>
      <c r="AU26" s="1">
        <v>15.74281</v>
      </c>
      <c r="AW26">
        <f>'care receipt'!$N$5*'care provision'!AP26/1000</f>
        <v>1017.5320017048087</v>
      </c>
      <c r="AX26">
        <f>'care receipt'!$N$5*'care provision'!AQ26/1000</f>
        <v>534.2109099623259</v>
      </c>
      <c r="AY26">
        <f>'care receipt'!$N$5*'care provision'!AR26/1000</f>
        <v>485.76644664395587</v>
      </c>
      <c r="AZ26">
        <f>'care receipt'!$N$5*'care provision'!AS26/1000</f>
        <v>209.77179614257361</v>
      </c>
      <c r="BA26">
        <f>'care receipt'!$N$5*'care provision'!AT26/1000</f>
        <v>375.46111338562088</v>
      </c>
      <c r="BB26">
        <f t="shared" si="15"/>
        <v>15.74281</v>
      </c>
      <c r="BD26" s="1">
        <v>7271</v>
      </c>
      <c r="BE26" s="1">
        <v>4242</v>
      </c>
      <c r="BF26" s="1">
        <v>3856</v>
      </c>
      <c r="BG26" s="1">
        <v>1669</v>
      </c>
      <c r="BH26" s="1">
        <v>3036</v>
      </c>
      <c r="BI26" s="1">
        <v>16.483000000000001</v>
      </c>
      <c r="BK26">
        <f>'care receipt'!$N$5*'care provision'!BD26/1000</f>
        <v>480.54528347594601</v>
      </c>
      <c r="BL26">
        <f>'care receipt'!$N$5*'care provision'!BE26/1000</f>
        <v>280.35663492022593</v>
      </c>
      <c r="BM26">
        <f>'care receipt'!$N$5*'care provision'!BF26/1000</f>
        <v>254.84563513729168</v>
      </c>
      <c r="BN26">
        <f>'care receipt'!$N$5*'care provision'!BG26/1000</f>
        <v>110.30533325833501</v>
      </c>
      <c r="BO26">
        <f>'care receipt'!$N$5*'care provision'!BH26/1000</f>
        <v>200.65128326680954</v>
      </c>
      <c r="BP26">
        <f t="shared" si="16"/>
        <v>16.483000000000001</v>
      </c>
      <c r="BR26">
        <f t="shared" si="17"/>
        <v>3871.2611717237705</v>
      </c>
      <c r="BS26">
        <f t="shared" si="18"/>
        <v>2002.5473922873284</v>
      </c>
      <c r="BT26">
        <f t="shared" si="19"/>
        <v>1776.3851092375844</v>
      </c>
      <c r="BU26">
        <f t="shared" si="20"/>
        <v>771.6746980972556</v>
      </c>
      <c r="BV26">
        <f t="shared" si="21"/>
        <v>1452.3425394559088</v>
      </c>
      <c r="BW26">
        <f t="shared" si="22"/>
        <v>16.075828873447865</v>
      </c>
      <c r="BY26">
        <f t="shared" si="23"/>
        <v>2314.424582933867</v>
      </c>
      <c r="BZ26">
        <f t="shared" si="0"/>
        <v>2647.7916192072635</v>
      </c>
      <c r="CA26">
        <f t="shared" si="1"/>
        <v>2144.6463393476579</v>
      </c>
      <c r="CB26">
        <f t="shared" si="24"/>
        <v>1134.8486154542129</v>
      </c>
      <c r="CC26">
        <f t="shared" si="25"/>
        <v>8241.7111569430017</v>
      </c>
      <c r="CD26">
        <f t="shared" si="26"/>
        <v>0.60208567221636355</v>
      </c>
      <c r="CE26">
        <f>CC26/'care receipt'!CC26</f>
        <v>1.4115254993056723</v>
      </c>
      <c r="CG26">
        <f>G26*Z26*365.25/7*'care receipt'!$CL26/10^6</f>
        <v>37.643990873676387</v>
      </c>
      <c r="CH26">
        <f>H26*AN26*365.25/7*'care receipt'!$CL26/10^6</f>
        <v>43.066187718454223</v>
      </c>
      <c r="CI26">
        <f>I26*BB26*365.25/7*'care receipt'!$CL26/10^6</f>
        <v>34.882556908951393</v>
      </c>
      <c r="CJ26">
        <f>J26*BP26*365.25/7*'care receipt'!$CL26/10^6</f>
        <v>18.458251454021728</v>
      </c>
      <c r="CK26">
        <f t="shared" si="27"/>
        <v>134.05098695510372</v>
      </c>
      <c r="CM26" s="1">
        <v>18028</v>
      </c>
      <c r="CN26" s="1">
        <v>22984</v>
      </c>
      <c r="CO26" s="1">
        <v>466</v>
      </c>
      <c r="CP26" s="1">
        <v>7</v>
      </c>
      <c r="CR26">
        <f>'care receipt'!$N$5*'care provision'!CM26/1000</f>
        <v>1191.482653074454</v>
      </c>
      <c r="CS26">
        <f>'care receipt'!$N$5*'care provision'!CN26/1000</f>
        <v>1519.0280285258073</v>
      </c>
      <c r="CT26">
        <f>'care receipt'!$N$5*'care provision'!CO26/1000</f>
        <v>30.798253623956931</v>
      </c>
      <c r="CU26">
        <f>'care receipt'!$N$5*'care provision'!CP26/1000</f>
        <v>0.46263471108948179</v>
      </c>
      <c r="CW26">
        <f t="shared" si="2"/>
        <v>2042</v>
      </c>
      <c r="CX26">
        <f t="shared" si="3"/>
        <v>0.48485826475176164</v>
      </c>
      <c r="CY26">
        <f t="shared" si="4"/>
        <v>0.44187253676823995</v>
      </c>
      <c r="CZ26">
        <f t="shared" si="5"/>
        <v>1.179627379505873E-2</v>
      </c>
      <c r="DA26">
        <f t="shared" si="6"/>
        <v>3.5061357375406959E-4</v>
      </c>
      <c r="DC26" s="1">
        <v>531.54300000000001</v>
      </c>
      <c r="DD26" s="1">
        <v>595.2269</v>
      </c>
      <c r="DE26" s="1">
        <v>582.11260000000004</v>
      </c>
      <c r="DF26" s="1">
        <v>209.9264</v>
      </c>
      <c r="DH26">
        <f t="shared" si="7"/>
        <v>7.5998911663578532</v>
      </c>
      <c r="DI26">
        <f t="shared" si="8"/>
        <v>10.849996133190334</v>
      </c>
      <c r="DJ26">
        <f t="shared" si="9"/>
        <v>0.2151366179100119</v>
      </c>
      <c r="DK26">
        <f t="shared" si="10"/>
        <v>1.1654308729686599E-3</v>
      </c>
      <c r="DL26">
        <f>SUM(DH26:DK26)/'care receipt'!DS26</f>
        <v>0.22359634498684686</v>
      </c>
      <c r="DM26">
        <f t="shared" si="28"/>
        <v>18.666189348331169</v>
      </c>
      <c r="DN26">
        <f t="shared" si="32"/>
        <v>3.7112699999999971E-2</v>
      </c>
      <c r="DO26" s="1">
        <v>0.27756809999999998</v>
      </c>
      <c r="DP26" s="1">
        <v>0.24045540000000001</v>
      </c>
      <c r="DQ26" s="1">
        <v>0.46305550000000001</v>
      </c>
      <c r="DR26" s="1">
        <v>0.26101730000000001</v>
      </c>
      <c r="DS26" s="1">
        <v>4.2522600000000001E-2</v>
      </c>
      <c r="DT26" s="1">
        <v>7.2468000000000003E-3</v>
      </c>
      <c r="DU26" s="1">
        <v>0.27570489999999997</v>
      </c>
      <c r="DV26" s="1">
        <v>0.2285315</v>
      </c>
      <c r="DW26" s="1">
        <v>0.2388885</v>
      </c>
      <c r="DX26" s="1">
        <v>0.24729429999999999</v>
      </c>
      <c r="DY26" s="1">
        <v>0.29018349999999998</v>
      </c>
      <c r="EA26">
        <f t="shared" si="29"/>
        <v>0.27756809999999998</v>
      </c>
      <c r="EB26">
        <f t="shared" si="30"/>
        <v>0.46305550000000001</v>
      </c>
      <c r="EC26">
        <f t="shared" si="31"/>
        <v>0.26101730000000001</v>
      </c>
      <c r="ED26">
        <f t="shared" si="11"/>
        <v>3.0679768491146651E-2</v>
      </c>
      <c r="EE26">
        <f t="shared" si="33"/>
        <v>5.7595400000000019E-2</v>
      </c>
      <c r="EG26" s="1">
        <v>0.27756809999999998</v>
      </c>
      <c r="EH26" s="1">
        <v>0.31688559999999999</v>
      </c>
      <c r="EI26" s="1">
        <v>0.40546009999999999</v>
      </c>
      <c r="EJ26" s="1">
        <v>0.2495291</v>
      </c>
      <c r="EK26" s="1">
        <v>0.222973</v>
      </c>
      <c r="EL26" s="1">
        <v>3704.502</v>
      </c>
      <c r="EM26" s="1">
        <v>3894.5140000000001</v>
      </c>
      <c r="EN26" s="1">
        <v>4183.1229999999996</v>
      </c>
      <c r="EO26" s="1">
        <v>3438.4029999999998</v>
      </c>
      <c r="EP26" s="1">
        <v>3176.2260000000001</v>
      </c>
      <c r="ER26" s="1">
        <v>21.624220000000001</v>
      </c>
      <c r="ES26" s="1">
        <v>29.340229999999998</v>
      </c>
      <c r="ET26" s="1">
        <v>3157.672</v>
      </c>
      <c r="EU26" s="1">
        <v>5031.7650000000003</v>
      </c>
    </row>
    <row r="27" spans="1:151" x14ac:dyDescent="0.25">
      <c r="A27">
        <v>2043</v>
      </c>
      <c r="B27" s="1">
        <v>37119</v>
      </c>
      <c r="C27" s="1">
        <v>52417</v>
      </c>
      <c r="D27" s="1">
        <v>38979</v>
      </c>
      <c r="E27" s="1">
        <v>20245</v>
      </c>
      <c r="G27">
        <f>'care receipt'!$N$5*'care provision'!B27/1000</f>
        <v>2453.2196915614963</v>
      </c>
      <c r="H27">
        <f>'care receipt'!$N$5*'care provision'!C27/1000</f>
        <v>3464.2748073110524</v>
      </c>
      <c r="I27">
        <f>'care receipt'!$N$5*'care provision'!D27/1000</f>
        <v>2576.1483433652729</v>
      </c>
      <c r="J27">
        <f>'care receipt'!$N$5*'care provision'!E27/1000</f>
        <v>1338.0056751437942</v>
      </c>
      <c r="K27">
        <f t="shared" si="12"/>
        <v>9831.6485173816181</v>
      </c>
      <c r="L27">
        <f>K27/'care receipt'!BR27</f>
        <v>1.7268959752968907</v>
      </c>
      <c r="N27" s="1">
        <v>13258</v>
      </c>
      <c r="O27" s="1">
        <v>7521</v>
      </c>
      <c r="P27" s="1">
        <v>6971</v>
      </c>
      <c r="Q27" s="1">
        <v>3193</v>
      </c>
      <c r="R27" s="1">
        <v>6364</v>
      </c>
      <c r="S27" s="1">
        <v>18.002040000000001</v>
      </c>
      <c r="U27">
        <f>'care receipt'!$N$5*'care provision'!N27/1000</f>
        <v>876.23014280347854</v>
      </c>
      <c r="V27">
        <f>'care receipt'!$N$5*'care provision'!O27/1000</f>
        <v>497.06795172914184</v>
      </c>
      <c r="W27">
        <f>'care receipt'!$N$5*'care provision'!P27/1000</f>
        <v>460.71808157211109</v>
      </c>
      <c r="X27">
        <f>'care receipt'!$N$5*'care provision'!Q27/1000</f>
        <v>211.02751892981649</v>
      </c>
      <c r="Y27">
        <f>'care receipt'!$N$5*'care provision'!R27/1000</f>
        <v>420.60104305335176</v>
      </c>
      <c r="Z27">
        <f t="shared" si="13"/>
        <v>18.002040000000001</v>
      </c>
      <c r="AB27" s="1">
        <v>22929</v>
      </c>
      <c r="AC27" s="1">
        <v>10320</v>
      </c>
      <c r="AD27" s="1">
        <v>8717</v>
      </c>
      <c r="AE27" s="1">
        <v>3715</v>
      </c>
      <c r="AF27" s="1">
        <v>6998</v>
      </c>
      <c r="AG27" s="1">
        <v>14.96288</v>
      </c>
      <c r="AI27">
        <f>'care receipt'!$N$5*'care provision'!AB27/1000</f>
        <v>1515.393041510104</v>
      </c>
      <c r="AJ27">
        <f>'care receipt'!$N$5*'care provision'!AC27/1000</f>
        <v>682.05574549192181</v>
      </c>
      <c r="AK27">
        <f>'care receipt'!$N$5*'care provision'!AD27/1000</f>
        <v>576.11239665243045</v>
      </c>
      <c r="AL27">
        <f>'care receipt'!$N$5*'care provision'!AE27/1000</f>
        <v>245.52685024248927</v>
      </c>
      <c r="AM27">
        <f>'care receipt'!$N$5*'care provision'!AF27/1000</f>
        <v>462.50252974345625</v>
      </c>
      <c r="AN27">
        <f t="shared" si="14"/>
        <v>14.96288</v>
      </c>
      <c r="AP27" s="1">
        <v>15357</v>
      </c>
      <c r="AQ27" s="1">
        <v>7880</v>
      </c>
      <c r="AR27" s="1">
        <v>7133</v>
      </c>
      <c r="AS27" s="1">
        <v>3163</v>
      </c>
      <c r="AT27" s="1">
        <v>5656</v>
      </c>
      <c r="AU27" s="1">
        <v>15.7546</v>
      </c>
      <c r="AW27">
        <f>'care receipt'!$N$5*'care provision'!AP27/1000</f>
        <v>1014.9544654573103</v>
      </c>
      <c r="AX27">
        <f>'care receipt'!$N$5*'care provision'!AQ27/1000</f>
        <v>520.7945033407309</v>
      </c>
      <c r="AY27">
        <f>'care receipt'!$N$5*'care provision'!AR27/1000</f>
        <v>471.42477060018194</v>
      </c>
      <c r="AZ27">
        <f>'care receipt'!$N$5*'care provision'!AS27/1000</f>
        <v>209.04479873943299</v>
      </c>
      <c r="BA27">
        <f>'care receipt'!$N$5*'care provision'!AT27/1000</f>
        <v>373.80884656030133</v>
      </c>
      <c r="BB27">
        <f t="shared" si="15"/>
        <v>15.7546</v>
      </c>
      <c r="BD27" s="1">
        <v>7292</v>
      </c>
      <c r="BE27" s="1">
        <v>4246</v>
      </c>
      <c r="BF27" s="1">
        <v>3960</v>
      </c>
      <c r="BG27" s="1">
        <v>1743</v>
      </c>
      <c r="BH27" s="1">
        <v>3111</v>
      </c>
      <c r="BI27" s="1">
        <v>16.58745</v>
      </c>
      <c r="BK27">
        <f>'care receipt'!$N$5*'care provision'!BD27/1000</f>
        <v>481.93318760921443</v>
      </c>
      <c r="BL27">
        <f>'care receipt'!$N$5*'care provision'!BE27/1000</f>
        <v>280.62099761227711</v>
      </c>
      <c r="BM27">
        <f>'care receipt'!$N$5*'care provision'!BF27/1000</f>
        <v>261.71906513062112</v>
      </c>
      <c r="BN27">
        <f>'care receipt'!$N$5*'care provision'!BG27/1000</f>
        <v>115.19604306128097</v>
      </c>
      <c r="BO27">
        <f>'care receipt'!$N$5*'care provision'!BH27/1000</f>
        <v>205.60808374276826</v>
      </c>
      <c r="BP27">
        <f t="shared" si="16"/>
        <v>16.58745</v>
      </c>
      <c r="BR27">
        <f t="shared" si="17"/>
        <v>3888.5108373801072</v>
      </c>
      <c r="BS27">
        <f t="shared" si="18"/>
        <v>1980.5391981740718</v>
      </c>
      <c r="BT27">
        <f t="shared" si="19"/>
        <v>1769.9743139553445</v>
      </c>
      <c r="BU27">
        <f t="shared" si="20"/>
        <v>780.79521097301972</v>
      </c>
      <c r="BV27">
        <f t="shared" si="21"/>
        <v>1462.5205030998777</v>
      </c>
      <c r="BW27">
        <f t="shared" si="22"/>
        <v>16.149761242067758</v>
      </c>
      <c r="BY27">
        <f t="shared" si="23"/>
        <v>2304.3601115279198</v>
      </c>
      <c r="BZ27">
        <f t="shared" si="0"/>
        <v>2704.703812225132</v>
      </c>
      <c r="CA27">
        <f t="shared" si="1"/>
        <v>2117.7292412374595</v>
      </c>
      <c r="CB27">
        <f t="shared" si="24"/>
        <v>1158.0565488226966</v>
      </c>
      <c r="CC27">
        <f t="shared" si="25"/>
        <v>8284.8497138132079</v>
      </c>
      <c r="CD27">
        <f t="shared" si="26"/>
        <v>0.60460528516305057</v>
      </c>
      <c r="CE27">
        <f>CC27/'care receipt'!CC27</f>
        <v>1.4202316143595799</v>
      </c>
      <c r="CG27">
        <f>G27*Z27*365.25/7*'care receipt'!$CL27/10^6</f>
        <v>38.154386879129589</v>
      </c>
      <c r="CH27">
        <f>H27*AN27*365.25/7*'care receipt'!$CL27/10^6</f>
        <v>44.783068032135574</v>
      </c>
      <c r="CI27">
        <f>I27*BB27*365.25/7*'care receipt'!$CL27/10^6</f>
        <v>35.064250752823625</v>
      </c>
      <c r="CJ27">
        <f>J27*BP27*365.25/7*'care receipt'!$CL27/10^6</f>
        <v>19.174493331423665</v>
      </c>
      <c r="CK27">
        <f t="shared" si="27"/>
        <v>137.17619899551246</v>
      </c>
      <c r="CM27" s="1">
        <v>18065</v>
      </c>
      <c r="CN27" s="1">
        <v>23295</v>
      </c>
      <c r="CO27" s="1">
        <v>493</v>
      </c>
      <c r="CP27" s="1">
        <v>6</v>
      </c>
      <c r="CR27">
        <f>'care receipt'!$N$5*'care provision'!CM27/1000</f>
        <v>1193.9280079759269</v>
      </c>
      <c r="CS27">
        <f>'care receipt'!$N$5*'care provision'!CN27/1000</f>
        <v>1539.5822278327826</v>
      </c>
      <c r="CT27">
        <f>'care receipt'!$N$5*'care provision'!CO27/1000</f>
        <v>32.582701795302079</v>
      </c>
      <c r="CU27">
        <f>'care receipt'!$N$5*'care provision'!CP27/1000</f>
        <v>0.39654403807669869</v>
      </c>
      <c r="CW27">
        <f t="shared" si="2"/>
        <v>2043</v>
      </c>
      <c r="CX27">
        <f t="shared" si="3"/>
        <v>0.48667798162666021</v>
      </c>
      <c r="CY27">
        <f t="shared" si="4"/>
        <v>0.44441688765095294</v>
      </c>
      <c r="CZ27">
        <f t="shared" si="5"/>
        <v>1.2647836014264092E-2</v>
      </c>
      <c r="DA27">
        <f t="shared" si="6"/>
        <v>2.9636947394418375E-4</v>
      </c>
      <c r="DC27" s="1">
        <v>535.94820000000004</v>
      </c>
      <c r="DD27" s="1">
        <v>605.7998</v>
      </c>
      <c r="DE27" s="1">
        <v>588.99990000000003</v>
      </c>
      <c r="DF27" s="1">
        <v>516.24180000000001</v>
      </c>
      <c r="DH27">
        <f t="shared" si="7"/>
        <v>7.6786028016514054</v>
      </c>
      <c r="DI27">
        <f t="shared" si="8"/>
        <v>11.192143268455849</v>
      </c>
      <c r="DJ27">
        <f t="shared" si="9"/>
        <v>0.23029449718995293</v>
      </c>
      <c r="DK27">
        <f t="shared" si="10"/>
        <v>2.4565512959518012E-3</v>
      </c>
      <c r="DL27">
        <f>SUM(DH27:DK27)/'care receipt'!DS27</f>
        <v>0.22481365769415254</v>
      </c>
      <c r="DM27">
        <f t="shared" si="28"/>
        <v>19.103497118593161</v>
      </c>
      <c r="DN27">
        <f t="shared" si="32"/>
        <v>3.9952300000000024E-2</v>
      </c>
      <c r="DO27" s="1">
        <v>0.27741130000000003</v>
      </c>
      <c r="DP27" s="1">
        <v>0.237459</v>
      </c>
      <c r="DQ27" s="1">
        <v>0.45522319999999999</v>
      </c>
      <c r="DR27" s="1">
        <v>0.25918160000000001</v>
      </c>
      <c r="DS27" s="1">
        <v>4.1137800000000002E-2</v>
      </c>
      <c r="DT27" s="1">
        <v>7.9006000000000007E-3</v>
      </c>
      <c r="DU27" s="1">
        <v>0.27567770000000003</v>
      </c>
      <c r="DV27" s="1">
        <v>0.21576980000000001</v>
      </c>
      <c r="DW27" s="1">
        <v>0.2362281</v>
      </c>
      <c r="DX27" s="1">
        <v>0.2453718</v>
      </c>
      <c r="DY27" s="1">
        <v>0.27883839999999999</v>
      </c>
      <c r="EA27">
        <f t="shared" si="29"/>
        <v>0.27741130000000003</v>
      </c>
      <c r="EB27">
        <f t="shared" si="30"/>
        <v>0.45522319999999999</v>
      </c>
      <c r="EC27">
        <f t="shared" si="31"/>
        <v>0.25918160000000001</v>
      </c>
      <c r="ED27">
        <f t="shared" si="11"/>
        <v>2.9776069721734435E-2</v>
      </c>
      <c r="EE27">
        <f t="shared" si="33"/>
        <v>5.9381899999999987E-2</v>
      </c>
      <c r="EG27" s="1">
        <v>0.27741130000000003</v>
      </c>
      <c r="EH27" s="1">
        <v>0.3103514</v>
      </c>
      <c r="EI27" s="1">
        <v>0.39584130000000001</v>
      </c>
      <c r="EJ27" s="1">
        <v>0.24787770000000001</v>
      </c>
      <c r="EK27" s="1">
        <v>0.20616880000000001</v>
      </c>
      <c r="EL27" s="1">
        <v>3738.0030000000002</v>
      </c>
      <c r="EM27" s="1">
        <v>3917.6950000000002</v>
      </c>
      <c r="EN27" s="1">
        <v>4175.0879999999997</v>
      </c>
      <c r="EO27" s="1">
        <v>3445.0889999999999</v>
      </c>
      <c r="EP27" s="1">
        <v>3225.53</v>
      </c>
      <c r="ER27" s="1">
        <v>21.615770000000001</v>
      </c>
      <c r="ES27" s="1">
        <v>29.152509999999999</v>
      </c>
      <c r="ET27" s="1">
        <v>3183.6860000000001</v>
      </c>
      <c r="EU27" s="1">
        <v>5059.1719999999996</v>
      </c>
    </row>
    <row r="28" spans="1:151" x14ac:dyDescent="0.25">
      <c r="A28">
        <v>2044</v>
      </c>
      <c r="B28" s="1">
        <v>37476</v>
      </c>
      <c r="C28" s="1">
        <v>52929</v>
      </c>
      <c r="D28" s="1">
        <v>38975</v>
      </c>
      <c r="E28" s="1">
        <v>20806</v>
      </c>
      <c r="G28">
        <f>'care receipt'!$N$5*'care provision'!B28/1000</f>
        <v>2476.81406182706</v>
      </c>
      <c r="H28">
        <f>'care receipt'!$N$5*'care provision'!C28/1000</f>
        <v>3498.1132318935975</v>
      </c>
      <c r="I28">
        <f>'care receipt'!$N$5*'care provision'!D28/1000</f>
        <v>2575.8839806732217</v>
      </c>
      <c r="J28">
        <f>'care receipt'!$N$5*'care provision'!E28/1000</f>
        <v>1375.0825427039654</v>
      </c>
      <c r="K28">
        <f t="shared" si="12"/>
        <v>9925.8938170978436</v>
      </c>
      <c r="L28">
        <f>K28/'care receipt'!BR28</f>
        <v>1.7198117420728982</v>
      </c>
      <c r="N28" s="1">
        <v>13325</v>
      </c>
      <c r="O28" s="1">
        <v>7595</v>
      </c>
      <c r="P28" s="1">
        <v>7052</v>
      </c>
      <c r="Q28" s="1">
        <v>3181</v>
      </c>
      <c r="R28" s="1">
        <v>6500</v>
      </c>
      <c r="S28" s="1">
        <v>18.013259999999999</v>
      </c>
      <c r="U28">
        <f>'care receipt'!$N$5*'care provision'!N28/1000</f>
        <v>880.65821789533493</v>
      </c>
      <c r="V28">
        <f>'care receipt'!$N$5*'care provision'!O28/1000</f>
        <v>501.95866153208777</v>
      </c>
      <c r="W28">
        <f>'care receipt'!$N$5*'care provision'!P28/1000</f>
        <v>466.07142608614652</v>
      </c>
      <c r="X28">
        <f>'care receipt'!$N$5*'care provision'!Q28/1000</f>
        <v>210.2344308536631</v>
      </c>
      <c r="Y28">
        <f>'care receipt'!$N$5*'care provision'!R28/1000</f>
        <v>429.58937458309026</v>
      </c>
      <c r="Z28">
        <f t="shared" si="13"/>
        <v>18.013259999999999</v>
      </c>
      <c r="AB28" s="1">
        <v>23005</v>
      </c>
      <c r="AC28" s="1">
        <v>10577</v>
      </c>
      <c r="AD28" s="1">
        <v>8840</v>
      </c>
      <c r="AE28" s="1">
        <v>3704</v>
      </c>
      <c r="AF28" s="1">
        <v>7078</v>
      </c>
      <c r="AG28" s="1">
        <v>14.92291</v>
      </c>
      <c r="AI28">
        <f>'care receipt'!$N$5*'care provision'!AB28/1000</f>
        <v>1520.4159326590757</v>
      </c>
      <c r="AJ28">
        <f>'care receipt'!$N$5*'care provision'!AC28/1000</f>
        <v>699.04104845620702</v>
      </c>
      <c r="AK28">
        <f>'care receipt'!$N$5*'care provision'!AD28/1000</f>
        <v>584.24154943300266</v>
      </c>
      <c r="AL28">
        <f>'care receipt'!$N$5*'care provision'!AE28/1000</f>
        <v>244.79985283934866</v>
      </c>
      <c r="AM28">
        <f>'care receipt'!$N$5*'care provision'!AF28/1000</f>
        <v>467.78978358447887</v>
      </c>
      <c r="AN28">
        <f t="shared" si="14"/>
        <v>14.92291</v>
      </c>
      <c r="AP28" s="1">
        <v>15620</v>
      </c>
      <c r="AQ28" s="1">
        <v>8008</v>
      </c>
      <c r="AR28" s="1">
        <v>7008</v>
      </c>
      <c r="AS28" s="1">
        <v>3091</v>
      </c>
      <c r="AT28" s="1">
        <v>5441</v>
      </c>
      <c r="AU28" s="1">
        <v>15.534610000000001</v>
      </c>
      <c r="AW28">
        <f>'care receipt'!$N$5*'care provision'!AP28/1000</f>
        <v>1032.3363124596722</v>
      </c>
      <c r="AX28">
        <f>'care receipt'!$N$5*'care provision'!AQ28/1000</f>
        <v>529.25410948636716</v>
      </c>
      <c r="AY28">
        <f>'care receipt'!$N$5*'care provision'!AR28/1000</f>
        <v>463.16343647358406</v>
      </c>
      <c r="AZ28">
        <f>'care receipt'!$N$5*'care provision'!AS28/1000</f>
        <v>204.28627028251262</v>
      </c>
      <c r="BA28">
        <f>'care receipt'!$N$5*'care provision'!AT28/1000</f>
        <v>359.59935186255291</v>
      </c>
      <c r="BB28">
        <f t="shared" si="15"/>
        <v>15.534610000000001</v>
      </c>
      <c r="BD28" s="1">
        <v>7574</v>
      </c>
      <c r="BE28" s="1">
        <v>4381</v>
      </c>
      <c r="BF28" s="1">
        <v>3990</v>
      </c>
      <c r="BG28" s="1">
        <v>1813</v>
      </c>
      <c r="BH28" s="1">
        <v>3147</v>
      </c>
      <c r="BI28" s="1">
        <v>16.500769999999999</v>
      </c>
      <c r="BK28">
        <f>'care receipt'!$N$5*'care provision'!BD28/1000</f>
        <v>500.5707573988193</v>
      </c>
      <c r="BL28">
        <f>'care receipt'!$N$5*'care provision'!BE28/1000</f>
        <v>289.5432384690028</v>
      </c>
      <c r="BM28">
        <f>'care receipt'!$N$5*'care provision'!BF28/1000</f>
        <v>263.70178532100465</v>
      </c>
      <c r="BN28">
        <f>'care receipt'!$N$5*'care provision'!BG28/1000</f>
        <v>119.82239017217579</v>
      </c>
      <c r="BO28">
        <f>'care receipt'!$N$5*'care provision'!BH28/1000</f>
        <v>207.98734797122844</v>
      </c>
      <c r="BP28">
        <f t="shared" si="16"/>
        <v>16.500769999999999</v>
      </c>
      <c r="BR28">
        <f t="shared" si="17"/>
        <v>3933.9812204129021</v>
      </c>
      <c r="BS28">
        <f t="shared" si="18"/>
        <v>2019.7970579436646</v>
      </c>
      <c r="BT28">
        <f t="shared" si="19"/>
        <v>1777.1781973137377</v>
      </c>
      <c r="BU28">
        <f t="shared" si="20"/>
        <v>779.14294414770006</v>
      </c>
      <c r="BV28">
        <f t="shared" si="21"/>
        <v>1464.9658580013506</v>
      </c>
      <c r="BW28">
        <f t="shared" si="22"/>
        <v>16.071378693886249</v>
      </c>
      <c r="BY28">
        <f t="shared" si="23"/>
        <v>2327.9728274997797</v>
      </c>
      <c r="BZ28">
        <f t="shared" si="0"/>
        <v>2723.8272952068214</v>
      </c>
      <c r="CA28">
        <f t="shared" si="1"/>
        <v>2087.9439570983504</v>
      </c>
      <c r="CB28">
        <f t="shared" si="24"/>
        <v>1183.9276515107574</v>
      </c>
      <c r="CC28">
        <f t="shared" si="25"/>
        <v>8323.6717313157096</v>
      </c>
      <c r="CD28">
        <f t="shared" si="26"/>
        <v>0.60691967268488989</v>
      </c>
      <c r="CE28">
        <f>CC28/'care receipt'!CC28</f>
        <v>1.4120764041782938</v>
      </c>
      <c r="CG28">
        <f>G28*Z28*365.25/7*'care receipt'!$CL28/10^6</f>
        <v>39.238603379332716</v>
      </c>
      <c r="CH28">
        <f>H28*AN28*365.25/7*'care receipt'!$CL28/10^6</f>
        <v>45.910836092192831</v>
      </c>
      <c r="CI28">
        <f>I28*BB28*365.25/7*'care receipt'!$CL28/10^6</f>
        <v>35.192852701312042</v>
      </c>
      <c r="CJ28">
        <f>J28*BP28*365.25/7*'care receipt'!$CL28/10^6</f>
        <v>19.955416574749449</v>
      </c>
      <c r="CK28">
        <f t="shared" si="27"/>
        <v>140.29770874758702</v>
      </c>
      <c r="CM28" s="1">
        <v>18047</v>
      </c>
      <c r="CN28" s="1">
        <v>23212</v>
      </c>
      <c r="CO28" s="1">
        <v>465</v>
      </c>
      <c r="CP28" s="1">
        <v>4</v>
      </c>
      <c r="CR28">
        <f>'care receipt'!$N$5*'care provision'!CM28/1000</f>
        <v>1192.7383758616968</v>
      </c>
      <c r="CS28">
        <f>'care receipt'!$N$5*'care provision'!CN28/1000</f>
        <v>1534.0967019727216</v>
      </c>
      <c r="CT28">
        <f>'care receipt'!$N$5*'care provision'!CO28/1000</f>
        <v>30.732162950944147</v>
      </c>
      <c r="CU28">
        <f>'care receipt'!$N$5*'care provision'!CP28/1000</f>
        <v>0.26436269205113244</v>
      </c>
      <c r="CW28">
        <f t="shared" si="2"/>
        <v>2044</v>
      </c>
      <c r="CX28">
        <f t="shared" si="3"/>
        <v>0.48156153271427043</v>
      </c>
      <c r="CY28">
        <f t="shared" si="4"/>
        <v>0.43854975533261537</v>
      </c>
      <c r="CZ28">
        <f t="shared" si="5"/>
        <v>1.1930724823604875E-2</v>
      </c>
      <c r="DA28">
        <f t="shared" si="6"/>
        <v>1.922522349322311E-4</v>
      </c>
      <c r="DC28" s="1">
        <v>535.72389999999996</v>
      </c>
      <c r="DD28" s="1">
        <v>598.06489999999997</v>
      </c>
      <c r="DE28" s="1">
        <v>563.5403</v>
      </c>
      <c r="DF28" s="1">
        <v>208.9393</v>
      </c>
      <c r="DH28">
        <f t="shared" si="7"/>
        <v>7.6677414527555277</v>
      </c>
      <c r="DI28">
        <f t="shared" si="8"/>
        <v>11.009872687867746</v>
      </c>
      <c r="DJ28">
        <f t="shared" si="9"/>
        <v>0.2078257479482874</v>
      </c>
      <c r="DK28">
        <f t="shared" si="10"/>
        <v>6.6282906987935012E-4</v>
      </c>
      <c r="DL28">
        <f>SUM(DH28:DK28)/'care receipt'!DS28</f>
        <v>0.21696526699779625</v>
      </c>
      <c r="DM28">
        <f t="shared" si="28"/>
        <v>18.886102717641439</v>
      </c>
      <c r="DN28">
        <f t="shared" si="32"/>
        <v>3.7815300000000024E-2</v>
      </c>
      <c r="DO28" s="1">
        <v>0.27778000000000003</v>
      </c>
      <c r="DP28" s="1">
        <v>0.2399647</v>
      </c>
      <c r="DQ28" s="1">
        <v>0.4644741</v>
      </c>
      <c r="DR28" s="1">
        <v>0.25832759999999999</v>
      </c>
      <c r="DS28" s="1">
        <v>4.1536400000000001E-2</v>
      </c>
      <c r="DT28" s="1">
        <v>9.1430000000000001E-3</v>
      </c>
      <c r="DU28" s="1">
        <v>0.27598299999999998</v>
      </c>
      <c r="DV28" s="1">
        <v>0.22935159999999999</v>
      </c>
      <c r="DW28" s="1">
        <v>0.24231469999999999</v>
      </c>
      <c r="DX28" s="1">
        <v>0.24911939999999999</v>
      </c>
      <c r="DY28" s="1">
        <v>0.2869447</v>
      </c>
      <c r="EA28">
        <f t="shared" si="29"/>
        <v>0.27778000000000003</v>
      </c>
      <c r="EB28">
        <f t="shared" si="30"/>
        <v>0.4644741</v>
      </c>
      <c r="EC28">
        <f t="shared" si="31"/>
        <v>0.25832759999999999</v>
      </c>
      <c r="ED28">
        <f t="shared" si="11"/>
        <v>3.0262298188387618E-2</v>
      </c>
      <c r="EE28">
        <f t="shared" si="33"/>
        <v>6.4310099999999981E-2</v>
      </c>
      <c r="EG28" s="1">
        <v>0.27778000000000003</v>
      </c>
      <c r="EH28" s="1">
        <v>0.31125380000000002</v>
      </c>
      <c r="EI28" s="1">
        <v>0.40016400000000002</v>
      </c>
      <c r="EJ28" s="1">
        <v>0.2449586</v>
      </c>
      <c r="EK28" s="1">
        <v>0.20141339999999999</v>
      </c>
      <c r="EL28" s="1">
        <v>3765.346</v>
      </c>
      <c r="EM28" s="1">
        <v>3946.6219999999998</v>
      </c>
      <c r="EN28" s="1">
        <v>4212.3159999999998</v>
      </c>
      <c r="EO28" s="1">
        <v>3490.5770000000002</v>
      </c>
      <c r="EP28" s="1">
        <v>3266.7330000000002</v>
      </c>
      <c r="ER28" s="1">
        <v>21.782910000000001</v>
      </c>
      <c r="ES28" s="1">
        <v>29.053629999999998</v>
      </c>
      <c r="ET28" s="1">
        <v>3164.788</v>
      </c>
      <c r="EU28" s="1">
        <v>5075.3890000000001</v>
      </c>
    </row>
    <row r="29" spans="1:151" x14ac:dyDescent="0.25">
      <c r="A29">
        <v>2045</v>
      </c>
      <c r="B29" s="1">
        <v>37248</v>
      </c>
      <c r="C29" s="1">
        <v>53003</v>
      </c>
      <c r="D29" s="1">
        <v>38515</v>
      </c>
      <c r="E29" s="1">
        <v>21236</v>
      </c>
      <c r="G29">
        <f>'care receipt'!$N$5*'care provision'!B29/1000</f>
        <v>2461.7453883801459</v>
      </c>
      <c r="H29">
        <f>'care receipt'!$N$5*'care provision'!C29/1000</f>
        <v>3503.0039416965433</v>
      </c>
      <c r="I29">
        <f>'care receipt'!$N$5*'care provision'!D29/1000</f>
        <v>2545.4822710873414</v>
      </c>
      <c r="J29">
        <f>'care receipt'!$N$5*'care provision'!E29/1000</f>
        <v>1403.5015320994621</v>
      </c>
      <c r="K29">
        <f t="shared" si="12"/>
        <v>9913.7331332634931</v>
      </c>
      <c r="L29">
        <f>K29/'care receipt'!BR29</f>
        <v>1.7060803894360912</v>
      </c>
      <c r="N29" s="1">
        <v>13131</v>
      </c>
      <c r="O29" s="1">
        <v>7682</v>
      </c>
      <c r="P29" s="1">
        <v>6884</v>
      </c>
      <c r="Q29" s="1">
        <v>3175</v>
      </c>
      <c r="R29" s="1">
        <v>6567</v>
      </c>
      <c r="S29" s="1">
        <v>18.293589999999998</v>
      </c>
      <c r="U29">
        <f>'care receipt'!$N$5*'care provision'!N29/1000</f>
        <v>867.83662733085509</v>
      </c>
      <c r="V29">
        <f>'care receipt'!$N$5*'care provision'!O29/1000</f>
        <v>507.70855008419989</v>
      </c>
      <c r="W29">
        <f>'care receipt'!$N$5*'care provision'!P29/1000</f>
        <v>454.96819301999898</v>
      </c>
      <c r="X29">
        <f>'care receipt'!$N$5*'care provision'!Q29/1000</f>
        <v>209.83788681558639</v>
      </c>
      <c r="Y29">
        <f>'care receipt'!$N$5*'care provision'!R29/1000</f>
        <v>434.0174496749467</v>
      </c>
      <c r="Z29">
        <f t="shared" si="13"/>
        <v>18.293589999999998</v>
      </c>
      <c r="AB29" s="1">
        <v>22906</v>
      </c>
      <c r="AC29" s="1">
        <v>10843</v>
      </c>
      <c r="AD29" s="1">
        <v>8751</v>
      </c>
      <c r="AE29" s="1">
        <v>3757</v>
      </c>
      <c r="AF29" s="1">
        <v>7018</v>
      </c>
      <c r="AG29" s="1">
        <v>14.840949999999999</v>
      </c>
      <c r="AI29">
        <f>'care receipt'!$N$5*'care provision'!AB29/1000</f>
        <v>1513.87295603081</v>
      </c>
      <c r="AJ29">
        <f>'care receipt'!$N$5*'care provision'!AC29/1000</f>
        <v>716.62116747760729</v>
      </c>
      <c r="AK29">
        <f>'care receipt'!$N$5*'care provision'!AD29/1000</f>
        <v>578.35947953486505</v>
      </c>
      <c r="AL29">
        <f>'care receipt'!$N$5*'care provision'!AE29/1000</f>
        <v>248.30265850902617</v>
      </c>
      <c r="AM29">
        <f>'care receipt'!$N$5*'care provision'!AF29/1000</f>
        <v>463.82434320371192</v>
      </c>
      <c r="AN29">
        <f t="shared" si="14"/>
        <v>14.840949999999999</v>
      </c>
      <c r="AP29" s="1">
        <v>15397</v>
      </c>
      <c r="AQ29" s="1">
        <v>7841</v>
      </c>
      <c r="AR29" s="1">
        <v>6957</v>
      </c>
      <c r="AS29" s="1">
        <v>3034</v>
      </c>
      <c r="AT29" s="1">
        <v>5491</v>
      </c>
      <c r="AU29" s="1">
        <v>15.681609999999999</v>
      </c>
      <c r="AW29">
        <f>'care receipt'!$N$5*'care provision'!AP29/1000</f>
        <v>1017.5980923778216</v>
      </c>
      <c r="AX29">
        <f>'care receipt'!$N$5*'care provision'!AQ29/1000</f>
        <v>518.21696709323237</v>
      </c>
      <c r="AY29">
        <f>'care receipt'!$N$5*'care provision'!AR29/1000</f>
        <v>459.79281214993216</v>
      </c>
      <c r="AZ29">
        <f>'care receipt'!$N$5*'care provision'!AS29/1000</f>
        <v>200.51910192078395</v>
      </c>
      <c r="BA29">
        <f>'care receipt'!$N$5*'care provision'!AT29/1000</f>
        <v>362.90388551319211</v>
      </c>
      <c r="BB29">
        <f t="shared" si="15"/>
        <v>15.681609999999999</v>
      </c>
      <c r="BD29" s="1">
        <v>7796</v>
      </c>
      <c r="BE29" s="1">
        <v>4470</v>
      </c>
      <c r="BF29" s="1">
        <v>4070</v>
      </c>
      <c r="BG29" s="1">
        <v>1778</v>
      </c>
      <c r="BH29" s="1">
        <v>3237</v>
      </c>
      <c r="BI29" s="1">
        <v>16.42266</v>
      </c>
      <c r="BK29">
        <f>'care receipt'!$N$5*'care provision'!BD29/1000</f>
        <v>515.2428868076571</v>
      </c>
      <c r="BL29">
        <f>'care receipt'!$N$5*'care provision'!BE29/1000</f>
        <v>295.42530836714053</v>
      </c>
      <c r="BM29">
        <f>'care receipt'!$N$5*'care provision'!BF29/1000</f>
        <v>268.98903916202732</v>
      </c>
      <c r="BN29">
        <f>'care receipt'!$N$5*'care provision'!BG29/1000</f>
        <v>117.50921661672837</v>
      </c>
      <c r="BO29">
        <f>'care receipt'!$N$5*'care provision'!BH29/1000</f>
        <v>213.93550854237893</v>
      </c>
      <c r="BP29">
        <f t="shared" si="16"/>
        <v>16.42266</v>
      </c>
      <c r="BR29">
        <f t="shared" si="17"/>
        <v>3914.5505625471437</v>
      </c>
      <c r="BS29">
        <f t="shared" si="18"/>
        <v>2037.9719930221802</v>
      </c>
      <c r="BT29">
        <f t="shared" si="19"/>
        <v>1762.1095238668236</v>
      </c>
      <c r="BU29">
        <f t="shared" si="20"/>
        <v>776.16886386212491</v>
      </c>
      <c r="BV29">
        <f t="shared" si="21"/>
        <v>1474.6811869342296</v>
      </c>
      <c r="BW29">
        <f t="shared" si="22"/>
        <v>16.138073692884095</v>
      </c>
      <c r="BY29">
        <f t="shared" si="23"/>
        <v>2349.8181770417305</v>
      </c>
      <c r="BZ29">
        <f t="shared" si="0"/>
        <v>2712.6546848282019</v>
      </c>
      <c r="CA29">
        <f t="shared" si="1"/>
        <v>2082.8256145147075</v>
      </c>
      <c r="CB29">
        <f t="shared" si="24"/>
        <v>1202.6758141552868</v>
      </c>
      <c r="CC29">
        <f t="shared" si="25"/>
        <v>8347.9742905399271</v>
      </c>
      <c r="CD29">
        <f t="shared" si="26"/>
        <v>0.60643129526726214</v>
      </c>
      <c r="CE29">
        <f>CC29/'care receipt'!CC29</f>
        <v>1.4218717023388669</v>
      </c>
      <c r="CG29">
        <f>G29*Z29*365.25/7*'care receipt'!$CL29/10^6</f>
        <v>40.319152749977626</v>
      </c>
      <c r="CH29">
        <f>H29*AN29*365.25/7*'care receipt'!$CL29/10^6</f>
        <v>46.544851709855656</v>
      </c>
      <c r="CI29">
        <f>I29*BB29*365.25/7*'care receipt'!$CL29/10^6</f>
        <v>35.737983867716558</v>
      </c>
      <c r="CJ29">
        <f>J29*BP29*365.25/7*'care receipt'!$CL29/10^6</f>
        <v>20.636009344636864</v>
      </c>
      <c r="CK29">
        <f t="shared" si="27"/>
        <v>143.23799767218671</v>
      </c>
      <c r="CM29" s="1">
        <v>17917</v>
      </c>
      <c r="CN29" s="1">
        <v>23382</v>
      </c>
      <c r="CO29" s="1">
        <v>524</v>
      </c>
      <c r="CP29" s="1">
        <v>2</v>
      </c>
      <c r="CR29">
        <f>'care receipt'!$N$5*'care provision'!CM29/1000</f>
        <v>1184.146588370035</v>
      </c>
      <c r="CS29">
        <f>'care receipt'!$N$5*'care provision'!CN29/1000</f>
        <v>1545.3321163848948</v>
      </c>
      <c r="CT29">
        <f>'care receipt'!$N$5*'care provision'!CO29/1000</f>
        <v>34.631512658698355</v>
      </c>
      <c r="CU29">
        <f>'care receipt'!$N$5*'care provision'!CP29/1000</f>
        <v>0.13218134602556622</v>
      </c>
      <c r="CW29">
        <f t="shared" si="2"/>
        <v>2045</v>
      </c>
      <c r="CX29">
        <f t="shared" si="3"/>
        <v>0.48101911512027484</v>
      </c>
      <c r="CY29">
        <f t="shared" si="4"/>
        <v>0.44114484085806466</v>
      </c>
      <c r="CZ29">
        <f t="shared" si="5"/>
        <v>1.3605088926392318E-2</v>
      </c>
      <c r="DA29">
        <f t="shared" si="6"/>
        <v>9.4179694857788666E-5</v>
      </c>
      <c r="DC29" s="1">
        <v>541.03120000000001</v>
      </c>
      <c r="DD29" s="1">
        <v>599.38340000000005</v>
      </c>
      <c r="DE29" s="1">
        <v>604.6268</v>
      </c>
      <c r="DF29" s="1">
        <v>288.41669999999999</v>
      </c>
      <c r="DH29">
        <f t="shared" si="7"/>
        <v>7.6879229961809532</v>
      </c>
      <c r="DI29">
        <f t="shared" si="8"/>
        <v>11.114957016575689</v>
      </c>
      <c r="DJ29">
        <f t="shared" si="9"/>
        <v>0.25126968813585931</v>
      </c>
      <c r="DK29">
        <f t="shared" si="10"/>
        <v>4.5747969146702302E-4</v>
      </c>
      <c r="DL29">
        <f>SUM(DH29:DK29)/'care receipt'!DS29</f>
        <v>0.21620357351300218</v>
      </c>
      <c r="DM29">
        <f t="shared" si="28"/>
        <v>19.054607180583968</v>
      </c>
      <c r="DN29">
        <f t="shared" si="32"/>
        <v>3.4916799999999998E-2</v>
      </c>
      <c r="DO29" s="1">
        <v>0.2781208</v>
      </c>
      <c r="DP29" s="1">
        <v>0.243204</v>
      </c>
      <c r="DQ29" s="1">
        <v>0.46603470000000002</v>
      </c>
      <c r="DR29" s="1">
        <v>0.2623064</v>
      </c>
      <c r="DS29" s="1">
        <v>4.6775400000000002E-2</v>
      </c>
      <c r="DT29" s="1">
        <v>9.5709000000000002E-3</v>
      </c>
      <c r="DU29" s="1">
        <v>0.27634629999999999</v>
      </c>
      <c r="DV29" s="1">
        <v>0.2353826</v>
      </c>
      <c r="DW29" s="1">
        <v>0.23962919999999999</v>
      </c>
      <c r="DX29" s="1">
        <v>0.25939669999999998</v>
      </c>
      <c r="DY29" s="1">
        <v>0.2947941</v>
      </c>
      <c r="EA29">
        <f t="shared" si="29"/>
        <v>0.2781208</v>
      </c>
      <c r="EB29">
        <f t="shared" si="30"/>
        <v>0.46603470000000002</v>
      </c>
      <c r="EC29">
        <f t="shared" si="31"/>
        <v>0.2623064</v>
      </c>
      <c r="ED29">
        <f t="shared" si="11"/>
        <v>3.355261273284129E-2</v>
      </c>
      <c r="EE29">
        <f t="shared" si="33"/>
        <v>6.901630000000003E-2</v>
      </c>
      <c r="EG29" s="1">
        <v>0.2781208</v>
      </c>
      <c r="EH29" s="1">
        <v>0.31156010000000001</v>
      </c>
      <c r="EI29" s="1">
        <v>0.39701839999999999</v>
      </c>
      <c r="EJ29" s="1">
        <v>0.2493901</v>
      </c>
      <c r="EK29" s="1">
        <v>0.22171250000000001</v>
      </c>
      <c r="EL29" s="1">
        <v>3805.4</v>
      </c>
      <c r="EM29" s="1">
        <v>3965.0569999999998</v>
      </c>
      <c r="EN29" s="1">
        <v>4215.8879999999999</v>
      </c>
      <c r="EO29" s="1">
        <v>3517.2449999999999</v>
      </c>
      <c r="EP29" s="1">
        <v>3260.3319999999999</v>
      </c>
      <c r="ER29" s="1">
        <v>21.76745</v>
      </c>
      <c r="ES29" s="1">
        <v>28.78884</v>
      </c>
      <c r="ET29" s="1">
        <v>3160.4540000000002</v>
      </c>
      <c r="EU29" s="1">
        <v>5066.1750000000002</v>
      </c>
    </row>
    <row r="30" spans="1:151" x14ac:dyDescent="0.25">
      <c r="A30">
        <v>2046</v>
      </c>
      <c r="B30" s="1">
        <v>37545</v>
      </c>
      <c r="C30" s="1">
        <v>53523</v>
      </c>
      <c r="D30" s="1">
        <v>38041</v>
      </c>
      <c r="E30" s="1">
        <v>21763</v>
      </c>
      <c r="G30">
        <f>'care receipt'!$N$5*'care provision'!B30/1000</f>
        <v>2481.3743182649423</v>
      </c>
      <c r="H30">
        <f>'care receipt'!$N$5*'care provision'!C30/1000</f>
        <v>3537.3710916631908</v>
      </c>
      <c r="I30">
        <f>'care receipt'!$N$5*'care provision'!D30/1000</f>
        <v>2514.1552920792824</v>
      </c>
      <c r="J30">
        <f>'care receipt'!$N$5*'care provision'!E30/1000</f>
        <v>1438.3313167771987</v>
      </c>
      <c r="K30">
        <f t="shared" si="12"/>
        <v>9971.2320187846144</v>
      </c>
      <c r="L30">
        <f>K30/'care receipt'!BR30</f>
        <v>1.6933074445279972</v>
      </c>
      <c r="N30" s="1">
        <v>13470</v>
      </c>
      <c r="O30" s="1">
        <v>7646</v>
      </c>
      <c r="P30" s="1">
        <v>6924</v>
      </c>
      <c r="Q30" s="1">
        <v>3213</v>
      </c>
      <c r="R30" s="1">
        <v>6489</v>
      </c>
      <c r="S30" s="1">
        <v>18.079450000000001</v>
      </c>
      <c r="U30">
        <f>'care receipt'!$N$5*'care provision'!N30/1000</f>
        <v>890.24136548218848</v>
      </c>
      <c r="V30">
        <f>'care receipt'!$N$5*'care provision'!O30/1000</f>
        <v>505.32928585573967</v>
      </c>
      <c r="W30">
        <f>'care receipt'!$N$5*'care provision'!P30/1000</f>
        <v>457.61181994051026</v>
      </c>
      <c r="X30">
        <f>'care receipt'!$N$5*'care provision'!Q30/1000</f>
        <v>212.34933239007214</v>
      </c>
      <c r="Y30">
        <f>'care receipt'!$N$5*'care provision'!R30/1000</f>
        <v>428.86237717994959</v>
      </c>
      <c r="Z30">
        <f t="shared" si="13"/>
        <v>18.079450000000001</v>
      </c>
      <c r="AB30" s="1">
        <v>23461</v>
      </c>
      <c r="AC30" s="1">
        <v>10610</v>
      </c>
      <c r="AD30" s="1">
        <v>8815</v>
      </c>
      <c r="AE30" s="1">
        <v>3793</v>
      </c>
      <c r="AF30" s="1">
        <v>7116</v>
      </c>
      <c r="AG30" s="1">
        <v>14.904640000000001</v>
      </c>
      <c r="AI30">
        <f>'care receipt'!$N$5*'care provision'!AB30/1000</f>
        <v>1550.5532795529048</v>
      </c>
      <c r="AJ30">
        <f>'care receipt'!$N$5*'care provision'!AC30/1000</f>
        <v>701.22204066562881</v>
      </c>
      <c r="AK30">
        <f>'care receipt'!$N$5*'care provision'!AD30/1000</f>
        <v>582.58928260768312</v>
      </c>
      <c r="AL30">
        <f>'care receipt'!$N$5*'care provision'!AE30/1000</f>
        <v>250.68192273748633</v>
      </c>
      <c r="AM30">
        <f>'care receipt'!$N$5*'care provision'!AF30/1000</f>
        <v>470.30122915896465</v>
      </c>
      <c r="AN30">
        <f t="shared" si="14"/>
        <v>14.904640000000001</v>
      </c>
      <c r="AP30" s="1">
        <v>15325</v>
      </c>
      <c r="AQ30" s="1">
        <v>7901</v>
      </c>
      <c r="AR30" s="1">
        <v>6742</v>
      </c>
      <c r="AS30" s="1">
        <v>2939</v>
      </c>
      <c r="AT30" s="1">
        <v>5343</v>
      </c>
      <c r="AU30" s="1">
        <v>15.3515</v>
      </c>
      <c r="AW30">
        <f>'care receipt'!$N$5*'care provision'!AP30/1000</f>
        <v>1012.8395639209012</v>
      </c>
      <c r="AX30">
        <f>'care receipt'!$N$5*'care provision'!AQ30/1000</f>
        <v>522.18240747399932</v>
      </c>
      <c r="AY30">
        <f>'care receipt'!$N$5*'care provision'!AR30/1000</f>
        <v>445.58331745218373</v>
      </c>
      <c r="AZ30">
        <f>'care receipt'!$N$5*'care provision'!AS30/1000</f>
        <v>194.24048798456957</v>
      </c>
      <c r="BA30">
        <f>'care receipt'!$N$5*'care provision'!AT30/1000</f>
        <v>353.12246590730018</v>
      </c>
      <c r="BB30">
        <f t="shared" si="15"/>
        <v>15.3515</v>
      </c>
      <c r="BD30" s="1">
        <v>8169</v>
      </c>
      <c r="BE30" s="1">
        <v>4475</v>
      </c>
      <c r="BF30" s="1">
        <v>4083</v>
      </c>
      <c r="BG30" s="1">
        <v>1824</v>
      </c>
      <c r="BH30" s="1">
        <v>3315</v>
      </c>
      <c r="BI30" s="1">
        <v>16.434660000000001</v>
      </c>
      <c r="BK30">
        <f>'care receipt'!$N$5*'care provision'!BD30/1000</f>
        <v>539.8947078414252</v>
      </c>
      <c r="BL30">
        <f>'care receipt'!$N$5*'care provision'!BE30/1000</f>
        <v>295.75576173220441</v>
      </c>
      <c r="BM30">
        <f>'care receipt'!$N$5*'care provision'!BF30/1000</f>
        <v>269.84821791119344</v>
      </c>
      <c r="BN30">
        <f>'care receipt'!$N$5*'care provision'!BG30/1000</f>
        <v>120.5493875753164</v>
      </c>
      <c r="BO30">
        <f>'care receipt'!$N$5*'care provision'!BH30/1000</f>
        <v>219.09058103737601</v>
      </c>
      <c r="BP30">
        <f t="shared" si="16"/>
        <v>16.434660000000001</v>
      </c>
      <c r="BR30">
        <f t="shared" si="17"/>
        <v>3993.5289167974197</v>
      </c>
      <c r="BS30">
        <f t="shared" si="18"/>
        <v>2024.4894957275724</v>
      </c>
      <c r="BT30">
        <f t="shared" si="19"/>
        <v>1755.6326379115706</v>
      </c>
      <c r="BU30">
        <f t="shared" si="20"/>
        <v>777.82113068744445</v>
      </c>
      <c r="BV30">
        <f t="shared" si="21"/>
        <v>1471.3766532835905</v>
      </c>
      <c r="BW30">
        <f t="shared" si="22"/>
        <v>16.028076210628878</v>
      </c>
      <c r="BY30">
        <f t="shared" si="23"/>
        <v>2340.828962275601</v>
      </c>
      <c r="BZ30">
        <f t="shared" si="0"/>
        <v>2751.0234834797166</v>
      </c>
      <c r="CA30">
        <f t="shared" si="1"/>
        <v>2013.8870109230293</v>
      </c>
      <c r="CB30">
        <f t="shared" si="24"/>
        <v>1233.4224384890535</v>
      </c>
      <c r="CC30">
        <f t="shared" si="25"/>
        <v>8339.1618951674009</v>
      </c>
      <c r="CD30">
        <f t="shared" si="26"/>
        <v>0.6105952264466864</v>
      </c>
      <c r="CE30">
        <f>CC30/'care receipt'!CC30</f>
        <v>1.4059260973670884</v>
      </c>
      <c r="CG30">
        <f>G30*Z30*365.25/7*'care receipt'!$CL30/10^6</f>
        <v>40.887289839868444</v>
      </c>
      <c r="CH30">
        <f>H30*AN30*365.25/7*'care receipt'!$CL30/10^6</f>
        <v>48.052162861131109</v>
      </c>
      <c r="CI30">
        <f>I30*BB30*365.25/7*'care receipt'!$CL30/10^6</f>
        <v>35.176590535819543</v>
      </c>
      <c r="CJ30">
        <f>J30*BP30*365.25/7*'care receipt'!$CL30/10^6</f>
        <v>21.544205728073884</v>
      </c>
      <c r="CK30">
        <f t="shared" si="27"/>
        <v>145.66024896489299</v>
      </c>
      <c r="CM30" s="1">
        <v>18252</v>
      </c>
      <c r="CN30" s="1">
        <v>23616</v>
      </c>
      <c r="CO30" s="1">
        <v>505</v>
      </c>
      <c r="CP30" s="1">
        <v>6</v>
      </c>
      <c r="CR30">
        <f>'care receipt'!$N$5*'care provision'!CM30/1000</f>
        <v>1206.2869638293173</v>
      </c>
      <c r="CS30">
        <f>'care receipt'!$N$5*'care provision'!CN30/1000</f>
        <v>1560.7973338698862</v>
      </c>
      <c r="CT30">
        <f>'care receipt'!$N$5*'care provision'!CO30/1000</f>
        <v>33.375789871455474</v>
      </c>
      <c r="CU30">
        <f>'care receipt'!$N$5*'care provision'!CP30/1000</f>
        <v>0.39654403807669869</v>
      </c>
      <c r="CW30">
        <f t="shared" si="2"/>
        <v>2046</v>
      </c>
      <c r="CX30">
        <f t="shared" si="3"/>
        <v>0.48613663603675578</v>
      </c>
      <c r="CY30">
        <f t="shared" si="4"/>
        <v>0.44123087270892891</v>
      </c>
      <c r="CZ30">
        <f t="shared" si="5"/>
        <v>1.3275150495517994E-2</v>
      </c>
      <c r="DA30">
        <f t="shared" si="6"/>
        <v>2.7569728438174888E-4</v>
      </c>
      <c r="DC30" s="1">
        <v>542.33879999999999</v>
      </c>
      <c r="DD30" s="1">
        <v>608.8623</v>
      </c>
      <c r="DE30" s="1">
        <v>567.33240000000001</v>
      </c>
      <c r="DF30" s="1">
        <v>404.65089999999998</v>
      </c>
      <c r="DH30">
        <f t="shared" si="7"/>
        <v>7.8505946930260251</v>
      </c>
      <c r="DI30">
        <f t="shared" si="8"/>
        <v>11.403727854406641</v>
      </c>
      <c r="DJ30">
        <f t="shared" si="9"/>
        <v>0.22722200363602232</v>
      </c>
      <c r="DK30">
        <f t="shared" si="10"/>
        <v>1.9255428227684447E-3</v>
      </c>
      <c r="DL30">
        <f>SUM(DH30:DK30)/'care receipt'!DS30</f>
        <v>0.21467684458048519</v>
      </c>
      <c r="DM30">
        <f t="shared" si="28"/>
        <v>19.483470093891455</v>
      </c>
      <c r="DN30">
        <f t="shared" si="32"/>
        <v>3.3890100000000006E-2</v>
      </c>
      <c r="DO30" s="1">
        <v>0.2804142</v>
      </c>
      <c r="DP30" s="1">
        <v>0.2465241</v>
      </c>
      <c r="DQ30" s="1">
        <v>0.4755144</v>
      </c>
      <c r="DR30" s="1">
        <v>0.26328430000000003</v>
      </c>
      <c r="DS30" s="1">
        <v>4.53642E-2</v>
      </c>
      <c r="DT30" s="1">
        <v>1.03125E-2</v>
      </c>
      <c r="DU30" s="1">
        <v>0.27851500000000001</v>
      </c>
      <c r="DV30" s="1">
        <v>0.2320092</v>
      </c>
      <c r="DW30" s="1">
        <v>0.2433313</v>
      </c>
      <c r="DX30" s="1">
        <v>0.26659939999999999</v>
      </c>
      <c r="DY30" s="1">
        <v>0.29958050000000003</v>
      </c>
      <c r="EA30">
        <f t="shared" si="29"/>
        <v>0.2804142</v>
      </c>
      <c r="EB30">
        <f t="shared" si="30"/>
        <v>0.4755144</v>
      </c>
      <c r="EC30">
        <f t="shared" si="31"/>
        <v>0.26328430000000003</v>
      </c>
      <c r="ED30">
        <f t="shared" si="11"/>
        <v>3.2608696236037724E-2</v>
      </c>
      <c r="EE30">
        <f t="shared" si="33"/>
        <v>7.3439699999999997E-2</v>
      </c>
      <c r="EG30" s="1">
        <v>0.2804142</v>
      </c>
      <c r="EH30" s="1">
        <v>0.31435380000000002</v>
      </c>
      <c r="EI30" s="1">
        <v>0.40207470000000001</v>
      </c>
      <c r="EJ30" s="1">
        <v>0.2498541</v>
      </c>
      <c r="EK30" s="1">
        <v>0.20826710000000001</v>
      </c>
      <c r="EL30" s="1">
        <v>3837.3009999999999</v>
      </c>
      <c r="EM30" s="1">
        <v>4040.6959999999999</v>
      </c>
      <c r="EN30" s="1">
        <v>4308.3450000000003</v>
      </c>
      <c r="EO30" s="1">
        <v>3501.107</v>
      </c>
      <c r="EP30" s="1">
        <v>3267.7139999999999</v>
      </c>
      <c r="ER30" s="1">
        <v>21.69295</v>
      </c>
      <c r="ES30" s="1">
        <v>28.850020000000001</v>
      </c>
      <c r="ET30" s="1">
        <v>3149.5720000000001</v>
      </c>
      <c r="EU30" s="1">
        <v>5109.0519999999997</v>
      </c>
    </row>
    <row r="31" spans="1:151" x14ac:dyDescent="0.25">
      <c r="A31">
        <v>2047</v>
      </c>
      <c r="B31" s="1">
        <v>37415</v>
      </c>
      <c r="C31" s="1">
        <v>53877</v>
      </c>
      <c r="D31" s="1">
        <v>38186</v>
      </c>
      <c r="E31" s="1">
        <v>21841</v>
      </c>
      <c r="G31">
        <f>'care receipt'!$N$5*'care provision'!B31/1000</f>
        <v>2472.7825307732801</v>
      </c>
      <c r="H31">
        <f>'care receipt'!$N$5*'care provision'!C31/1000</f>
        <v>3560.7671899097159</v>
      </c>
      <c r="I31">
        <f>'care receipt'!$N$5*'care provision'!D31/1000</f>
        <v>2523.7384396661359</v>
      </c>
      <c r="J31">
        <f>'care receipt'!$N$5*'care provision'!E31/1000</f>
        <v>1443.486389272196</v>
      </c>
      <c r="K31">
        <f t="shared" si="12"/>
        <v>10000.774549621328</v>
      </c>
      <c r="L31">
        <f>K31/'care receipt'!BR31</f>
        <v>1.6881121845645821</v>
      </c>
      <c r="N31" s="1">
        <v>13315</v>
      </c>
      <c r="O31" s="1">
        <v>7642</v>
      </c>
      <c r="P31" s="1">
        <v>6889</v>
      </c>
      <c r="Q31" s="1">
        <v>3237</v>
      </c>
      <c r="R31" s="1">
        <v>6517</v>
      </c>
      <c r="S31" s="1">
        <v>18.244859999999999</v>
      </c>
      <c r="U31">
        <f>'care receipt'!$N$5*'care provision'!N31/1000</f>
        <v>879.99731116520718</v>
      </c>
      <c r="V31">
        <f>'care receipt'!$N$5*'care provision'!O31/1000</f>
        <v>505.06492316368855</v>
      </c>
      <c r="W31">
        <f>'care receipt'!$N$5*'care provision'!P31/1000</f>
        <v>455.29864638506291</v>
      </c>
      <c r="X31">
        <f>'care receipt'!$N$5*'care provision'!Q31/1000</f>
        <v>213.93550854237893</v>
      </c>
      <c r="Y31">
        <f>'care receipt'!$N$5*'care provision'!R31/1000</f>
        <v>430.71291602430756</v>
      </c>
      <c r="Z31">
        <f t="shared" si="13"/>
        <v>18.244859999999999</v>
      </c>
      <c r="AB31" s="1">
        <v>23440</v>
      </c>
      <c r="AC31" s="1">
        <v>10600</v>
      </c>
      <c r="AD31" s="1">
        <v>9003</v>
      </c>
      <c r="AE31" s="1">
        <v>3810</v>
      </c>
      <c r="AF31" s="1">
        <v>7265</v>
      </c>
      <c r="AG31" s="1">
        <v>14.99765</v>
      </c>
      <c r="AI31">
        <f>'care receipt'!$N$5*'care provision'!AB31/1000</f>
        <v>1549.1653754196363</v>
      </c>
      <c r="AJ31">
        <f>'care receipt'!$N$5*'care provision'!AC31/1000</f>
        <v>700.56113393550095</v>
      </c>
      <c r="AK31">
        <f>'care receipt'!$N$5*'care provision'!AD31/1000</f>
        <v>595.01432913408632</v>
      </c>
      <c r="AL31">
        <f>'care receipt'!$N$5*'care provision'!AE31/1000</f>
        <v>251.80546417870366</v>
      </c>
      <c r="AM31">
        <f>'care receipt'!$N$5*'care provision'!AF31/1000</f>
        <v>480.14873943786932</v>
      </c>
      <c r="AN31">
        <f t="shared" si="14"/>
        <v>14.99765</v>
      </c>
      <c r="AP31" s="1">
        <v>15186</v>
      </c>
      <c r="AQ31" s="1">
        <v>7811</v>
      </c>
      <c r="AR31" s="1">
        <v>6909</v>
      </c>
      <c r="AS31" s="1">
        <v>3001</v>
      </c>
      <c r="AT31" s="1">
        <v>5464</v>
      </c>
      <c r="AU31" s="1">
        <v>15.73099</v>
      </c>
      <c r="AW31">
        <f>'care receipt'!$N$5*'care provision'!AP31/1000</f>
        <v>1003.6529603721243</v>
      </c>
      <c r="AX31">
        <f>'care receipt'!$N$5*'care provision'!AQ31/1000</f>
        <v>516.23424690284889</v>
      </c>
      <c r="AY31">
        <f>'care receipt'!$N$5*'care provision'!AR31/1000</f>
        <v>456.62045984531852</v>
      </c>
      <c r="AZ31">
        <f>'care receipt'!$N$5*'care provision'!AS31/1000</f>
        <v>198.33810971136214</v>
      </c>
      <c r="BA31">
        <f>'care receipt'!$N$5*'care provision'!AT31/1000</f>
        <v>361.11943734184695</v>
      </c>
      <c r="BB31">
        <f t="shared" si="15"/>
        <v>15.73099</v>
      </c>
      <c r="BD31" s="1">
        <v>8023</v>
      </c>
      <c r="BE31" s="1">
        <v>4699</v>
      </c>
      <c r="BF31" s="1">
        <v>4177</v>
      </c>
      <c r="BG31" s="1">
        <v>1740</v>
      </c>
      <c r="BH31" s="1">
        <v>3312</v>
      </c>
      <c r="BI31" s="1">
        <v>16.413209999999999</v>
      </c>
      <c r="BK31">
        <f>'care receipt'!$N$5*'care provision'!BD31/1000</f>
        <v>530.24546958155895</v>
      </c>
      <c r="BL31">
        <f>'care receipt'!$N$5*'care provision'!BE31/1000</f>
        <v>310.56007248706783</v>
      </c>
      <c r="BM31">
        <f>'care receipt'!$N$5*'care provision'!BF31/1000</f>
        <v>276.0607411743951</v>
      </c>
      <c r="BN31">
        <f>'care receipt'!$N$5*'care provision'!BG31/1000</f>
        <v>114.99777104224262</v>
      </c>
      <c r="BO31">
        <f>'care receipt'!$N$5*'care provision'!BH31/1000</f>
        <v>218.89230901833767</v>
      </c>
      <c r="BP31">
        <f t="shared" si="16"/>
        <v>16.413209999999999</v>
      </c>
      <c r="BR31">
        <f t="shared" si="17"/>
        <v>3963.0611165385267</v>
      </c>
      <c r="BS31">
        <f t="shared" si="18"/>
        <v>2032.4203764891063</v>
      </c>
      <c r="BT31">
        <f t="shared" si="19"/>
        <v>1782.994176538863</v>
      </c>
      <c r="BU31">
        <f t="shared" si="20"/>
        <v>779.07685347468737</v>
      </c>
      <c r="BV31">
        <f t="shared" si="21"/>
        <v>1490.8734018223615</v>
      </c>
      <c r="BW31">
        <f t="shared" si="22"/>
        <v>16.189932062067552</v>
      </c>
      <c r="BY31">
        <f t="shared" si="23"/>
        <v>2354.0660483683755</v>
      </c>
      <c r="BZ31">
        <f t="shared" si="0"/>
        <v>2786.4995573871411</v>
      </c>
      <c r="CA31">
        <f t="shared" si="1"/>
        <v>2071.5364633350805</v>
      </c>
      <c r="CB31">
        <f t="shared" si="24"/>
        <v>1236.227510520288</v>
      </c>
      <c r="CC31">
        <f t="shared" si="25"/>
        <v>8448.329579610885</v>
      </c>
      <c r="CD31">
        <f t="shared" si="26"/>
        <v>0.60847124361266725</v>
      </c>
      <c r="CE31">
        <f>CC31/'care receipt'!CC31</f>
        <v>1.413554418487621</v>
      </c>
      <c r="CG31">
        <f>G31*Z31*365.25/7*'care receipt'!$CL31/10^6</f>
        <v>41.858030549950833</v>
      </c>
      <c r="CH31">
        <f>H31*AN31*365.25/7*'care receipt'!$CL31/10^6</f>
        <v>49.547200972282766</v>
      </c>
      <c r="CI31">
        <f>I31*BB31*365.25/7*'care receipt'!$CL31/10^6</f>
        <v>36.834326134441589</v>
      </c>
      <c r="CJ31">
        <f>J31*BP31*365.25/7*'care receipt'!$CL31/10^6</f>
        <v>21.981562045769081</v>
      </c>
      <c r="CK31">
        <f t="shared" si="27"/>
        <v>150.2211197024443</v>
      </c>
      <c r="CM31" s="1">
        <v>18333</v>
      </c>
      <c r="CN31" s="1">
        <v>23850</v>
      </c>
      <c r="CO31" s="1">
        <v>524</v>
      </c>
      <c r="CP31" s="1">
        <v>12</v>
      </c>
      <c r="CR31">
        <f>'care receipt'!$N$5*'care provision'!CM31/1000</f>
        <v>1211.6403083433527</v>
      </c>
      <c r="CS31">
        <f>'care receipt'!$N$5*'care provision'!CN31/1000</f>
        <v>1576.2625513548771</v>
      </c>
      <c r="CT31">
        <f>'care receipt'!$N$5*'care provision'!CO31/1000</f>
        <v>34.631512658698355</v>
      </c>
      <c r="CU31">
        <f>'care receipt'!$N$5*'care provision'!CP31/1000</f>
        <v>0.79308807615339738</v>
      </c>
      <c r="CW31">
        <f t="shared" si="2"/>
        <v>2047</v>
      </c>
      <c r="CX31">
        <f t="shared" si="3"/>
        <v>0.48999064546304955</v>
      </c>
      <c r="CY31">
        <f t="shared" si="4"/>
        <v>0.44267498190322396</v>
      </c>
      <c r="CZ31">
        <f t="shared" si="5"/>
        <v>1.3722306604514746E-2</v>
      </c>
      <c r="DA31">
        <f t="shared" si="6"/>
        <v>5.4942539261022849E-4</v>
      </c>
      <c r="DC31" s="1">
        <v>535.61300000000006</v>
      </c>
      <c r="DD31" s="1">
        <v>605.93679999999995</v>
      </c>
      <c r="DE31" s="1">
        <v>583.83140000000003</v>
      </c>
      <c r="DF31" s="1">
        <v>478.28199999999998</v>
      </c>
      <c r="DH31">
        <f t="shared" si="7"/>
        <v>7.787643605672498</v>
      </c>
      <c r="DI31">
        <f t="shared" si="8"/>
        <v>11.461385835933719</v>
      </c>
      <c r="DJ31">
        <f t="shared" si="9"/>
        <v>0.24262757423574699</v>
      </c>
      <c r="DK31">
        <f t="shared" si="10"/>
        <v>4.5518370148655901E-3</v>
      </c>
      <c r="DL31">
        <f>SUM(DH31:DK31)/'care receipt'!DS31</f>
        <v>0.20966232613946159</v>
      </c>
      <c r="DM31">
        <f t="shared" si="28"/>
        <v>19.496208852856832</v>
      </c>
      <c r="DN31">
        <f t="shared" si="32"/>
        <v>3.3425599999999972E-2</v>
      </c>
      <c r="DO31" s="1">
        <v>0.28070299999999998</v>
      </c>
      <c r="DP31" s="1">
        <v>0.24727740000000001</v>
      </c>
      <c r="DQ31" s="1">
        <v>0.47684080000000001</v>
      </c>
      <c r="DR31" s="1">
        <v>0.2661944</v>
      </c>
      <c r="DS31" s="1">
        <v>4.5780700000000001E-2</v>
      </c>
      <c r="DT31" s="1">
        <v>1.0366800000000001E-2</v>
      </c>
      <c r="DU31" s="1">
        <v>0.27912799999999999</v>
      </c>
      <c r="DV31" s="1">
        <v>0.23191030000000001</v>
      </c>
      <c r="DW31" s="1">
        <v>0.24522949999999999</v>
      </c>
      <c r="DX31" s="1">
        <v>0.26040059999999998</v>
      </c>
      <c r="DY31" s="1">
        <v>0.29114760000000001</v>
      </c>
      <c r="EA31">
        <f t="shared" si="29"/>
        <v>0.28070299999999998</v>
      </c>
      <c r="EB31">
        <f t="shared" si="30"/>
        <v>0.47684080000000001</v>
      </c>
      <c r="EC31">
        <f t="shared" si="31"/>
        <v>0.2661944</v>
      </c>
      <c r="ED31">
        <f t="shared" si="11"/>
        <v>3.2895248621453675E-2</v>
      </c>
      <c r="EE31">
        <f t="shared" si="33"/>
        <v>7.0145800000000036E-2</v>
      </c>
      <c r="EG31" s="1">
        <v>0.28070299999999998</v>
      </c>
      <c r="EH31" s="1">
        <v>0.31580799999999998</v>
      </c>
      <c r="EI31" s="1">
        <v>0.40669499999999997</v>
      </c>
      <c r="EJ31" s="1">
        <v>0.25064950000000003</v>
      </c>
      <c r="EK31" s="1">
        <v>0.2142857</v>
      </c>
      <c r="EL31" s="1">
        <v>3878.7820000000002</v>
      </c>
      <c r="EM31" s="1">
        <v>4059.5880000000002</v>
      </c>
      <c r="EN31" s="1">
        <v>4230.57</v>
      </c>
      <c r="EO31" s="1">
        <v>3571.6979999999999</v>
      </c>
      <c r="EP31" s="1">
        <v>3355.002</v>
      </c>
      <c r="ER31" s="1">
        <v>21.597639999999998</v>
      </c>
      <c r="ES31" s="1">
        <v>28.57884</v>
      </c>
      <c r="ET31" s="1">
        <v>3139.8589999999999</v>
      </c>
      <c r="EU31" s="1">
        <v>5100.6989999999996</v>
      </c>
    </row>
    <row r="32" spans="1:151" x14ac:dyDescent="0.25">
      <c r="A32">
        <v>2048</v>
      </c>
      <c r="B32" s="1">
        <v>37179</v>
      </c>
      <c r="C32" s="1">
        <v>54721</v>
      </c>
      <c r="D32" s="1">
        <v>38089</v>
      </c>
      <c r="E32" s="1">
        <v>22324</v>
      </c>
      <c r="G32">
        <f>'care receipt'!$N$5*'care provision'!B32/1000</f>
        <v>2457.1851319422635</v>
      </c>
      <c r="H32">
        <f>'care receipt'!$N$5*'care provision'!C32/1000</f>
        <v>3616.5477179325044</v>
      </c>
      <c r="I32">
        <f>'care receipt'!$N$5*'care provision'!D32/1000</f>
        <v>2517.3276443838963</v>
      </c>
      <c r="J32">
        <f>'care receipt'!$N$5*'care provision'!E32/1000</f>
        <v>1475.4081843373704</v>
      </c>
      <c r="K32">
        <f t="shared" si="12"/>
        <v>10066.468678596035</v>
      </c>
      <c r="L32">
        <f>K32/'care receipt'!BR32</f>
        <v>1.6819572203142772</v>
      </c>
      <c r="N32" s="1">
        <v>13395</v>
      </c>
      <c r="O32" s="1">
        <v>7467</v>
      </c>
      <c r="P32" s="1">
        <v>6859</v>
      </c>
      <c r="Q32" s="1">
        <v>3195</v>
      </c>
      <c r="R32" s="1">
        <v>6439</v>
      </c>
      <c r="S32" s="1">
        <v>18.018730000000001</v>
      </c>
      <c r="U32">
        <f>'care receipt'!$N$5*'care provision'!N32/1000</f>
        <v>885.28456500622974</v>
      </c>
      <c r="V32">
        <f>'care receipt'!$N$5*'care provision'!O32/1000</f>
        <v>493.49905538645152</v>
      </c>
      <c r="W32">
        <f>'care receipt'!$N$5*'care provision'!P32/1000</f>
        <v>453.31592619467938</v>
      </c>
      <c r="X32">
        <f>'care receipt'!$N$5*'care provision'!Q32/1000</f>
        <v>211.15970027584206</v>
      </c>
      <c r="Y32">
        <f>'care receipt'!$N$5*'care provision'!R32/1000</f>
        <v>425.5578435293105</v>
      </c>
      <c r="Z32">
        <f t="shared" si="13"/>
        <v>18.018730000000001</v>
      </c>
      <c r="AB32" s="1">
        <v>23813</v>
      </c>
      <c r="AC32" s="1">
        <v>10934</v>
      </c>
      <c r="AD32" s="1">
        <v>9038</v>
      </c>
      <c r="AE32" s="1">
        <v>3879</v>
      </c>
      <c r="AF32" s="1">
        <v>7322</v>
      </c>
      <c r="AG32" s="1">
        <v>14.930999999999999</v>
      </c>
      <c r="AI32">
        <f>'care receipt'!$N$5*'care provision'!AB32/1000</f>
        <v>1573.8171964534044</v>
      </c>
      <c r="AJ32">
        <f>'care receipt'!$N$5*'care provision'!AC32/1000</f>
        <v>722.63541872177052</v>
      </c>
      <c r="AK32">
        <f>'care receipt'!$N$5*'care provision'!AD32/1000</f>
        <v>597.32750268953373</v>
      </c>
      <c r="AL32">
        <f>'care receipt'!$N$5*'care provision'!AE32/1000</f>
        <v>256.36572061658569</v>
      </c>
      <c r="AM32">
        <f>'care receipt'!$N$5*'care provision'!AF32/1000</f>
        <v>483.91590779959796</v>
      </c>
      <c r="AN32">
        <f t="shared" si="14"/>
        <v>14.930999999999999</v>
      </c>
      <c r="AP32" s="1">
        <v>15471</v>
      </c>
      <c r="AQ32" s="1">
        <v>7707</v>
      </c>
      <c r="AR32" s="1">
        <v>6824</v>
      </c>
      <c r="AS32" s="1">
        <v>2999</v>
      </c>
      <c r="AT32" s="1">
        <v>5294</v>
      </c>
      <c r="AU32" s="1">
        <v>15.350390000000001</v>
      </c>
      <c r="AW32">
        <f>'care receipt'!$N$5*'care provision'!AP32/1000</f>
        <v>1022.4888021807675</v>
      </c>
      <c r="AX32">
        <f>'care receipt'!$N$5*'care provision'!AQ32/1000</f>
        <v>509.36081690951943</v>
      </c>
      <c r="AY32">
        <f>'care receipt'!$N$5*'care provision'!AR32/1000</f>
        <v>451.00275263923197</v>
      </c>
      <c r="AZ32">
        <f>'care receipt'!$N$5*'care provision'!AS32/1000</f>
        <v>198.20592836533655</v>
      </c>
      <c r="BA32">
        <f>'care receipt'!$N$5*'care provision'!AT32/1000</f>
        <v>349.88402292967379</v>
      </c>
      <c r="BB32">
        <f t="shared" si="15"/>
        <v>15.350390000000001</v>
      </c>
      <c r="BD32" s="1">
        <v>8194</v>
      </c>
      <c r="BE32" s="1">
        <v>4764</v>
      </c>
      <c r="BF32" s="1">
        <v>4247</v>
      </c>
      <c r="BG32" s="1">
        <v>1891</v>
      </c>
      <c r="BH32" s="1">
        <v>3343</v>
      </c>
      <c r="BI32" s="1">
        <v>16.17661</v>
      </c>
      <c r="BK32">
        <f>'care receipt'!$N$5*'care provision'!BD32/1000</f>
        <v>541.54697466674486</v>
      </c>
      <c r="BL32">
        <f>'care receipt'!$N$5*'care provision'!BE32/1000</f>
        <v>314.85596623289877</v>
      </c>
      <c r="BM32">
        <f>'care receipt'!$N$5*'care provision'!BF32/1000</f>
        <v>280.68708828528986</v>
      </c>
      <c r="BN32">
        <f>'care receipt'!$N$5*'care provision'!BG32/1000</f>
        <v>124.97746266717286</v>
      </c>
      <c r="BO32">
        <f>'care receipt'!$N$5*'care provision'!BH32/1000</f>
        <v>220.94111988173395</v>
      </c>
      <c r="BP32">
        <f t="shared" si="16"/>
        <v>16.17661</v>
      </c>
      <c r="BR32">
        <f t="shared" si="17"/>
        <v>4023.1375383071463</v>
      </c>
      <c r="BS32">
        <f t="shared" si="18"/>
        <v>2040.3512572506404</v>
      </c>
      <c r="BT32">
        <f t="shared" si="19"/>
        <v>1782.3332698087349</v>
      </c>
      <c r="BU32">
        <f t="shared" si="20"/>
        <v>790.70881192493709</v>
      </c>
      <c r="BV32">
        <f t="shared" si="21"/>
        <v>1480.2988941403162</v>
      </c>
      <c r="BW32">
        <f t="shared" si="22"/>
        <v>15.972144597112527</v>
      </c>
      <c r="BY32">
        <f t="shared" si="23"/>
        <v>2310.2247970027229</v>
      </c>
      <c r="BZ32">
        <f t="shared" si="0"/>
        <v>2817.5736671283494</v>
      </c>
      <c r="CA32">
        <f t="shared" si="1"/>
        <v>2016.2823273481174</v>
      </c>
      <c r="CB32">
        <f t="shared" si="24"/>
        <v>1245.3513276602182</v>
      </c>
      <c r="CC32">
        <f t="shared" si="25"/>
        <v>8389.4321191394083</v>
      </c>
      <c r="CD32">
        <f t="shared" si="26"/>
        <v>0.61122116387742875</v>
      </c>
      <c r="CE32">
        <f>CC32/'care receipt'!CC32</f>
        <v>1.4067088439682898</v>
      </c>
      <c r="CG32">
        <f>G32*Z32*365.25/7*'care receipt'!$CL32/10^6</f>
        <v>41.817290725751526</v>
      </c>
      <c r="CH32">
        <f>H32*AN32*365.25/7*'care receipt'!$CL32/10^6</f>
        <v>51.000793226871913</v>
      </c>
      <c r="CI32">
        <f>I32*BB32*365.25/7*'care receipt'!$CL32/10^6</f>
        <v>36.496649320577674</v>
      </c>
      <c r="CJ32">
        <f>J32*BP32*365.25/7*'care receipt'!$CL32/10^6</f>
        <v>22.542056769554538</v>
      </c>
      <c r="CK32">
        <f t="shared" si="27"/>
        <v>151.85679004275565</v>
      </c>
      <c r="CM32" s="1">
        <v>18031</v>
      </c>
      <c r="CN32" s="1">
        <v>24076</v>
      </c>
      <c r="CO32" s="1">
        <v>481</v>
      </c>
      <c r="CP32" s="1">
        <v>16</v>
      </c>
      <c r="CR32">
        <f>'care receipt'!$N$5*'care provision'!CM32/1000</f>
        <v>1191.6809250934923</v>
      </c>
      <c r="CS32">
        <f>'care receipt'!$N$5*'care provision'!CN32/1000</f>
        <v>1591.1990434557663</v>
      </c>
      <c r="CT32">
        <f>'care receipt'!$N$5*'care provision'!CO32/1000</f>
        <v>31.789613719148679</v>
      </c>
      <c r="CU32">
        <f>'care receipt'!$N$5*'care provision'!CP32/1000</f>
        <v>1.0574507682045298</v>
      </c>
      <c r="CW32">
        <f t="shared" si="2"/>
        <v>2048</v>
      </c>
      <c r="CX32">
        <f t="shared" si="3"/>
        <v>0.48497807902310441</v>
      </c>
      <c r="CY32">
        <f t="shared" si="4"/>
        <v>0.43997733959540219</v>
      </c>
      <c r="CZ32">
        <f t="shared" si="5"/>
        <v>1.2628317887054005E-2</v>
      </c>
      <c r="DA32">
        <f t="shared" si="6"/>
        <v>7.1671743415158563E-4</v>
      </c>
      <c r="DC32" s="1">
        <v>536.56769999999995</v>
      </c>
      <c r="DD32" s="1">
        <v>608.21400000000006</v>
      </c>
      <c r="DE32" s="1">
        <v>580.6223</v>
      </c>
      <c r="DF32" s="1">
        <v>512.87810000000002</v>
      </c>
      <c r="DH32">
        <f t="shared" si="7"/>
        <v>7.6730099173354489</v>
      </c>
      <c r="DI32">
        <f t="shared" si="8"/>
        <v>11.613474420196866</v>
      </c>
      <c r="DJ32">
        <f t="shared" si="9"/>
        <v>0.22149310360468394</v>
      </c>
      <c r="DK32">
        <f t="shared" si="10"/>
        <v>6.5081200900833558E-3</v>
      </c>
      <c r="DL32">
        <f>SUM(DH32:DK32)/'care receipt'!DS32</f>
        <v>0.20776861815412498</v>
      </c>
      <c r="DM32">
        <f t="shared" si="28"/>
        <v>19.51448556122708</v>
      </c>
      <c r="DN32">
        <f t="shared" si="32"/>
        <v>3.4456000000000014E-2</v>
      </c>
      <c r="DO32" s="1">
        <v>0.28152050000000001</v>
      </c>
      <c r="DP32" s="1">
        <v>0.24706449999999999</v>
      </c>
      <c r="DQ32" s="1">
        <v>0.4799543</v>
      </c>
      <c r="DR32" s="1">
        <v>0.2659572</v>
      </c>
      <c r="DS32" s="1">
        <v>4.2833299999999998E-2</v>
      </c>
      <c r="DT32" s="1">
        <v>1.12747E-2</v>
      </c>
      <c r="DU32" s="1">
        <v>0.27983540000000001</v>
      </c>
      <c r="DV32" s="1">
        <v>0.23122670000000001</v>
      </c>
      <c r="DW32" s="1">
        <v>0.2425099</v>
      </c>
      <c r="DX32" s="1">
        <v>0.26929629999999999</v>
      </c>
      <c r="DY32" s="1">
        <v>0.29745759999999999</v>
      </c>
      <c r="EA32">
        <f t="shared" si="29"/>
        <v>0.28152050000000001</v>
      </c>
      <c r="EB32">
        <f t="shared" si="30"/>
        <v>0.4799543</v>
      </c>
      <c r="EC32">
        <f t="shared" si="31"/>
        <v>0.2659572</v>
      </c>
      <c r="ED32">
        <f t="shared" si="11"/>
        <v>3.1171667795011009E-2</v>
      </c>
      <c r="EE32">
        <f t="shared" si="33"/>
        <v>7.1860199999999985E-2</v>
      </c>
      <c r="EG32" s="1">
        <v>0.28152050000000001</v>
      </c>
      <c r="EH32" s="1">
        <v>0.31267020000000001</v>
      </c>
      <c r="EI32" s="1">
        <v>0.40809410000000002</v>
      </c>
      <c r="EJ32" s="1">
        <v>0.246859</v>
      </c>
      <c r="EK32" s="1">
        <v>0.16894200000000001</v>
      </c>
      <c r="EL32" s="1">
        <v>3919.741</v>
      </c>
      <c r="EM32" s="1">
        <v>4099.2879999999996</v>
      </c>
      <c r="EN32" s="1">
        <v>4267.3850000000002</v>
      </c>
      <c r="EO32" s="1">
        <v>3607.88</v>
      </c>
      <c r="EP32" s="1">
        <v>3381.4050000000002</v>
      </c>
      <c r="ER32" s="1">
        <v>21.68412</v>
      </c>
      <c r="ES32" s="1">
        <v>28.489280000000001</v>
      </c>
      <c r="ET32" s="1">
        <v>3164.9859999999999</v>
      </c>
      <c r="EU32" s="1">
        <v>5133.6419999999998</v>
      </c>
    </row>
    <row r="33" spans="1:151" x14ac:dyDescent="0.25">
      <c r="A33">
        <v>2049</v>
      </c>
      <c r="B33" s="1">
        <v>37011</v>
      </c>
      <c r="C33" s="1">
        <v>54610</v>
      </c>
      <c r="D33" s="1">
        <v>37759</v>
      </c>
      <c r="E33" s="1">
        <v>22477</v>
      </c>
      <c r="G33">
        <f>'care receipt'!$N$5*'care provision'!B33/1000</f>
        <v>2446.0818988761157</v>
      </c>
      <c r="H33">
        <f>'care receipt'!$N$5*'care provision'!C33/1000</f>
        <v>3609.2116532280861</v>
      </c>
      <c r="I33">
        <f>'care receipt'!$N$5*'care provision'!D33/1000</f>
        <v>2495.5177222896777</v>
      </c>
      <c r="J33">
        <f>'care receipt'!$N$5*'care provision'!E33/1000</f>
        <v>1485.5200573083259</v>
      </c>
      <c r="K33">
        <f t="shared" si="12"/>
        <v>10036.331331702206</v>
      </c>
      <c r="L33">
        <f>K33/'care receipt'!BR33</f>
        <v>1.6684832170521342</v>
      </c>
      <c r="N33" s="1">
        <v>13277</v>
      </c>
      <c r="O33" s="1">
        <v>7545</v>
      </c>
      <c r="P33" s="1">
        <v>6805</v>
      </c>
      <c r="Q33" s="1">
        <v>3123</v>
      </c>
      <c r="R33" s="1">
        <v>6463</v>
      </c>
      <c r="S33" s="1">
        <v>18.181170000000002</v>
      </c>
      <c r="U33">
        <f>'care receipt'!$N$5*'care provision'!N33/1000</f>
        <v>877.48586559072135</v>
      </c>
      <c r="V33">
        <f>'care receipt'!$N$5*'care provision'!O33/1000</f>
        <v>498.65412788144857</v>
      </c>
      <c r="W33">
        <f>'care receipt'!$N$5*'care provision'!P33/1000</f>
        <v>449.74702985198905</v>
      </c>
      <c r="X33">
        <f>'care receipt'!$N$5*'care provision'!Q33/1000</f>
        <v>206.40117181892165</v>
      </c>
      <c r="Y33">
        <f>'care receipt'!$N$5*'care provision'!R33/1000</f>
        <v>427.14401968161729</v>
      </c>
      <c r="Z33">
        <f t="shared" si="13"/>
        <v>18.181170000000002</v>
      </c>
      <c r="AB33" s="1">
        <v>23626</v>
      </c>
      <c r="AC33" s="1">
        <v>10904</v>
      </c>
      <c r="AD33" s="1">
        <v>9262</v>
      </c>
      <c r="AE33" s="1">
        <v>3858</v>
      </c>
      <c r="AF33" s="1">
        <v>7241</v>
      </c>
      <c r="AG33" s="1">
        <v>14.851599999999999</v>
      </c>
      <c r="AI33">
        <f>'care receipt'!$N$5*'care provision'!AB33/1000</f>
        <v>1561.4582406000138</v>
      </c>
      <c r="AJ33">
        <f>'care receipt'!$N$5*'care provision'!AC33/1000</f>
        <v>720.65269853138705</v>
      </c>
      <c r="AK33">
        <f>'care receipt'!$N$5*'care provision'!AD33/1000</f>
        <v>612.13181344439715</v>
      </c>
      <c r="AL33">
        <f>'care receipt'!$N$5*'care provision'!AE33/1000</f>
        <v>254.97781648331727</v>
      </c>
      <c r="AM33">
        <f>'care receipt'!$N$5*'care provision'!AF33/1000</f>
        <v>478.56256328556248</v>
      </c>
      <c r="AN33">
        <f t="shared" si="14"/>
        <v>14.851599999999999</v>
      </c>
      <c r="AP33" s="1">
        <v>15550</v>
      </c>
      <c r="AQ33" s="1">
        <v>7658</v>
      </c>
      <c r="AR33" s="1">
        <v>6603</v>
      </c>
      <c r="AS33" s="1">
        <v>2997</v>
      </c>
      <c r="AT33" s="1">
        <v>5145</v>
      </c>
      <c r="AU33" s="1">
        <v>15.198259999999999</v>
      </c>
      <c r="AW33">
        <f>'care receipt'!$N$5*'care provision'!AP33/1000</f>
        <v>1027.7099653487776</v>
      </c>
      <c r="AX33">
        <f>'care receipt'!$N$5*'care provision'!AQ33/1000</f>
        <v>506.12237393189309</v>
      </c>
      <c r="AY33">
        <f>'care receipt'!$N$5*'care provision'!AR33/1000</f>
        <v>436.39671390340692</v>
      </c>
      <c r="AZ33">
        <f>'care receipt'!$N$5*'care provision'!AS33/1000</f>
        <v>198.07374701931101</v>
      </c>
      <c r="BA33">
        <f>'care receipt'!$N$5*'care provision'!AT33/1000</f>
        <v>340.03651265076917</v>
      </c>
      <c r="BB33">
        <f t="shared" si="15"/>
        <v>15.198259999999999</v>
      </c>
      <c r="BD33" s="1">
        <v>8404</v>
      </c>
      <c r="BE33" s="1">
        <v>4698</v>
      </c>
      <c r="BF33" s="1">
        <v>4273</v>
      </c>
      <c r="BG33" s="1">
        <v>1876</v>
      </c>
      <c r="BH33" s="1">
        <v>3358</v>
      </c>
      <c r="BI33" s="1">
        <v>16.07311</v>
      </c>
      <c r="BK33">
        <f>'care receipt'!$N$5*'care provision'!BD33/1000</f>
        <v>555.4260159994293</v>
      </c>
      <c r="BL33">
        <f>'care receipt'!$N$5*'care provision'!BE33/1000</f>
        <v>310.49398181405508</v>
      </c>
      <c r="BM33">
        <f>'care receipt'!$N$5*'care provision'!BF33/1000</f>
        <v>282.40544578362227</v>
      </c>
      <c r="BN33">
        <f>'care receipt'!$N$5*'care provision'!BG33/1000</f>
        <v>123.98610257198112</v>
      </c>
      <c r="BO33">
        <f>'care receipt'!$N$5*'care provision'!BH33/1000</f>
        <v>221.93247997692572</v>
      </c>
      <c r="BP33">
        <f t="shared" si="16"/>
        <v>16.07311</v>
      </c>
      <c r="BR33">
        <f t="shared" si="17"/>
        <v>4022.0800875389418</v>
      </c>
      <c r="BS33">
        <f t="shared" si="18"/>
        <v>2035.9231821587839</v>
      </c>
      <c r="BT33">
        <f t="shared" si="19"/>
        <v>1780.6810029834153</v>
      </c>
      <c r="BU33">
        <f t="shared" si="20"/>
        <v>783.43883789353106</v>
      </c>
      <c r="BV33">
        <f t="shared" si="21"/>
        <v>1467.6755755948745</v>
      </c>
      <c r="BW33">
        <f t="shared" si="22"/>
        <v>15.93008917389386</v>
      </c>
      <c r="BY33">
        <f t="shared" si="23"/>
        <v>2320.5183447652153</v>
      </c>
      <c r="BZ33">
        <f t="shared" si="0"/>
        <v>2796.9054121374697</v>
      </c>
      <c r="CA33">
        <f t="shared" si="1"/>
        <v>1979.0041859645994</v>
      </c>
      <c r="CB33">
        <f t="shared" si="24"/>
        <v>1245.8639560085692</v>
      </c>
      <c r="CC33">
        <f t="shared" si="25"/>
        <v>8342.291898875852</v>
      </c>
      <c r="CD33">
        <f t="shared" si="26"/>
        <v>0.61343139498538435</v>
      </c>
      <c r="CE33">
        <f>CC33/'care receipt'!CC33</f>
        <v>1.4011472019463267</v>
      </c>
      <c r="CG33">
        <f>G33*Z33*365.25/7*'care receipt'!$CL33/10^6</f>
        <v>42.759061189177295</v>
      </c>
      <c r="CH33">
        <f>H33*AN33*365.25/7*'care receipt'!$CL33/10^6</f>
        <v>51.537213626306141</v>
      </c>
      <c r="CI33">
        <f>I33*BB33*365.25/7*'care receipt'!$CL33/10^6</f>
        <v>36.466146140232311</v>
      </c>
      <c r="CJ33">
        <f>J33*BP33*365.25/7*'care receipt'!$CL33/10^6</f>
        <v>22.956928243439869</v>
      </c>
      <c r="CK33">
        <f t="shared" si="27"/>
        <v>153.71934919915563</v>
      </c>
      <c r="CM33" s="1">
        <v>18134</v>
      </c>
      <c r="CN33" s="1">
        <v>23942</v>
      </c>
      <c r="CO33" s="1">
        <v>506</v>
      </c>
      <c r="CP33" s="1">
        <v>11</v>
      </c>
      <c r="CR33">
        <f>'care receipt'!$N$5*'care provision'!CM33/1000</f>
        <v>1198.488264413809</v>
      </c>
      <c r="CS33">
        <f>'care receipt'!$N$5*'care provision'!CN33/1000</f>
        <v>1582.3428932720533</v>
      </c>
      <c r="CT33">
        <f>'care receipt'!$N$5*'care provision'!CO33/1000</f>
        <v>33.441880544468262</v>
      </c>
      <c r="CU33">
        <f>'care receipt'!$N$5*'care provision'!CP33/1000</f>
        <v>0.72699740314061423</v>
      </c>
      <c r="CW33">
        <f t="shared" si="2"/>
        <v>2049</v>
      </c>
      <c r="CX33">
        <f t="shared" si="3"/>
        <v>0.48996244359784935</v>
      </c>
      <c r="CY33">
        <f t="shared" si="4"/>
        <v>0.43841787218458156</v>
      </c>
      <c r="CZ33">
        <f t="shared" si="5"/>
        <v>1.3400778622315212E-2</v>
      </c>
      <c r="DA33">
        <f t="shared" si="6"/>
        <v>4.8938915335676469E-4</v>
      </c>
      <c r="DC33" s="1">
        <v>532.71050000000002</v>
      </c>
      <c r="DD33" s="1">
        <v>605.6739</v>
      </c>
      <c r="DE33" s="1">
        <v>575.02790000000005</v>
      </c>
      <c r="DF33" s="1">
        <v>634.29060000000004</v>
      </c>
      <c r="DH33">
        <f t="shared" si="7"/>
        <v>7.6613673909601498</v>
      </c>
      <c r="DI33">
        <f t="shared" si="8"/>
        <v>11.50060549566442</v>
      </c>
      <c r="DJ33">
        <f t="shared" si="9"/>
        <v>0.23076017209843733</v>
      </c>
      <c r="DK33">
        <f t="shared" si="10"/>
        <v>5.5335314284380259E-3</v>
      </c>
      <c r="DL33">
        <f>SUM(DH33:DK33)/'care receipt'!DS33</f>
        <v>0.20328083001427533</v>
      </c>
      <c r="DM33">
        <f t="shared" si="28"/>
        <v>19.398266590151444</v>
      </c>
      <c r="DN33">
        <f t="shared" si="32"/>
        <v>3.5077599999999987E-2</v>
      </c>
      <c r="DO33" s="1">
        <v>0.2849447</v>
      </c>
      <c r="DP33" s="1">
        <v>0.24986710000000001</v>
      </c>
      <c r="DQ33" s="1">
        <v>0.48292010000000002</v>
      </c>
      <c r="DR33" s="1">
        <v>0.26778099999999999</v>
      </c>
      <c r="DS33" s="1">
        <v>4.6678400000000002E-2</v>
      </c>
      <c r="DT33" s="1">
        <v>1.2215500000000001E-2</v>
      </c>
      <c r="DU33" s="1">
        <v>0.28334749999999997</v>
      </c>
      <c r="DV33" s="1">
        <v>0.2360582</v>
      </c>
      <c r="DW33" s="1">
        <v>0.24831520000000001</v>
      </c>
      <c r="DX33" s="1">
        <v>0.2542469</v>
      </c>
      <c r="DY33" s="1">
        <v>0.30831500000000001</v>
      </c>
      <c r="EA33">
        <f t="shared" si="29"/>
        <v>0.2849447</v>
      </c>
      <c r="EB33">
        <f t="shared" si="30"/>
        <v>0.48292010000000002</v>
      </c>
      <c r="EC33">
        <f t="shared" si="31"/>
        <v>0.26778099999999999</v>
      </c>
      <c r="ED33">
        <f t="shared" si="11"/>
        <v>3.3818605138123382E-2</v>
      </c>
      <c r="EE33">
        <f t="shared" si="33"/>
        <v>7.6197600000000032E-2</v>
      </c>
      <c r="EG33" s="1">
        <v>0.2849447</v>
      </c>
      <c r="EH33" s="1">
        <v>0.3121874</v>
      </c>
      <c r="EI33" s="1">
        <v>0.40672249999999999</v>
      </c>
      <c r="EJ33" s="1">
        <v>0.24458150000000001</v>
      </c>
      <c r="EK33" s="1">
        <v>0.2247191</v>
      </c>
      <c r="EL33" s="1">
        <v>3970.9290000000001</v>
      </c>
      <c r="EM33" s="1">
        <v>4132.2129999999997</v>
      </c>
      <c r="EN33" s="1">
        <v>4304.7719999999999</v>
      </c>
      <c r="EO33" s="1">
        <v>3669.0830000000001</v>
      </c>
      <c r="EP33" s="1">
        <v>3461.5239999999999</v>
      </c>
      <c r="ER33" s="1">
        <v>21.750430000000001</v>
      </c>
      <c r="ES33" s="1">
        <v>28.30705</v>
      </c>
      <c r="ET33" s="1">
        <v>3150.1190000000001</v>
      </c>
      <c r="EU33" s="1">
        <v>5140.9549999999999</v>
      </c>
    </row>
    <row r="34" spans="1:151" x14ac:dyDescent="0.25">
      <c r="A34">
        <v>2050</v>
      </c>
      <c r="B34" s="1">
        <v>36951</v>
      </c>
      <c r="C34" s="1">
        <v>54930</v>
      </c>
      <c r="D34" s="1">
        <v>37771</v>
      </c>
      <c r="E34" s="1">
        <v>22691</v>
      </c>
      <c r="G34">
        <f>'care receipt'!$N$5*'care provision'!B34/1000</f>
        <v>2442.1164584953485</v>
      </c>
      <c r="H34">
        <f>'care receipt'!$N$5*'care provision'!C34/1000</f>
        <v>3630.3606685921764</v>
      </c>
      <c r="I34">
        <f>'care receipt'!$N$5*'care provision'!D34/1000</f>
        <v>2496.310810365831</v>
      </c>
      <c r="J34">
        <f>'care receipt'!$N$5*'care provision'!E34/1000</f>
        <v>1499.6634613330616</v>
      </c>
      <c r="K34">
        <f t="shared" si="12"/>
        <v>10068.451398786416</v>
      </c>
      <c r="L34">
        <f>K34/'care receipt'!BR34</f>
        <v>1.6647688777182819</v>
      </c>
      <c r="N34" s="1">
        <v>13118</v>
      </c>
      <c r="O34" s="1">
        <v>7493</v>
      </c>
      <c r="P34" s="1">
        <v>6914</v>
      </c>
      <c r="Q34" s="1">
        <v>3190</v>
      </c>
      <c r="R34" s="1">
        <v>6444</v>
      </c>
      <c r="S34" s="1">
        <v>18.180479999999999</v>
      </c>
      <c r="U34">
        <f>'care receipt'!$N$5*'care provision'!N34/1000</f>
        <v>866.97744858168892</v>
      </c>
      <c r="V34">
        <f>'care receipt'!$N$5*'care provision'!O34/1000</f>
        <v>495.21741288478387</v>
      </c>
      <c r="W34">
        <f>'care receipt'!$N$5*'care provision'!P34/1000</f>
        <v>456.95091321038245</v>
      </c>
      <c r="X34">
        <f>'care receipt'!$N$5*'care provision'!Q34/1000</f>
        <v>210.82924691077812</v>
      </c>
      <c r="Y34">
        <f>'care receipt'!$N$5*'care provision'!R34/1000</f>
        <v>425.88829689437438</v>
      </c>
      <c r="Z34">
        <f t="shared" si="13"/>
        <v>18.180479999999999</v>
      </c>
      <c r="AB34" s="1">
        <v>23655</v>
      </c>
      <c r="AC34" s="1">
        <v>11004</v>
      </c>
      <c r="AD34" s="1">
        <v>9158</v>
      </c>
      <c r="AE34" s="1">
        <v>4043</v>
      </c>
      <c r="AF34" s="1">
        <v>7367</v>
      </c>
      <c r="AG34" s="1">
        <v>14.925750000000001</v>
      </c>
      <c r="AI34">
        <f>'care receipt'!$N$5*'care provision'!AB34/1000</f>
        <v>1563.3748701173845</v>
      </c>
      <c r="AJ34">
        <f>'care receipt'!$N$5*'care provision'!AC34/1000</f>
        <v>727.26176583266533</v>
      </c>
      <c r="AK34">
        <f>'care receipt'!$N$5*'care provision'!AD34/1000</f>
        <v>605.25838345106774</v>
      </c>
      <c r="AL34">
        <f>'care receipt'!$N$5*'care provision'!AE34/1000</f>
        <v>267.20459099068211</v>
      </c>
      <c r="AM34">
        <f>'care receipt'!$N$5*'care provision'!AF34/1000</f>
        <v>486.88998808517317</v>
      </c>
      <c r="AN34">
        <f t="shared" si="14"/>
        <v>14.925750000000001</v>
      </c>
      <c r="AP34" s="1">
        <v>15218</v>
      </c>
      <c r="AQ34" s="1">
        <v>7767</v>
      </c>
      <c r="AR34" s="1">
        <v>6726</v>
      </c>
      <c r="AS34" s="1">
        <v>3006</v>
      </c>
      <c r="AT34" s="1">
        <v>5210</v>
      </c>
      <c r="AU34" s="1">
        <v>15.380470000000001</v>
      </c>
      <c r="AW34">
        <f>'care receipt'!$N$5*'care provision'!AP34/1000</f>
        <v>1005.7678619085334</v>
      </c>
      <c r="AX34">
        <f>'care receipt'!$N$5*'care provision'!AQ34/1000</f>
        <v>513.32625729028643</v>
      </c>
      <c r="AY34">
        <f>'care receipt'!$N$5*'care provision'!AR34/1000</f>
        <v>444.52586668397925</v>
      </c>
      <c r="AZ34">
        <f>'care receipt'!$N$5*'care provision'!AS34/1000</f>
        <v>198.66856307642604</v>
      </c>
      <c r="BA34">
        <f>'care receipt'!$N$5*'care provision'!AT34/1000</f>
        <v>344.33240639659999</v>
      </c>
      <c r="BB34">
        <f t="shared" si="15"/>
        <v>15.380470000000001</v>
      </c>
      <c r="BD34" s="1">
        <v>8444</v>
      </c>
      <c r="BE34" s="1">
        <v>4809</v>
      </c>
      <c r="BF34" s="1">
        <v>4209</v>
      </c>
      <c r="BG34" s="1">
        <v>1932</v>
      </c>
      <c r="BH34" s="1">
        <v>3419</v>
      </c>
      <c r="BI34" s="1">
        <v>16.13083</v>
      </c>
      <c r="BK34">
        <f>'care receipt'!$N$5*'care provision'!BD34/1000</f>
        <v>558.06964291994063</v>
      </c>
      <c r="BL34">
        <f>'care receipt'!$N$5*'care provision'!BE34/1000</f>
        <v>317.83004651847398</v>
      </c>
      <c r="BM34">
        <f>'care receipt'!$N$5*'care provision'!BF34/1000</f>
        <v>278.17564271080414</v>
      </c>
      <c r="BN34">
        <f>'care receipt'!$N$5*'care provision'!BG34/1000</f>
        <v>127.68718026069698</v>
      </c>
      <c r="BO34">
        <f>'care receipt'!$N$5*'care provision'!BH34/1000</f>
        <v>225.96401103070548</v>
      </c>
      <c r="BP34">
        <f t="shared" si="16"/>
        <v>16.13083</v>
      </c>
      <c r="BR34">
        <f t="shared" si="17"/>
        <v>3994.1898235275476</v>
      </c>
      <c r="BS34">
        <f t="shared" si="18"/>
        <v>2053.6354825262097</v>
      </c>
      <c r="BT34">
        <f t="shared" si="19"/>
        <v>1784.9108060562337</v>
      </c>
      <c r="BU34">
        <f t="shared" si="20"/>
        <v>804.38958123858322</v>
      </c>
      <c r="BV34">
        <f t="shared" si="21"/>
        <v>1483.074702406853</v>
      </c>
      <c r="BW34">
        <f t="shared" si="22"/>
        <v>16.007422460369035</v>
      </c>
      <c r="BY34">
        <f t="shared" si="23"/>
        <v>2316.6685363998495</v>
      </c>
      <c r="BZ34">
        <f t="shared" si="0"/>
        <v>2827.3405446299703</v>
      </c>
      <c r="CA34">
        <f t="shared" si="1"/>
        <v>2003.3666923789374</v>
      </c>
      <c r="CB34">
        <f t="shared" si="24"/>
        <v>1262.2422389369913</v>
      </c>
      <c r="CC34">
        <f t="shared" si="25"/>
        <v>8409.6180123457489</v>
      </c>
      <c r="CD34">
        <f t="shared" si="26"/>
        <v>0.61168165705958955</v>
      </c>
      <c r="CE34">
        <f>CC34/'care receipt'!CC34</f>
        <v>1.3965204980400816</v>
      </c>
      <c r="CG34">
        <f>G34*Z34*365.25/7*'care receipt'!$CL34/10^6</f>
        <v>43.455881086825691</v>
      </c>
      <c r="CH34">
        <f>H34*AN34*365.25/7*'care receipt'!$CL34/10^6</f>
        <v>53.035025325778811</v>
      </c>
      <c r="CI34">
        <f>I34*BB34*365.25/7*'care receipt'!$CL34/10^6</f>
        <v>37.578990429341452</v>
      </c>
      <c r="CJ34">
        <f>J34*BP34*365.25/7*'care receipt'!$CL34/10^6</f>
        <v>23.677037856807694</v>
      </c>
      <c r="CK34">
        <f t="shared" si="27"/>
        <v>157.74693469875365</v>
      </c>
      <c r="CM34" s="1">
        <v>18192</v>
      </c>
      <c r="CN34" s="1">
        <v>23963</v>
      </c>
      <c r="CO34" s="1">
        <v>511</v>
      </c>
      <c r="CP34" s="1">
        <v>10</v>
      </c>
      <c r="CR34">
        <f>'care receipt'!$N$5*'care provision'!CM34/1000</f>
        <v>1202.3215234485504</v>
      </c>
      <c r="CS34">
        <f>'care receipt'!$N$5*'care provision'!CN34/1000</f>
        <v>1583.7307974053219</v>
      </c>
      <c r="CT34">
        <f>'care receipt'!$N$5*'care provision'!CO34/1000</f>
        <v>33.772333909532172</v>
      </c>
      <c r="CU34">
        <f>'care receipt'!$N$5*'care provision'!CP34/1000</f>
        <v>0.66090673012783108</v>
      </c>
      <c r="CW34">
        <f t="shared" si="2"/>
        <v>2050</v>
      </c>
      <c r="CX34">
        <f t="shared" si="3"/>
        <v>0.49232767719412196</v>
      </c>
      <c r="CY34">
        <f t="shared" si="4"/>
        <v>0.43624613144001462</v>
      </c>
      <c r="CZ34">
        <f t="shared" si="5"/>
        <v>1.3528897831669801E-2</v>
      </c>
      <c r="DA34">
        <f t="shared" si="6"/>
        <v>4.4070336256665636E-4</v>
      </c>
      <c r="DC34" s="1">
        <v>530.44759999999997</v>
      </c>
      <c r="DD34" s="1">
        <v>607.67430000000002</v>
      </c>
      <c r="DE34" s="1">
        <v>573.42340000000002</v>
      </c>
      <c r="DF34" s="1">
        <v>459.69</v>
      </c>
      <c r="DH34">
        <f t="shared" si="7"/>
        <v>7.6532227984995265</v>
      </c>
      <c r="DI34">
        <f t="shared" si="8"/>
        <v>11.54871004442065</v>
      </c>
      <c r="DJ34">
        <f t="shared" si="9"/>
        <v>0.23239015843607078</v>
      </c>
      <c r="DK34">
        <f t="shared" si="10"/>
        <v>3.6457465772695517E-3</v>
      </c>
      <c r="DL34">
        <f>SUM(DH34:DK34)/'care receipt'!DS34</f>
        <v>0.19731751953544815</v>
      </c>
      <c r="DM34">
        <f t="shared" si="28"/>
        <v>19.437968747933517</v>
      </c>
      <c r="DN34">
        <f t="shared" si="32"/>
        <v>3.4675800000000034E-2</v>
      </c>
      <c r="DO34" s="1">
        <v>0.28550910000000002</v>
      </c>
      <c r="DP34" s="1">
        <v>0.25083329999999998</v>
      </c>
      <c r="DQ34" s="1">
        <v>0.48856110000000003</v>
      </c>
      <c r="DR34" s="1">
        <v>0.26804420000000001</v>
      </c>
      <c r="DS34" s="1">
        <v>4.5068200000000003E-2</v>
      </c>
      <c r="DT34" s="1">
        <v>1.24038E-2</v>
      </c>
      <c r="DU34" s="1">
        <v>0.2839526</v>
      </c>
      <c r="DV34" s="1">
        <v>0.2377831</v>
      </c>
      <c r="DW34" s="1">
        <v>0.2494043</v>
      </c>
      <c r="DX34" s="1">
        <v>0.25605470000000002</v>
      </c>
      <c r="DY34" s="1">
        <v>0.30294349999999998</v>
      </c>
      <c r="EA34">
        <f t="shared" si="29"/>
        <v>0.28550910000000002</v>
      </c>
      <c r="EB34">
        <f t="shared" si="30"/>
        <v>0.48856110000000003</v>
      </c>
      <c r="EC34">
        <f t="shared" si="31"/>
        <v>0.26804420000000001</v>
      </c>
      <c r="ED34">
        <f t="shared" si="11"/>
        <v>3.2809460619893489E-2</v>
      </c>
      <c r="EE34">
        <f t="shared" si="33"/>
        <v>8.2392600000000038E-2</v>
      </c>
      <c r="EG34" s="1">
        <v>0.28550910000000002</v>
      </c>
      <c r="EH34" s="1">
        <v>0.3165714</v>
      </c>
      <c r="EI34" s="1">
        <v>0.40616849999999999</v>
      </c>
      <c r="EJ34" s="1">
        <v>0.2523745</v>
      </c>
      <c r="EK34" s="1">
        <v>0.20710970000000001</v>
      </c>
      <c r="EL34" s="1">
        <v>4030.97</v>
      </c>
      <c r="EM34" s="1">
        <v>4256.7129999999997</v>
      </c>
      <c r="EN34" s="1">
        <v>4508.0510000000004</v>
      </c>
      <c r="EO34" s="1">
        <v>3706.0239999999999</v>
      </c>
      <c r="EP34" s="1">
        <v>3492.136</v>
      </c>
      <c r="ER34" s="1">
        <v>21.624559999999999</v>
      </c>
      <c r="ES34" s="1">
        <v>28.431090000000001</v>
      </c>
      <c r="ET34" s="1">
        <v>3143.2130000000002</v>
      </c>
      <c r="EU34" s="1">
        <v>5187.473</v>
      </c>
    </row>
    <row r="35" spans="1:151" x14ac:dyDescent="0.25">
      <c r="A35">
        <v>2051</v>
      </c>
      <c r="B35" s="1">
        <v>37194</v>
      </c>
      <c r="C35" s="1">
        <v>55246</v>
      </c>
      <c r="D35" s="1">
        <v>37921</v>
      </c>
      <c r="E35" s="1">
        <v>22770</v>
      </c>
      <c r="G35">
        <f>'care receipt'!$N$5*'care provision'!B35/1000</f>
        <v>2458.1764920374549</v>
      </c>
      <c r="H35">
        <f>'care receipt'!$N$5*'care provision'!C35/1000</f>
        <v>3651.2453212642158</v>
      </c>
      <c r="I35">
        <f>'care receipt'!$N$5*'care provision'!D35/1000</f>
        <v>2506.2244113177485</v>
      </c>
      <c r="J35">
        <f>'care receipt'!$N$5*'care provision'!E35/1000</f>
        <v>1504.8846245010714</v>
      </c>
      <c r="K35">
        <f t="shared" si="12"/>
        <v>10120.530849120492</v>
      </c>
      <c r="L35">
        <f>K35/'care receipt'!BR35</f>
        <v>1.6606767161913025</v>
      </c>
      <c r="N35" s="1">
        <v>13253</v>
      </c>
      <c r="O35" s="1">
        <v>7580</v>
      </c>
      <c r="P35" s="1">
        <v>6956</v>
      </c>
      <c r="Q35" s="1">
        <v>3157</v>
      </c>
      <c r="R35" s="1">
        <v>6423</v>
      </c>
      <c r="S35" s="1">
        <v>18.036359999999998</v>
      </c>
      <c r="U35">
        <f>'care receipt'!$N$5*'care provision'!N35/1000</f>
        <v>875.89968943841461</v>
      </c>
      <c r="V35">
        <f>'care receipt'!$N$5*'care provision'!O35/1000</f>
        <v>500.96730143689604</v>
      </c>
      <c r="W35">
        <f>'care receipt'!$N$5*'care provision'!P35/1000</f>
        <v>459.72672147691935</v>
      </c>
      <c r="X35">
        <f>'care receipt'!$N$5*'care provision'!Q35/1000</f>
        <v>208.64825470135628</v>
      </c>
      <c r="Y35">
        <f>'care receipt'!$N$5*'care provision'!R35/1000</f>
        <v>424.50039276110596</v>
      </c>
      <c r="Z35">
        <f t="shared" si="13"/>
        <v>18.036359999999998</v>
      </c>
      <c r="AB35" s="1">
        <v>23873</v>
      </c>
      <c r="AC35" s="1">
        <v>11285</v>
      </c>
      <c r="AD35" s="1">
        <v>9095</v>
      </c>
      <c r="AE35" s="1">
        <v>3978</v>
      </c>
      <c r="AF35" s="1">
        <v>7301</v>
      </c>
      <c r="AG35" s="1">
        <v>14.790039999999999</v>
      </c>
      <c r="AI35">
        <f>'care receipt'!$N$5*'care provision'!AB35/1000</f>
        <v>1577.7826368341714</v>
      </c>
      <c r="AJ35">
        <f>'care receipt'!$N$5*'care provision'!AC35/1000</f>
        <v>745.83324494925751</v>
      </c>
      <c r="AK35">
        <f>'care receipt'!$N$5*'care provision'!AD35/1000</f>
        <v>601.09467105126237</v>
      </c>
      <c r="AL35">
        <f>'care receipt'!$N$5*'care provision'!AE35/1000</f>
        <v>262.90869724485123</v>
      </c>
      <c r="AM35">
        <f>'care receipt'!$N$5*'care provision'!AF35/1000</f>
        <v>482.52800366632948</v>
      </c>
      <c r="AN35">
        <f t="shared" si="14"/>
        <v>14.790039999999999</v>
      </c>
      <c r="AP35" s="1">
        <v>15519</v>
      </c>
      <c r="AQ35" s="1">
        <v>7681</v>
      </c>
      <c r="AR35" s="1">
        <v>6878</v>
      </c>
      <c r="AS35" s="1">
        <v>2933</v>
      </c>
      <c r="AT35" s="1">
        <v>5118</v>
      </c>
      <c r="AU35" s="1">
        <v>15.06733</v>
      </c>
      <c r="AW35">
        <f>'care receipt'!$N$5*'care provision'!AP35/1000</f>
        <v>1025.6611544853811</v>
      </c>
      <c r="AX35">
        <f>'care receipt'!$N$5*'care provision'!AQ35/1000</f>
        <v>507.64245941118708</v>
      </c>
      <c r="AY35">
        <f>'care receipt'!$N$5*'care provision'!AR35/1000</f>
        <v>454.57164898192224</v>
      </c>
      <c r="AZ35">
        <f>'care receipt'!$N$5*'care provision'!AS35/1000</f>
        <v>193.84394394649289</v>
      </c>
      <c r="BA35">
        <f>'care receipt'!$N$5*'care provision'!AT35/1000</f>
        <v>338.25206447942395</v>
      </c>
      <c r="BB35">
        <f t="shared" si="15"/>
        <v>15.06733</v>
      </c>
      <c r="BD35" s="1">
        <v>8374</v>
      </c>
      <c r="BE35" s="1">
        <v>4792</v>
      </c>
      <c r="BF35" s="1">
        <v>4332</v>
      </c>
      <c r="BG35" s="1">
        <v>1997</v>
      </c>
      <c r="BH35" s="1">
        <v>3400</v>
      </c>
      <c r="BI35" s="1">
        <v>16.223210000000002</v>
      </c>
      <c r="BK35">
        <f>'care receipt'!$N$5*'care provision'!BD35/1000</f>
        <v>553.44329580904582</v>
      </c>
      <c r="BL35">
        <f>'care receipt'!$N$5*'care provision'!BE35/1000</f>
        <v>316.70650507725668</v>
      </c>
      <c r="BM35">
        <f>'care receipt'!$N$5*'care provision'!BF35/1000</f>
        <v>286.30479549137641</v>
      </c>
      <c r="BN35">
        <f>'care receipt'!$N$5*'care provision'!BG35/1000</f>
        <v>131.98307400652786</v>
      </c>
      <c r="BO35">
        <f>'care receipt'!$N$5*'care provision'!BH35/1000</f>
        <v>224.70828824346259</v>
      </c>
      <c r="BP35">
        <f t="shared" si="16"/>
        <v>16.223210000000002</v>
      </c>
      <c r="BR35">
        <f t="shared" si="17"/>
        <v>4032.7867765670126</v>
      </c>
      <c r="BS35">
        <f t="shared" si="18"/>
        <v>2071.1495108745971</v>
      </c>
      <c r="BT35">
        <f t="shared" si="19"/>
        <v>1801.6978370014804</v>
      </c>
      <c r="BU35">
        <f t="shared" si="20"/>
        <v>797.3839698992283</v>
      </c>
      <c r="BV35">
        <f t="shared" si="21"/>
        <v>1469.9887491503221</v>
      </c>
      <c r="BW35">
        <f t="shared" si="22"/>
        <v>15.860313302401208</v>
      </c>
      <c r="BY35">
        <f t="shared" ref="BY35:BY54" si="34">G35*Z35*365.25/7/1000</f>
        <v>2313.4181621744265</v>
      </c>
      <c r="BZ35">
        <f t="shared" ref="BZ35:BZ54" si="35">H35*AN35*365.25/7/1000</f>
        <v>2817.7505720451709</v>
      </c>
      <c r="CA35">
        <f t="shared" ref="CA35:CA54" si="36">I35*BB35*365.25/7/1000</f>
        <v>1970.3729674626625</v>
      </c>
      <c r="CB35">
        <f t="shared" ref="CB35:CB54" si="37">J35*BP35*365.25/7/1000</f>
        <v>1273.890736475179</v>
      </c>
      <c r="CC35">
        <f t="shared" si="25"/>
        <v>8375.4324381574388</v>
      </c>
      <c r="CD35">
        <f t="shared" si="26"/>
        <v>0.61264523021433792</v>
      </c>
      <c r="CE35">
        <f>CC35/'care receipt'!CC35</f>
        <v>1.3892725111323667</v>
      </c>
      <c r="CG35">
        <f>G35*Z35*365.25/7*'care receipt'!$CL35/10^6</f>
        <v>44.175381064406039</v>
      </c>
      <c r="CH35">
        <f>H35*AN35*365.25/7*'care receipt'!$CL35/10^6</f>
        <v>53.805752587135764</v>
      </c>
      <c r="CI35">
        <f>I35*BB35*365.25/7*'care receipt'!$CL35/10^6</f>
        <v>37.624835016794016</v>
      </c>
      <c r="CJ35">
        <f>J35*BP35*365.25/7*'care receipt'!$CL35/10^6</f>
        <v>24.325307736546119</v>
      </c>
      <c r="CK35">
        <f t="shared" si="27"/>
        <v>159.93127640488191</v>
      </c>
      <c r="CM35" s="1">
        <v>18135</v>
      </c>
      <c r="CN35" s="1">
        <v>24237</v>
      </c>
      <c r="CO35" s="1">
        <v>540</v>
      </c>
      <c r="CP35" s="1">
        <v>5</v>
      </c>
      <c r="CR35">
        <f>'care receipt'!$N$5*'care provision'!CM35/1000</f>
        <v>1198.5543550868219</v>
      </c>
      <c r="CS35">
        <f>'care receipt'!$N$5*'care provision'!CN35/1000</f>
        <v>1601.8396418108243</v>
      </c>
      <c r="CT35">
        <f>'care receipt'!$N$5*'care provision'!CO35/1000</f>
        <v>35.68896342690288</v>
      </c>
      <c r="CU35">
        <f>'care receipt'!$N$5*'care provision'!CP35/1000</f>
        <v>0.33045336506391554</v>
      </c>
      <c r="CW35">
        <f t="shared" ref="CW35:CW54" si="38">A35</f>
        <v>2051</v>
      </c>
      <c r="CX35">
        <f t="shared" ref="CX35:CX54" si="39">CR35/G35</f>
        <v>0.48757864171640597</v>
      </c>
      <c r="CY35">
        <f t="shared" ref="CY35:CY54" si="40">CS35/H35</f>
        <v>0.43871049487745722</v>
      </c>
      <c r="CZ35">
        <f t="shared" ref="CZ35:CZ54" si="41">CT35/I35</f>
        <v>1.4240130798238443E-2</v>
      </c>
      <c r="DA35">
        <f t="shared" ref="DA35:DA54" si="42">CU35/J35</f>
        <v>2.1958717610891525E-4</v>
      </c>
      <c r="DC35" s="1">
        <v>532.90610000000004</v>
      </c>
      <c r="DD35" s="1">
        <v>608.10609999999997</v>
      </c>
      <c r="DE35" s="1">
        <v>632.08839999999998</v>
      </c>
      <c r="DF35" s="1">
        <v>433.2201</v>
      </c>
      <c r="DH35">
        <f t="shared" ref="DH35:DH54" si="43">DC35*CR35*12/10^6</f>
        <v>7.6646031240880026</v>
      </c>
      <c r="DI35">
        <f t="shared" ref="DI35:DI54" si="44">DD35*CS35*12/10^6</f>
        <v>11.689061488883729</v>
      </c>
      <c r="DJ35">
        <f t="shared" ref="DJ35:DJ54" si="45">DE35*CT35*12/10^6</f>
        <v>0.27070295748203471</v>
      </c>
      <c r="DK35">
        <f t="shared" ref="DK35:DK54" si="46">DF35*CU35*12/10^6</f>
        <v>1.717908478299912E-3</v>
      </c>
      <c r="DL35">
        <f>SUM(DH35:DK35)/'care receipt'!DS35</f>
        <v>0.19665122342830307</v>
      </c>
      <c r="DM35">
        <f t="shared" si="28"/>
        <v>19.626085478932065</v>
      </c>
      <c r="DN35">
        <f t="shared" si="32"/>
        <v>3.248110000000004E-2</v>
      </c>
      <c r="DO35" s="1">
        <v>0.28541480000000002</v>
      </c>
      <c r="DP35" s="1">
        <v>0.25293369999999998</v>
      </c>
      <c r="DQ35" s="1">
        <v>0.4909461</v>
      </c>
      <c r="DR35" s="1">
        <v>0.2731016</v>
      </c>
      <c r="DS35" s="1">
        <v>4.4422900000000001E-2</v>
      </c>
      <c r="DT35" s="1">
        <v>1.25475E-2</v>
      </c>
      <c r="DU35" s="1">
        <v>0.2837577</v>
      </c>
      <c r="DV35" s="1">
        <v>0.23930870000000001</v>
      </c>
      <c r="DW35" s="1">
        <v>0.25138949999999999</v>
      </c>
      <c r="DX35" s="1">
        <v>0.26246629999999999</v>
      </c>
      <c r="DY35" s="1">
        <v>0.30931540000000002</v>
      </c>
      <c r="EA35">
        <f t="shared" si="29"/>
        <v>0.28541480000000002</v>
      </c>
      <c r="EB35">
        <f t="shared" si="30"/>
        <v>0.4909461</v>
      </c>
      <c r="EC35">
        <f t="shared" si="31"/>
        <v>0.2731016</v>
      </c>
      <c r="ED35">
        <f t="shared" ref="ED35:ED54" si="47">(DS35*I35+DT35*J35)/(I35+J35)</f>
        <v>3.2463913362772073E-2</v>
      </c>
      <c r="EE35">
        <f t="shared" si="33"/>
        <v>7.956160000000001E-2</v>
      </c>
      <c r="EG35" s="1">
        <v>0.28541480000000002</v>
      </c>
      <c r="EH35" s="1">
        <v>0.31698389999999999</v>
      </c>
      <c r="EI35" s="1">
        <v>0.41138449999999999</v>
      </c>
      <c r="EJ35" s="1">
        <v>0.25132910000000003</v>
      </c>
      <c r="EK35" s="1">
        <v>0.17514969999999999</v>
      </c>
      <c r="EL35" s="1">
        <v>4078.308</v>
      </c>
      <c r="EM35" s="1">
        <v>4289.0050000000001</v>
      </c>
      <c r="EN35" s="1">
        <v>4483.0829999999996</v>
      </c>
      <c r="EO35" s="1">
        <v>3826.1210000000001</v>
      </c>
      <c r="EP35" s="1">
        <v>3628.3139999999999</v>
      </c>
      <c r="ER35" s="1">
        <v>21.73471</v>
      </c>
      <c r="ES35" s="1">
        <v>28.136579999999999</v>
      </c>
      <c r="ET35" s="1">
        <v>3153.9879999999998</v>
      </c>
      <c r="EU35" s="1">
        <v>5213.1499999999996</v>
      </c>
    </row>
    <row r="36" spans="1:151" x14ac:dyDescent="0.25">
      <c r="A36">
        <v>2052</v>
      </c>
      <c r="B36" s="1">
        <v>36782</v>
      </c>
      <c r="C36" s="1">
        <v>55350</v>
      </c>
      <c r="D36" s="1">
        <v>37743</v>
      </c>
      <c r="E36" s="1">
        <v>23243</v>
      </c>
      <c r="G36">
        <f>'care receipt'!$N$5*'care provision'!B36/1000</f>
        <v>2430.9471347561885</v>
      </c>
      <c r="H36">
        <f>'care receipt'!$N$5*'care provision'!C36/1000</f>
        <v>3658.1187512575452</v>
      </c>
      <c r="I36">
        <f>'care receipt'!$N$5*'care provision'!D36/1000</f>
        <v>2494.4602715214728</v>
      </c>
      <c r="J36">
        <f>'care receipt'!$N$5*'care provision'!E36/1000</f>
        <v>1536.1455128361181</v>
      </c>
      <c r="K36">
        <f t="shared" si="12"/>
        <v>10119.671670371325</v>
      </c>
      <c r="L36">
        <f>K36/'care receipt'!BR36</f>
        <v>1.6417872039286749</v>
      </c>
      <c r="N36" s="1">
        <v>12998</v>
      </c>
      <c r="O36" s="1">
        <v>7434</v>
      </c>
      <c r="P36" s="1">
        <v>6873</v>
      </c>
      <c r="Q36" s="1">
        <v>3273</v>
      </c>
      <c r="R36" s="1">
        <v>6411</v>
      </c>
      <c r="S36" s="1">
        <v>18.288160000000001</v>
      </c>
      <c r="U36">
        <f>'care receipt'!$N$5*'care provision'!N36/1000</f>
        <v>859.04656782015491</v>
      </c>
      <c r="V36">
        <f>'care receipt'!$N$5*'care provision'!O36/1000</f>
        <v>491.31806317702967</v>
      </c>
      <c r="W36">
        <f>'care receipt'!$N$5*'care provision'!P36/1000</f>
        <v>454.24119561685831</v>
      </c>
      <c r="X36">
        <f>'care receipt'!$N$5*'care provision'!Q36/1000</f>
        <v>216.31477277083914</v>
      </c>
      <c r="Y36">
        <f>'care receipt'!$N$5*'care provision'!R36/1000</f>
        <v>423.70730468495253</v>
      </c>
      <c r="Z36">
        <f t="shared" si="13"/>
        <v>18.288160000000001</v>
      </c>
      <c r="AB36" s="1">
        <v>24153</v>
      </c>
      <c r="AC36" s="1">
        <v>10974</v>
      </c>
      <c r="AD36" s="1">
        <v>9134</v>
      </c>
      <c r="AE36" s="1">
        <v>3979</v>
      </c>
      <c r="AF36" s="1">
        <v>7418</v>
      </c>
      <c r="AG36" s="1">
        <v>14.922280000000001</v>
      </c>
      <c r="AI36">
        <f>'care receipt'!$N$5*'care provision'!AB36/1000</f>
        <v>1596.2880252777506</v>
      </c>
      <c r="AJ36">
        <f>'care receipt'!$N$5*'care provision'!AC36/1000</f>
        <v>725.27904564228186</v>
      </c>
      <c r="AK36">
        <f>'care receipt'!$N$5*'care provision'!AD36/1000</f>
        <v>603.67220729876101</v>
      </c>
      <c r="AL36">
        <f>'care receipt'!$N$5*'care provision'!AE36/1000</f>
        <v>262.97478791786398</v>
      </c>
      <c r="AM36">
        <f>'care receipt'!$N$5*'care provision'!AF36/1000</f>
        <v>490.26061240882512</v>
      </c>
      <c r="AN36">
        <f t="shared" si="14"/>
        <v>14.922280000000001</v>
      </c>
      <c r="AP36" s="1">
        <v>15361</v>
      </c>
      <c r="AQ36" s="1">
        <v>7894</v>
      </c>
      <c r="AR36" s="1">
        <v>6742</v>
      </c>
      <c r="AS36" s="1">
        <v>2837</v>
      </c>
      <c r="AT36" s="1">
        <v>5099</v>
      </c>
      <c r="AU36" s="1">
        <v>15.0158</v>
      </c>
      <c r="AW36">
        <f>'care receipt'!$N$5*'care provision'!AP36/1000</f>
        <v>1015.2188281493615</v>
      </c>
      <c r="AX36">
        <f>'care receipt'!$N$5*'care provision'!AQ36/1000</f>
        <v>521.71977276290988</v>
      </c>
      <c r="AY36">
        <f>'care receipt'!$N$5*'care provision'!AR36/1000</f>
        <v>445.58331745218373</v>
      </c>
      <c r="AZ36">
        <f>'care receipt'!$N$5*'care provision'!AS36/1000</f>
        <v>187.49923933726569</v>
      </c>
      <c r="BA36">
        <f>'care receipt'!$N$5*'care provision'!AT36/1000</f>
        <v>336.99634169218109</v>
      </c>
      <c r="BB36">
        <f t="shared" si="15"/>
        <v>15.0158</v>
      </c>
      <c r="BD36" s="1">
        <v>8603</v>
      </c>
      <c r="BE36" s="1">
        <v>4968</v>
      </c>
      <c r="BF36" s="1">
        <v>4411</v>
      </c>
      <c r="BG36" s="1">
        <v>1948</v>
      </c>
      <c r="BH36" s="1">
        <v>3436</v>
      </c>
      <c r="BI36" s="1">
        <v>16.03923</v>
      </c>
      <c r="BK36">
        <f>'care receipt'!$N$5*'care provision'!BD36/1000</f>
        <v>568.57805992897306</v>
      </c>
      <c r="BL36">
        <f>'care receipt'!$N$5*'care provision'!BE36/1000</f>
        <v>328.33846352750652</v>
      </c>
      <c r="BM36">
        <f>'care receipt'!$N$5*'care provision'!BF36/1000</f>
        <v>291.52595865938633</v>
      </c>
      <c r="BN36">
        <f>'care receipt'!$N$5*'care provision'!BG36/1000</f>
        <v>128.74463102890152</v>
      </c>
      <c r="BO36">
        <f>'care receipt'!$N$5*'care provision'!BH36/1000</f>
        <v>227.08755247192278</v>
      </c>
      <c r="BP36">
        <f t="shared" si="16"/>
        <v>16.03923</v>
      </c>
      <c r="BR36">
        <f t="shared" si="17"/>
        <v>4039.13148117624</v>
      </c>
      <c r="BS36">
        <f t="shared" si="18"/>
        <v>2066.6553451097279</v>
      </c>
      <c r="BT36">
        <f t="shared" si="19"/>
        <v>1795.0226790271893</v>
      </c>
      <c r="BU36">
        <f t="shared" si="20"/>
        <v>795.53343105487033</v>
      </c>
      <c r="BV36">
        <f t="shared" si="21"/>
        <v>1478.0518112578816</v>
      </c>
      <c r="BW36">
        <f t="shared" si="22"/>
        <v>15.923434615198737</v>
      </c>
      <c r="BY36">
        <f t="shared" si="34"/>
        <v>2319.7314561434846</v>
      </c>
      <c r="BZ36">
        <f t="shared" si="35"/>
        <v>2848.2963214418596</v>
      </c>
      <c r="CA36">
        <f t="shared" si="36"/>
        <v>1954.4170883003153</v>
      </c>
      <c r="CB36">
        <f t="shared" si="37"/>
        <v>1285.6064905074879</v>
      </c>
      <c r="CC36">
        <f t="shared" si="25"/>
        <v>8408.0513563931472</v>
      </c>
      <c r="CD36">
        <f t="shared" si="26"/>
        <v>0.61465226109207605</v>
      </c>
      <c r="CE36">
        <f>CC36/'care receipt'!CC36</f>
        <v>1.3794858791631173</v>
      </c>
      <c r="CG36">
        <f>G36*Z36*365.25/7*'care receipt'!$CL36/10^6</f>
        <v>45.092610640410065</v>
      </c>
      <c r="CH36">
        <f>H36*AN36*365.25/7*'care receipt'!$CL36/10^6</f>
        <v>55.367235147474631</v>
      </c>
      <c r="CI36">
        <f>I36*BB36*365.25/7*'care receipt'!$CL36/10^6</f>
        <v>37.991366870630941</v>
      </c>
      <c r="CJ36">
        <f>J36*BP36*365.25/7*'care receipt'!$CL36/10^6</f>
        <v>24.990544814878966</v>
      </c>
      <c r="CK36">
        <f t="shared" si="27"/>
        <v>163.4417574733946</v>
      </c>
      <c r="CM36" s="1">
        <v>18031</v>
      </c>
      <c r="CN36" s="1">
        <v>24581</v>
      </c>
      <c r="CO36" s="1">
        <v>539</v>
      </c>
      <c r="CP36" s="1">
        <v>6</v>
      </c>
      <c r="CR36">
        <f>'care receipt'!$N$5*'care provision'!CM36/1000</f>
        <v>1191.6809250934923</v>
      </c>
      <c r="CS36">
        <f>'care receipt'!$N$5*'care provision'!CN36/1000</f>
        <v>1624.5748333272218</v>
      </c>
      <c r="CT36">
        <f>'care receipt'!$N$5*'care provision'!CO36/1000</f>
        <v>35.6228727538901</v>
      </c>
      <c r="CU36">
        <f>'care receipt'!$N$5*'care provision'!CP36/1000</f>
        <v>0.39654403807669869</v>
      </c>
      <c r="CW36">
        <f t="shared" si="38"/>
        <v>2052</v>
      </c>
      <c r="CX36">
        <f t="shared" si="39"/>
        <v>0.49021260399108257</v>
      </c>
      <c r="CY36">
        <f t="shared" si="40"/>
        <v>0.44410117434507679</v>
      </c>
      <c r="CZ36">
        <f t="shared" si="41"/>
        <v>1.4280793789576878E-2</v>
      </c>
      <c r="DA36">
        <f t="shared" si="42"/>
        <v>2.5814223637224106E-4</v>
      </c>
      <c r="DC36" s="1">
        <v>531.76030000000003</v>
      </c>
      <c r="DD36" s="1">
        <v>604.35599999999999</v>
      </c>
      <c r="DE36" s="1">
        <v>575.99860000000001</v>
      </c>
      <c r="DF36" s="1">
        <v>442.75450000000001</v>
      </c>
      <c r="DH36">
        <f t="shared" si="43"/>
        <v>7.6042632747839169</v>
      </c>
      <c r="DI36">
        <f t="shared" si="44"/>
        <v>11.781858575643676</v>
      </c>
      <c r="DJ36">
        <f t="shared" si="45"/>
        <v>0.24622469801062613</v>
      </c>
      <c r="DK36">
        <f t="shared" si="46"/>
        <v>2.1068598876795562E-3</v>
      </c>
      <c r="DL36">
        <f>SUM(DH36:DK36)/'care receipt'!DS36</f>
        <v>0.19104937654700566</v>
      </c>
      <c r="DM36">
        <f t="shared" si="28"/>
        <v>19.634453408325896</v>
      </c>
      <c r="DN36">
        <f t="shared" si="32"/>
        <v>3.1690899999999966E-2</v>
      </c>
      <c r="DO36" s="1">
        <v>0.28596149999999998</v>
      </c>
      <c r="DP36" s="1">
        <v>0.25427060000000001</v>
      </c>
      <c r="DQ36" s="1">
        <v>0.49979440000000003</v>
      </c>
      <c r="DR36" s="1">
        <v>0.27257680000000001</v>
      </c>
      <c r="DS36" s="1">
        <v>4.3441300000000002E-2</v>
      </c>
      <c r="DT36" s="1">
        <v>1.32254E-2</v>
      </c>
      <c r="DU36" s="1">
        <v>0.2844216</v>
      </c>
      <c r="DV36" s="1">
        <v>0.23891490000000001</v>
      </c>
      <c r="DW36" s="1">
        <v>0.25086269999999999</v>
      </c>
      <c r="DX36" s="1">
        <v>0.2764701</v>
      </c>
      <c r="DY36" s="1">
        <v>0.31530219999999998</v>
      </c>
      <c r="EA36">
        <f t="shared" si="29"/>
        <v>0.28596149999999998</v>
      </c>
      <c r="EB36">
        <f t="shared" si="30"/>
        <v>0.49979440000000003</v>
      </c>
      <c r="EC36">
        <f t="shared" si="31"/>
        <v>0.27257680000000001</v>
      </c>
      <c r="ED36">
        <f t="shared" si="47"/>
        <v>3.1925408423244678E-2</v>
      </c>
      <c r="EE36">
        <f t="shared" si="33"/>
        <v>8.510040000000002E-2</v>
      </c>
      <c r="EG36" s="1">
        <v>0.28596149999999998</v>
      </c>
      <c r="EH36" s="1">
        <v>0.32024930000000001</v>
      </c>
      <c r="EI36" s="1">
        <v>0.41469400000000001</v>
      </c>
      <c r="EJ36" s="1">
        <v>0.25725710000000002</v>
      </c>
      <c r="EK36" s="1">
        <v>0.17541229999999999</v>
      </c>
      <c r="EL36" s="1">
        <v>4111.0969999999998</v>
      </c>
      <c r="EM36" s="1">
        <v>4324.8509999999997</v>
      </c>
      <c r="EN36" s="1">
        <v>4479.8710000000001</v>
      </c>
      <c r="EO36" s="1">
        <v>3829.799</v>
      </c>
      <c r="EP36" s="1">
        <v>3586.2930000000001</v>
      </c>
      <c r="ER36" s="1">
        <v>21.54767</v>
      </c>
      <c r="ES36" s="1">
        <v>28.272320000000001</v>
      </c>
      <c r="ET36" s="1">
        <v>3150.4929999999999</v>
      </c>
      <c r="EU36" s="1">
        <v>5237.1149999999998</v>
      </c>
    </row>
    <row r="37" spans="1:151" x14ac:dyDescent="0.25">
      <c r="A37">
        <v>2053</v>
      </c>
      <c r="B37" s="1">
        <v>36622</v>
      </c>
      <c r="C37" s="1">
        <v>55702</v>
      </c>
      <c r="D37" s="1">
        <v>38230</v>
      </c>
      <c r="E37" s="1">
        <v>23065</v>
      </c>
      <c r="G37">
        <f>'care receipt'!$N$5*'care provision'!B37/1000</f>
        <v>2420.3726270741436</v>
      </c>
      <c r="H37">
        <f>'care receipt'!$N$5*'care provision'!C37/1000</f>
        <v>3681.3826681580449</v>
      </c>
      <c r="I37">
        <f>'care receipt'!$N$5*'care provision'!D37/1000</f>
        <v>2526.6464292786982</v>
      </c>
      <c r="J37">
        <f>'care receipt'!$N$5*'care provision'!E37/1000</f>
        <v>1524.3813730398426</v>
      </c>
      <c r="K37">
        <f t="shared" si="12"/>
        <v>10152.78309755073</v>
      </c>
      <c r="L37">
        <f>K37/'care receipt'!BR37</f>
        <v>1.6340708435272844</v>
      </c>
      <c r="N37" s="1">
        <v>13124</v>
      </c>
      <c r="O37" s="1">
        <v>7476</v>
      </c>
      <c r="P37" s="1">
        <v>6755</v>
      </c>
      <c r="Q37" s="1">
        <v>3128</v>
      </c>
      <c r="R37" s="1">
        <v>6333</v>
      </c>
      <c r="S37" s="1">
        <v>17.99794</v>
      </c>
      <c r="U37">
        <f>'care receipt'!$N$5*'care provision'!N37/1000</f>
        <v>867.37399261976554</v>
      </c>
      <c r="V37">
        <f>'care receipt'!$N$5*'care provision'!O37/1000</f>
        <v>494.09387144356657</v>
      </c>
      <c r="W37">
        <f>'care receipt'!$N$5*'care provision'!P37/1000</f>
        <v>446.44249620134997</v>
      </c>
      <c r="X37">
        <f>'care receipt'!$N$5*'care provision'!Q37/1000</f>
        <v>206.73162518398556</v>
      </c>
      <c r="Y37">
        <f>'care receipt'!$N$5*'care provision'!R37/1000</f>
        <v>418.55223218995548</v>
      </c>
      <c r="Z37">
        <f t="shared" si="13"/>
        <v>17.99794</v>
      </c>
      <c r="AB37" s="1">
        <v>24186</v>
      </c>
      <c r="AC37" s="1">
        <v>11272</v>
      </c>
      <c r="AD37" s="1">
        <v>9469</v>
      </c>
      <c r="AE37" s="1">
        <v>4019</v>
      </c>
      <c r="AF37" s="1">
        <v>7059</v>
      </c>
      <c r="AG37" s="1">
        <v>14.55231</v>
      </c>
      <c r="AI37">
        <f>'care receipt'!$N$5*'care provision'!AB37/1000</f>
        <v>1598.4690174871726</v>
      </c>
      <c r="AJ37">
        <f>'care receipt'!$N$5*'care provision'!AC37/1000</f>
        <v>744.97406620009122</v>
      </c>
      <c r="AK37">
        <f>'care receipt'!$N$5*'care provision'!AD37/1000</f>
        <v>625.81258275804328</v>
      </c>
      <c r="AL37">
        <f>'care receipt'!$N$5*'care provision'!AE37/1000</f>
        <v>265.61841483837537</v>
      </c>
      <c r="AM37">
        <f>'care receipt'!$N$5*'care provision'!AF37/1000</f>
        <v>466.53406079723601</v>
      </c>
      <c r="AN37">
        <f t="shared" si="14"/>
        <v>14.55231</v>
      </c>
      <c r="AP37" s="1">
        <v>15777</v>
      </c>
      <c r="AQ37" s="1">
        <v>7903</v>
      </c>
      <c r="AR37" s="1">
        <v>6713</v>
      </c>
      <c r="AS37" s="1">
        <v>2913</v>
      </c>
      <c r="AT37" s="1">
        <v>5129</v>
      </c>
      <c r="AU37" s="1">
        <v>14.99053</v>
      </c>
      <c r="AW37">
        <f>'care receipt'!$N$5*'care provision'!AP37/1000</f>
        <v>1042.7125481226792</v>
      </c>
      <c r="AX37">
        <f>'care receipt'!$N$5*'care provision'!AQ37/1000</f>
        <v>522.31458882002494</v>
      </c>
      <c r="AY37">
        <f>'care receipt'!$N$5*'care provision'!AR37/1000</f>
        <v>443.66668793481301</v>
      </c>
      <c r="AZ37">
        <f>'care receipt'!$N$5*'care provision'!AS37/1000</f>
        <v>192.52213048623722</v>
      </c>
      <c r="BA37">
        <f>'care receipt'!$N$5*'care provision'!AT37/1000</f>
        <v>338.97906188256457</v>
      </c>
      <c r="BB37">
        <f t="shared" si="15"/>
        <v>14.99053</v>
      </c>
      <c r="BD37" s="1">
        <v>8558</v>
      </c>
      <c r="BE37" s="1">
        <v>4874</v>
      </c>
      <c r="BF37" s="1">
        <v>4409</v>
      </c>
      <c r="BG37" s="1">
        <v>2005</v>
      </c>
      <c r="BH37" s="1">
        <v>3370</v>
      </c>
      <c r="BI37" s="1">
        <v>16.074190000000002</v>
      </c>
      <c r="BK37">
        <f>'care receipt'!$N$5*'care provision'!BD37/1000</f>
        <v>565.60397964339779</v>
      </c>
      <c r="BL37">
        <f>'care receipt'!$N$5*'care provision'!BE37/1000</f>
        <v>322.12594026430492</v>
      </c>
      <c r="BM37">
        <f>'care receipt'!$N$5*'care provision'!BF37/1000</f>
        <v>291.39377731336077</v>
      </c>
      <c r="BN37">
        <f>'care receipt'!$N$5*'care provision'!BG37/1000</f>
        <v>132.51179939063016</v>
      </c>
      <c r="BO37">
        <f>'care receipt'!$N$5*'care provision'!BH37/1000</f>
        <v>222.72556805307909</v>
      </c>
      <c r="BP37">
        <f t="shared" si="16"/>
        <v>16.074190000000002</v>
      </c>
      <c r="BR37">
        <f t="shared" si="17"/>
        <v>4074.1595378730149</v>
      </c>
      <c r="BS37">
        <f t="shared" si="18"/>
        <v>2083.5084667279875</v>
      </c>
      <c r="BT37">
        <f t="shared" si="19"/>
        <v>1807.3155442075672</v>
      </c>
      <c r="BU37">
        <f t="shared" si="20"/>
        <v>797.3839698992283</v>
      </c>
      <c r="BV37">
        <f t="shared" si="21"/>
        <v>1446.7909229228351</v>
      </c>
      <c r="BW37">
        <f t="shared" si="22"/>
        <v>15.711288867587994</v>
      </c>
      <c r="BY37">
        <f t="shared" si="34"/>
        <v>2272.9883874326797</v>
      </c>
      <c r="BZ37">
        <f t="shared" si="35"/>
        <v>2795.3428740244158</v>
      </c>
      <c r="CA37">
        <f t="shared" si="36"/>
        <v>1976.3035232657319</v>
      </c>
      <c r="CB37">
        <f t="shared" si="37"/>
        <v>1278.5417534631977</v>
      </c>
      <c r="CC37">
        <f t="shared" si="25"/>
        <v>8323.1765381860241</v>
      </c>
      <c r="CD37">
        <f t="shared" si="26"/>
        <v>0.60894193919881712</v>
      </c>
      <c r="CE37">
        <f>CC37/'care receipt'!CC37</f>
        <v>1.3738970964648525</v>
      </c>
      <c r="CG37">
        <f>G37*Z37*365.25/7*'care receipt'!$CL37/10^6</f>
        <v>44.978647177211464</v>
      </c>
      <c r="CH37">
        <f>H37*AN37*365.25/7*'care receipt'!$CL37/10^6</f>
        <v>55.315170796841706</v>
      </c>
      <c r="CI37">
        <f>I37*BB37*365.25/7*'care receipt'!$CL37/10^6</f>
        <v>39.107748803086238</v>
      </c>
      <c r="CJ37">
        <f>J37*BP37*365.25/7*'care receipt'!$CL37/10^6</f>
        <v>25.300207756586119</v>
      </c>
      <c r="CK37">
        <f t="shared" si="27"/>
        <v>164.70177453372554</v>
      </c>
      <c r="CM37" s="1">
        <v>18005</v>
      </c>
      <c r="CN37" s="1">
        <v>24416</v>
      </c>
      <c r="CO37" s="1">
        <v>638</v>
      </c>
      <c r="CP37" s="1">
        <v>3</v>
      </c>
      <c r="CR37">
        <f>'care receipt'!$N$5*'care provision'!CM37/1000</f>
        <v>1189.96256759516</v>
      </c>
      <c r="CS37">
        <f>'care receipt'!$N$5*'care provision'!CN37/1000</f>
        <v>1613.6698722801125</v>
      </c>
      <c r="CT37">
        <f>'care receipt'!$N$5*'care provision'!CO37/1000</f>
        <v>42.165849382155628</v>
      </c>
      <c r="CU37">
        <f>'care receipt'!$N$5*'care provision'!CP37/1000</f>
        <v>0.19827201903834935</v>
      </c>
      <c r="CW37">
        <f t="shared" si="38"/>
        <v>2053</v>
      </c>
      <c r="CX37">
        <f t="shared" si="39"/>
        <v>0.49164436677407014</v>
      </c>
      <c r="CY37">
        <f t="shared" si="40"/>
        <v>0.43833255538400778</v>
      </c>
      <c r="CZ37">
        <f t="shared" si="41"/>
        <v>1.6688464556630922E-2</v>
      </c>
      <c r="DA37">
        <f t="shared" si="42"/>
        <v>1.3006720138738348E-4</v>
      </c>
      <c r="DC37" s="1">
        <v>534.49490000000003</v>
      </c>
      <c r="DD37" s="1">
        <v>607.5779</v>
      </c>
      <c r="DE37" s="1">
        <v>587.34939999999995</v>
      </c>
      <c r="DF37" s="1">
        <v>825.98869999999999</v>
      </c>
      <c r="DH37">
        <f t="shared" si="43"/>
        <v>7.632347082846219</v>
      </c>
      <c r="DI37">
        <f t="shared" si="44"/>
        <v>11.765161827518627</v>
      </c>
      <c r="DJ37">
        <f t="shared" si="45"/>
        <v>0.29719303602119373</v>
      </c>
      <c r="DK37">
        <f t="shared" si="46"/>
        <v>1.965245367022337E-3</v>
      </c>
      <c r="DL37">
        <f>SUM(DH37:DK37)/'care receipt'!DS37</f>
        <v>0.18959684757799575</v>
      </c>
      <c r="DM37">
        <f t="shared" si="28"/>
        <v>19.696667191753061</v>
      </c>
      <c r="DN37">
        <f t="shared" si="32"/>
        <v>3.3107600000000015E-2</v>
      </c>
      <c r="DO37" s="1">
        <v>0.28693869999999999</v>
      </c>
      <c r="DP37" s="1">
        <v>0.25383109999999998</v>
      </c>
      <c r="DQ37" s="1">
        <v>0.4982606</v>
      </c>
      <c r="DR37" s="1">
        <v>0.27379789999999998</v>
      </c>
      <c r="DS37" s="1">
        <v>4.5227200000000002E-2</v>
      </c>
      <c r="DT37" s="1">
        <v>1.24993E-2</v>
      </c>
      <c r="DU37" s="1">
        <v>0.28532360000000001</v>
      </c>
      <c r="DV37" s="1">
        <v>0.2428343</v>
      </c>
      <c r="DW37" s="1">
        <v>0.24815190000000001</v>
      </c>
      <c r="DX37" s="1">
        <v>0.26801750000000002</v>
      </c>
      <c r="DY37" s="1">
        <v>0.31854009999999999</v>
      </c>
      <c r="EA37">
        <f t="shared" si="29"/>
        <v>0.28693869999999999</v>
      </c>
      <c r="EB37">
        <f t="shared" si="30"/>
        <v>0.4982606</v>
      </c>
      <c r="EC37">
        <f t="shared" si="31"/>
        <v>0.27379789999999998</v>
      </c>
      <c r="ED37">
        <f t="shared" si="47"/>
        <v>3.2911855950730068E-2</v>
      </c>
      <c r="EE37">
        <f t="shared" si="33"/>
        <v>7.9957400000000012E-2</v>
      </c>
      <c r="EG37" s="1">
        <v>0.28693869999999999</v>
      </c>
      <c r="EH37" s="1">
        <v>0.32097910000000002</v>
      </c>
      <c r="EI37" s="1">
        <v>0.41830319999999999</v>
      </c>
      <c r="EJ37" s="1">
        <v>0.25573810000000002</v>
      </c>
      <c r="EK37" s="1">
        <v>0.15964239999999999</v>
      </c>
      <c r="EL37" s="1">
        <v>4132.9470000000001</v>
      </c>
      <c r="EM37" s="1">
        <v>4376.0320000000002</v>
      </c>
      <c r="EN37" s="1">
        <v>4527.74</v>
      </c>
      <c r="EO37" s="1">
        <v>3929.6759999999999</v>
      </c>
      <c r="EP37" s="1">
        <v>3748.297</v>
      </c>
      <c r="ER37" s="1">
        <v>21.66865</v>
      </c>
      <c r="ES37" s="1">
        <v>28.37405</v>
      </c>
      <c r="ET37" s="1">
        <v>3173.837</v>
      </c>
      <c r="EU37" s="1">
        <v>5259.81</v>
      </c>
    </row>
    <row r="38" spans="1:151" x14ac:dyDescent="0.25">
      <c r="A38">
        <v>2054</v>
      </c>
      <c r="B38" s="1">
        <v>36161</v>
      </c>
      <c r="C38" s="1">
        <v>55647</v>
      </c>
      <c r="D38" s="1">
        <v>38856</v>
      </c>
      <c r="E38" s="1">
        <v>22925</v>
      </c>
      <c r="G38">
        <f>'care receipt'!$N$5*'care provision'!B38/1000</f>
        <v>2389.9048268152505</v>
      </c>
      <c r="H38">
        <f>'care receipt'!$N$5*'care provision'!C38/1000</f>
        <v>3677.7476811423417</v>
      </c>
      <c r="I38">
        <f>'care receipt'!$N$5*'care provision'!D38/1000</f>
        <v>2568.0191905847005</v>
      </c>
      <c r="J38">
        <f>'care receipt'!$N$5*'care provision'!E38/1000</f>
        <v>1515.1286788180528</v>
      </c>
      <c r="K38">
        <f t="shared" si="12"/>
        <v>10150.800377360347</v>
      </c>
      <c r="L38">
        <f>K38/'care receipt'!BR38</f>
        <v>1.6184981453380545</v>
      </c>
      <c r="N38" s="1">
        <v>12871</v>
      </c>
      <c r="O38" s="1">
        <v>7460</v>
      </c>
      <c r="P38" s="1">
        <v>6604</v>
      </c>
      <c r="Q38" s="1">
        <v>3173</v>
      </c>
      <c r="R38" s="1">
        <v>6224</v>
      </c>
      <c r="S38" s="1">
        <v>18.16675</v>
      </c>
      <c r="U38">
        <f>'care receipt'!$N$5*'care provision'!N38/1000</f>
        <v>850.65305234753146</v>
      </c>
      <c r="V38">
        <f>'care receipt'!$N$5*'care provision'!O38/1000</f>
        <v>493.03642067536208</v>
      </c>
      <c r="W38">
        <f>'care receipt'!$N$5*'care provision'!P38/1000</f>
        <v>436.46280457641973</v>
      </c>
      <c r="X38">
        <f>'care receipt'!$N$5*'care provision'!Q38/1000</f>
        <v>209.7057054695608</v>
      </c>
      <c r="Y38">
        <f>'care receipt'!$N$5*'care provision'!R38/1000</f>
        <v>411.34834883156208</v>
      </c>
      <c r="Z38">
        <f t="shared" si="13"/>
        <v>18.16675</v>
      </c>
      <c r="AB38" s="1">
        <v>24068</v>
      </c>
      <c r="AC38" s="1">
        <v>11225</v>
      </c>
      <c r="AD38" s="1">
        <v>9304</v>
      </c>
      <c r="AE38" s="1">
        <v>4012</v>
      </c>
      <c r="AF38" s="1">
        <v>7313</v>
      </c>
      <c r="AG38" s="1">
        <v>14.7325</v>
      </c>
      <c r="AI38">
        <f>'care receipt'!$N$5*'care provision'!AB38/1000</f>
        <v>1590.670318071664</v>
      </c>
      <c r="AJ38">
        <f>'care receipt'!$N$5*'care provision'!AC38/1000</f>
        <v>741.86780456849044</v>
      </c>
      <c r="AK38">
        <f>'care receipt'!$N$5*'care provision'!AD38/1000</f>
        <v>614.90762171093411</v>
      </c>
      <c r="AL38">
        <f>'care receipt'!$N$5*'care provision'!AE38/1000</f>
        <v>265.15578012728588</v>
      </c>
      <c r="AM38">
        <f>'care receipt'!$N$5*'care provision'!AF38/1000</f>
        <v>483.32109174248291</v>
      </c>
      <c r="AN38">
        <f t="shared" si="14"/>
        <v>14.7325</v>
      </c>
      <c r="AP38" s="1">
        <v>15868</v>
      </c>
      <c r="AQ38" s="1">
        <v>7890</v>
      </c>
      <c r="AR38" s="1">
        <v>6900</v>
      </c>
      <c r="AS38" s="1">
        <v>3069</v>
      </c>
      <c r="AT38" s="1">
        <v>5324</v>
      </c>
      <c r="AU38" s="1">
        <v>15.14621</v>
      </c>
      <c r="AW38">
        <f>'care receipt'!$N$5*'care provision'!AP38/1000</f>
        <v>1048.7267993668424</v>
      </c>
      <c r="AX38">
        <f>'care receipt'!$N$5*'care provision'!AQ38/1000</f>
        <v>521.45541007085876</v>
      </c>
      <c r="AY38">
        <f>'care receipt'!$N$5*'care provision'!AR38/1000</f>
        <v>456.02564378820347</v>
      </c>
      <c r="AZ38">
        <f>'care receipt'!$N$5*'care provision'!AS38/1000</f>
        <v>202.83227547623139</v>
      </c>
      <c r="BA38">
        <f>'care receipt'!$N$5*'care provision'!AT38/1000</f>
        <v>351.86674312005727</v>
      </c>
      <c r="BB38">
        <f t="shared" si="15"/>
        <v>15.14621</v>
      </c>
      <c r="BD38" s="1">
        <v>8609</v>
      </c>
      <c r="BE38" s="1">
        <v>4946</v>
      </c>
      <c r="BF38" s="1">
        <v>4294</v>
      </c>
      <c r="BG38" s="1">
        <v>1928</v>
      </c>
      <c r="BH38" s="1">
        <v>3265</v>
      </c>
      <c r="BI38" s="1">
        <v>15.601089999999999</v>
      </c>
      <c r="BK38">
        <f>'care receipt'!$N$5*'care provision'!BD38/1000</f>
        <v>568.9746039670498</v>
      </c>
      <c r="BL38">
        <f>'care receipt'!$N$5*'care provision'!BE38/1000</f>
        <v>326.88446872122529</v>
      </c>
      <c r="BM38">
        <f>'care receipt'!$N$5*'care provision'!BF38/1000</f>
        <v>283.79334991689069</v>
      </c>
      <c r="BN38">
        <f>'care receipt'!$N$5*'care provision'!BG38/1000</f>
        <v>127.42281756864584</v>
      </c>
      <c r="BO38">
        <f>'care receipt'!$N$5*'care provision'!BH38/1000</f>
        <v>215.78604738673687</v>
      </c>
      <c r="BP38">
        <f t="shared" si="16"/>
        <v>15.601089999999999</v>
      </c>
      <c r="BR38">
        <f t="shared" si="17"/>
        <v>4059.0247737530881</v>
      </c>
      <c r="BS38">
        <f t="shared" si="18"/>
        <v>2083.2441040359367</v>
      </c>
      <c r="BT38">
        <f t="shared" si="19"/>
        <v>1791.1894199924482</v>
      </c>
      <c r="BU38">
        <f t="shared" si="20"/>
        <v>805.11657864172389</v>
      </c>
      <c r="BV38">
        <f t="shared" si="21"/>
        <v>1462.3222310808392</v>
      </c>
      <c r="BW38">
        <f t="shared" si="22"/>
        <v>15.77537062068247</v>
      </c>
      <c r="BY38">
        <f t="shared" si="34"/>
        <v>2265.4267832796304</v>
      </c>
      <c r="BZ38">
        <f t="shared" si="35"/>
        <v>2827.161152780699</v>
      </c>
      <c r="CA38">
        <f t="shared" si="36"/>
        <v>2029.5250841820871</v>
      </c>
      <c r="CB38">
        <f t="shared" si="37"/>
        <v>1233.3792722649737</v>
      </c>
      <c r="CC38">
        <f t="shared" si="25"/>
        <v>8355.4922925073897</v>
      </c>
      <c r="CD38">
        <f t="shared" si="26"/>
        <v>0.60948987298175117</v>
      </c>
      <c r="CE38">
        <f>CC38/'care receipt'!CC38</f>
        <v>1.3740390358176415</v>
      </c>
      <c r="CG38">
        <f>G38*Z38*365.25/7*'care receipt'!$CL38/10^6</f>
        <v>45.635278680776437</v>
      </c>
      <c r="CH38">
        <f>H38*AN38*365.25/7*'care receipt'!$CL38/10^6</f>
        <v>56.950985145427744</v>
      </c>
      <c r="CI38">
        <f>I38*BB38*365.25/7*'care receipt'!$CL38/10^6</f>
        <v>40.883220543633705</v>
      </c>
      <c r="CJ38">
        <f>J38*BP38*365.25/7*'care receipt'!$CL38/10^6</f>
        <v>24.845476015526458</v>
      </c>
      <c r="CK38">
        <f t="shared" si="27"/>
        <v>168.31496038536434</v>
      </c>
      <c r="CM38" s="1">
        <v>17863</v>
      </c>
      <c r="CN38" s="1">
        <v>24302</v>
      </c>
      <c r="CO38" s="1">
        <v>604</v>
      </c>
      <c r="CP38" s="1">
        <v>2</v>
      </c>
      <c r="CR38">
        <f>'care receipt'!$N$5*'care provision'!CM38/1000</f>
        <v>1180.5776920273449</v>
      </c>
      <c r="CS38">
        <f>'care receipt'!$N$5*'care provision'!CN38/1000</f>
        <v>1606.1355355566552</v>
      </c>
      <c r="CT38">
        <f>'care receipt'!$N$5*'care provision'!CO38/1000</f>
        <v>39.918766499721002</v>
      </c>
      <c r="CU38">
        <f>'care receipt'!$N$5*'care provision'!CP38/1000</f>
        <v>0.13218134602556622</v>
      </c>
      <c r="CW38">
        <f t="shared" si="38"/>
        <v>2054</v>
      </c>
      <c r="CX38">
        <f t="shared" si="39"/>
        <v>0.49398523270927241</v>
      </c>
      <c r="CY38">
        <f t="shared" si="40"/>
        <v>0.43671716354879869</v>
      </c>
      <c r="CZ38">
        <f t="shared" si="41"/>
        <v>1.5544574840436485E-2</v>
      </c>
      <c r="DA38">
        <f t="shared" si="42"/>
        <v>8.7241003271537623E-5</v>
      </c>
      <c r="DC38" s="1">
        <v>542.89179999999999</v>
      </c>
      <c r="DD38" s="1">
        <v>606.60569999999996</v>
      </c>
      <c r="DE38" s="1">
        <v>632.9941</v>
      </c>
      <c r="DF38" s="1">
        <v>340.73880000000003</v>
      </c>
      <c r="DH38">
        <f t="shared" si="43"/>
        <v>7.6911113791748509</v>
      </c>
      <c r="DI38">
        <f t="shared" si="44"/>
        <v>11.691491650094635</v>
      </c>
      <c r="DJ38">
        <f t="shared" si="45"/>
        <v>0.30322012408321253</v>
      </c>
      <c r="DK38">
        <f t="shared" si="46"/>
        <v>5.4047175872563445E-4</v>
      </c>
      <c r="DL38">
        <f>SUM(DH38:DK38)/'care receipt'!DS38</f>
        <v>0.18614451656364575</v>
      </c>
      <c r="DM38">
        <f t="shared" si="28"/>
        <v>19.686363625111422</v>
      </c>
      <c r="DN38">
        <f t="shared" si="32"/>
        <v>3.5310100000000011E-2</v>
      </c>
      <c r="DO38" s="1">
        <v>0.29001880000000002</v>
      </c>
      <c r="DP38" s="1">
        <v>0.25470870000000001</v>
      </c>
      <c r="DQ38" s="1">
        <v>0.50097999999999998</v>
      </c>
      <c r="DR38" s="1">
        <v>0.27877469999999999</v>
      </c>
      <c r="DS38" s="1">
        <v>4.5615599999999999E-2</v>
      </c>
      <c r="DT38" s="1">
        <v>1.2077900000000001E-2</v>
      </c>
      <c r="DU38" s="1">
        <v>0.28860229999999998</v>
      </c>
      <c r="DV38" s="1">
        <v>0.24267140000000001</v>
      </c>
      <c r="DW38" s="1">
        <v>0.25574140000000001</v>
      </c>
      <c r="DX38" s="1">
        <v>0.26110499999999998</v>
      </c>
      <c r="DY38" s="1">
        <v>0.30912620000000002</v>
      </c>
      <c r="EA38">
        <f t="shared" si="29"/>
        <v>0.29001880000000002</v>
      </c>
      <c r="EB38">
        <f t="shared" si="30"/>
        <v>0.50097999999999998</v>
      </c>
      <c r="EC38">
        <f t="shared" si="31"/>
        <v>0.27877469999999999</v>
      </c>
      <c r="ED38">
        <f t="shared" si="47"/>
        <v>3.3170806738317599E-2</v>
      </c>
      <c r="EE38">
        <f t="shared" si="33"/>
        <v>8.7864499999999957E-2</v>
      </c>
      <c r="EG38" s="1">
        <v>0.29001880000000002</v>
      </c>
      <c r="EH38" s="1">
        <v>0.32236799999999999</v>
      </c>
      <c r="EI38" s="1">
        <v>0.41311550000000002</v>
      </c>
      <c r="EJ38" s="1">
        <v>0.26188159999999999</v>
      </c>
      <c r="EK38" s="1">
        <v>0.1611185</v>
      </c>
      <c r="EL38" s="1">
        <v>4224.0770000000002</v>
      </c>
      <c r="EM38" s="1">
        <v>4447.3100000000004</v>
      </c>
      <c r="EN38" s="1">
        <v>4605.8239999999996</v>
      </c>
      <c r="EO38" s="1">
        <v>3954.114</v>
      </c>
      <c r="EP38" s="1">
        <v>3825.0349999999999</v>
      </c>
      <c r="ER38" s="1">
        <v>21.683440000000001</v>
      </c>
      <c r="ES38" s="1">
        <v>28.30959</v>
      </c>
      <c r="ET38" s="1">
        <v>3188.067</v>
      </c>
      <c r="EU38" s="1">
        <v>5260.2910000000002</v>
      </c>
    </row>
    <row r="39" spans="1:151" x14ac:dyDescent="0.25">
      <c r="A39">
        <v>2055</v>
      </c>
      <c r="B39" s="1">
        <v>36278</v>
      </c>
      <c r="C39" s="1">
        <v>55840</v>
      </c>
      <c r="D39" s="1">
        <v>39546</v>
      </c>
      <c r="E39" s="1">
        <v>22938</v>
      </c>
      <c r="G39">
        <f>'care receipt'!$N$5*'care provision'!B39/1000</f>
        <v>2397.6374355577459</v>
      </c>
      <c r="H39">
        <f>'care receipt'!$N$5*'care provision'!C39/1000</f>
        <v>3690.5031810338091</v>
      </c>
      <c r="I39">
        <f>'care receipt'!$N$5*'care provision'!D39/1000</f>
        <v>2613.6217549635207</v>
      </c>
      <c r="J39">
        <f>'care receipt'!$N$5*'care provision'!E39/1000</f>
        <v>1515.987857567219</v>
      </c>
      <c r="K39">
        <f t="shared" si="12"/>
        <v>10217.750229122295</v>
      </c>
      <c r="L39">
        <f>K39/'care receipt'!BR39</f>
        <v>1.61206635871662</v>
      </c>
      <c r="N39" s="1">
        <v>12987</v>
      </c>
      <c r="O39" s="1">
        <v>7435</v>
      </c>
      <c r="P39" s="1">
        <v>6602</v>
      </c>
      <c r="Q39" s="1">
        <v>3053</v>
      </c>
      <c r="R39" s="1">
        <v>6388</v>
      </c>
      <c r="S39" s="1">
        <v>18.226489999999998</v>
      </c>
      <c r="U39">
        <f>'care receipt'!$N$5*'care provision'!N39/1000</f>
        <v>858.31957041701435</v>
      </c>
      <c r="V39">
        <f>'care receipt'!$N$5*'care provision'!O39/1000</f>
        <v>491.38415385004242</v>
      </c>
      <c r="W39">
        <f>'care receipt'!$N$5*'care provision'!P39/1000</f>
        <v>436.33062323039411</v>
      </c>
      <c r="X39">
        <f>'care receipt'!$N$5*'care provision'!Q39/1000</f>
        <v>201.77482470802684</v>
      </c>
      <c r="Y39">
        <f>'care receipt'!$N$5*'care provision'!R39/1000</f>
        <v>422.18721920565855</v>
      </c>
      <c r="Z39">
        <f t="shared" si="13"/>
        <v>18.226489999999998</v>
      </c>
      <c r="AB39" s="1">
        <v>24011</v>
      </c>
      <c r="AC39" s="1">
        <v>11059</v>
      </c>
      <c r="AD39" s="1">
        <v>9344</v>
      </c>
      <c r="AE39" s="1">
        <v>4109</v>
      </c>
      <c r="AF39" s="1">
        <v>7605</v>
      </c>
      <c r="AG39" s="1">
        <v>15.1023</v>
      </c>
      <c r="AI39">
        <f>'care receipt'!$N$5*'care provision'!AB39/1000</f>
        <v>1586.9031497099354</v>
      </c>
      <c r="AJ39">
        <f>'care receipt'!$N$5*'care provision'!AC39/1000</f>
        <v>730.89675284836846</v>
      </c>
      <c r="AK39">
        <f>'care receipt'!$N$5*'care provision'!AD39/1000</f>
        <v>617.55124863144545</v>
      </c>
      <c r="AL39">
        <f>'care receipt'!$N$5*'care provision'!AE39/1000</f>
        <v>271.56657540952585</v>
      </c>
      <c r="AM39">
        <f>'care receipt'!$N$5*'care provision'!AF39/1000</f>
        <v>502.61956826221558</v>
      </c>
      <c r="AN39">
        <f t="shared" si="14"/>
        <v>15.1023</v>
      </c>
      <c r="AP39" s="1">
        <v>16267</v>
      </c>
      <c r="AQ39" s="1">
        <v>8086</v>
      </c>
      <c r="AR39" s="1">
        <v>7024</v>
      </c>
      <c r="AS39" s="1">
        <v>3064</v>
      </c>
      <c r="AT39" s="1">
        <v>5297</v>
      </c>
      <c r="AU39" s="1">
        <v>15.00535</v>
      </c>
      <c r="AW39">
        <f>'care receipt'!$N$5*'care provision'!AP39/1000</f>
        <v>1075.0969778989429</v>
      </c>
      <c r="AX39">
        <f>'care receipt'!$N$5*'care provision'!AQ39/1000</f>
        <v>534.40918198136421</v>
      </c>
      <c r="AY39">
        <f>'care receipt'!$N$5*'care provision'!AR39/1000</f>
        <v>464.2208872417886</v>
      </c>
      <c r="AZ39">
        <f>'care receipt'!$N$5*'care provision'!AS39/1000</f>
        <v>202.50182211116746</v>
      </c>
      <c r="BA39">
        <f>'care receipt'!$N$5*'care provision'!AT39/1000</f>
        <v>350.08229494871216</v>
      </c>
      <c r="BB39">
        <f t="shared" si="15"/>
        <v>15.00535</v>
      </c>
      <c r="BD39" s="1">
        <v>8542</v>
      </c>
      <c r="BE39" s="1">
        <v>4803</v>
      </c>
      <c r="BF39" s="1">
        <v>4432</v>
      </c>
      <c r="BG39" s="1">
        <v>1897</v>
      </c>
      <c r="BH39" s="1">
        <v>3384</v>
      </c>
      <c r="BI39" s="1">
        <v>16.188739999999999</v>
      </c>
      <c r="BK39">
        <f>'care receipt'!$N$5*'care provision'!BD39/1000</f>
        <v>564.5465288751933</v>
      </c>
      <c r="BL39">
        <f>'care receipt'!$N$5*'care provision'!BE39/1000</f>
        <v>317.43350248039729</v>
      </c>
      <c r="BM39">
        <f>'care receipt'!$N$5*'care provision'!BF39/1000</f>
        <v>292.91386279265475</v>
      </c>
      <c r="BN39">
        <f>'care receipt'!$N$5*'care provision'!BG39/1000</f>
        <v>125.37400670524957</v>
      </c>
      <c r="BO39">
        <f>'care receipt'!$N$5*'care provision'!BH39/1000</f>
        <v>223.65083747525807</v>
      </c>
      <c r="BP39">
        <f t="shared" si="16"/>
        <v>16.188739999999999</v>
      </c>
      <c r="BR39">
        <f t="shared" si="17"/>
        <v>4084.8662269010861</v>
      </c>
      <c r="BS39">
        <f t="shared" si="18"/>
        <v>2074.1235911601725</v>
      </c>
      <c r="BT39">
        <f t="shared" si="19"/>
        <v>1811.0166218962829</v>
      </c>
      <c r="BU39">
        <f t="shared" si="20"/>
        <v>801.21722893396975</v>
      </c>
      <c r="BV39">
        <f t="shared" si="21"/>
        <v>1498.5399198918444</v>
      </c>
      <c r="BW39">
        <f t="shared" si="22"/>
        <v>15.971798071435037</v>
      </c>
      <c r="BY39">
        <f t="shared" si="34"/>
        <v>2280.2304299735142</v>
      </c>
      <c r="BZ39">
        <f t="shared" si="35"/>
        <v>2908.177175890864</v>
      </c>
      <c r="CA39">
        <f t="shared" si="36"/>
        <v>2046.3553479439277</v>
      </c>
      <c r="CB39">
        <f t="shared" si="37"/>
        <v>1280.5630180880682</v>
      </c>
      <c r="CC39">
        <f t="shared" si="25"/>
        <v>8515.3259718963745</v>
      </c>
      <c r="CD39">
        <f t="shared" si="26"/>
        <v>0.60930228895382066</v>
      </c>
      <c r="CE39">
        <f>CC39/'care receipt'!CC39</f>
        <v>1.3705563292896936</v>
      </c>
      <c r="CG39">
        <f>G39*Z39*365.25/7*'care receipt'!$CL39/10^6</f>
        <v>46.759614016961862</v>
      </c>
      <c r="CH39">
        <f>H39*AN39*365.25/7*'care receipt'!$CL39/10^6</f>
        <v>59.636622882527938</v>
      </c>
      <c r="CI39">
        <f>I39*BB39*365.25/7*'care receipt'!$CL39/10^6</f>
        <v>41.963647600525697</v>
      </c>
      <c r="CJ39">
        <f>J39*BP39*365.25/7*'care receipt'!$CL39/10^6</f>
        <v>26.259904114554484</v>
      </c>
      <c r="CK39">
        <f t="shared" si="27"/>
        <v>174.61978861456996</v>
      </c>
      <c r="CM39" s="1">
        <v>17662</v>
      </c>
      <c r="CN39" s="1">
        <v>24835</v>
      </c>
      <c r="CO39" s="1">
        <v>614</v>
      </c>
      <c r="CP39" s="1">
        <v>4</v>
      </c>
      <c r="CR39">
        <f>'care receipt'!$N$5*'care provision'!CM39/1000</f>
        <v>1167.2934667517754</v>
      </c>
      <c r="CS39">
        <f>'care receipt'!$N$5*'care provision'!CN39/1000</f>
        <v>1641.3618642724687</v>
      </c>
      <c r="CT39">
        <f>'care receipt'!$N$5*'care provision'!CO39/1000</f>
        <v>40.579673229848837</v>
      </c>
      <c r="CU39">
        <f>'care receipt'!$N$5*'care provision'!CP39/1000</f>
        <v>0.26436269205113244</v>
      </c>
      <c r="CW39">
        <f t="shared" si="38"/>
        <v>2055</v>
      </c>
      <c r="CX39">
        <f t="shared" si="39"/>
        <v>0.48685153536578646</v>
      </c>
      <c r="CY39">
        <f t="shared" si="40"/>
        <v>0.44475286532951291</v>
      </c>
      <c r="CZ39">
        <f t="shared" si="41"/>
        <v>1.5526222626814346E-2</v>
      </c>
      <c r="DA39">
        <f t="shared" si="42"/>
        <v>1.7438311971401169E-4</v>
      </c>
      <c r="DC39" s="1">
        <v>535.08630000000005</v>
      </c>
      <c r="DD39" s="1">
        <v>611.60440000000006</v>
      </c>
      <c r="DE39" s="1">
        <v>587.1422</v>
      </c>
      <c r="DF39" s="1">
        <v>1028.2360000000001</v>
      </c>
      <c r="DH39">
        <f t="shared" si="43"/>
        <v>7.4952329056605675</v>
      </c>
      <c r="DI39">
        <f t="shared" si="44"/>
        <v>12.046369658174935</v>
      </c>
      <c r="DJ39">
        <f t="shared" si="45"/>
        <v>0.28591246338545462</v>
      </c>
      <c r="DK39">
        <f t="shared" si="46"/>
        <v>3.2619268442866589E-3</v>
      </c>
      <c r="DL39">
        <f>SUM(DH39:DK39)/'care receipt'!DS39</f>
        <v>0.17979565186107091</v>
      </c>
      <c r="DM39">
        <f t="shared" si="28"/>
        <v>19.830776954065243</v>
      </c>
      <c r="DN39">
        <f t="shared" si="32"/>
        <v>3.671770000000002E-2</v>
      </c>
      <c r="DO39" s="1">
        <v>0.29075250000000002</v>
      </c>
      <c r="DP39" s="1">
        <v>0.25403480000000001</v>
      </c>
      <c r="DQ39" s="1">
        <v>0.4986005</v>
      </c>
      <c r="DR39" s="1">
        <v>0.2796574</v>
      </c>
      <c r="DS39" s="1">
        <v>4.5305699999999997E-2</v>
      </c>
      <c r="DT39" s="1">
        <v>1.2199099999999999E-2</v>
      </c>
      <c r="DU39" s="1">
        <v>0.28929670000000002</v>
      </c>
      <c r="DV39" s="1">
        <v>0.24368219999999999</v>
      </c>
      <c r="DW39" s="1">
        <v>0.248303</v>
      </c>
      <c r="DX39" s="1">
        <v>0.26569290000000001</v>
      </c>
      <c r="DY39" s="1">
        <v>0.31534719999999999</v>
      </c>
      <c r="EA39">
        <f t="shared" si="29"/>
        <v>0.29075250000000002</v>
      </c>
      <c r="EB39">
        <f t="shared" si="30"/>
        <v>0.4986005</v>
      </c>
      <c r="EC39">
        <f t="shared" si="31"/>
        <v>0.2796574</v>
      </c>
      <c r="ED39">
        <f t="shared" si="47"/>
        <v>3.315220165162281E-2</v>
      </c>
      <c r="EE39">
        <f t="shared" si="33"/>
        <v>8.2992899999999981E-2</v>
      </c>
      <c r="EG39" s="1">
        <v>0.29075250000000002</v>
      </c>
      <c r="EH39" s="1">
        <v>0.32269510000000001</v>
      </c>
      <c r="EI39" s="1">
        <v>0.41560760000000002</v>
      </c>
      <c r="EJ39" s="1">
        <v>0.26277430000000002</v>
      </c>
      <c r="EK39" s="1">
        <v>0.147651</v>
      </c>
      <c r="EL39" s="1">
        <v>4266.6030000000001</v>
      </c>
      <c r="EM39" s="1">
        <v>4498.1530000000002</v>
      </c>
      <c r="EN39" s="1">
        <v>4648.7780000000002</v>
      </c>
      <c r="EO39" s="1">
        <v>3982.2289999999998</v>
      </c>
      <c r="EP39" s="1">
        <v>3838.5030000000002</v>
      </c>
      <c r="ER39" s="1">
        <v>21.623380000000001</v>
      </c>
      <c r="ES39" s="1">
        <v>28.21088</v>
      </c>
      <c r="ET39" s="1">
        <v>3194.4989999999998</v>
      </c>
      <c r="EU39" s="1">
        <v>5279.3190000000004</v>
      </c>
    </row>
    <row r="40" spans="1:151" x14ac:dyDescent="0.25">
      <c r="A40">
        <v>2056</v>
      </c>
      <c r="B40" s="1">
        <v>36551</v>
      </c>
      <c r="C40" s="1">
        <v>56146</v>
      </c>
      <c r="D40" s="1">
        <v>40053</v>
      </c>
      <c r="E40" s="1">
        <v>22688</v>
      </c>
      <c r="G40">
        <f>'care receipt'!$N$5*'care provision'!B40/1000</f>
        <v>2415.6801892902358</v>
      </c>
      <c r="H40">
        <f>'care receipt'!$N$5*'care provision'!C40/1000</f>
        <v>3710.7269269757207</v>
      </c>
      <c r="I40">
        <f>'care receipt'!$N$5*'care provision'!D40/1000</f>
        <v>2647.1297261810018</v>
      </c>
      <c r="J40">
        <f>'care receipt'!$N$5*'care provision'!E40/1000</f>
        <v>1499.4651893140233</v>
      </c>
      <c r="K40">
        <f t="shared" si="12"/>
        <v>10273.002031760981</v>
      </c>
      <c r="L40">
        <f>K40/'care receipt'!BR40</f>
        <v>1.608772601662199</v>
      </c>
      <c r="N40" s="1">
        <v>13004</v>
      </c>
      <c r="O40" s="1">
        <v>7585</v>
      </c>
      <c r="P40" s="1">
        <v>6767</v>
      </c>
      <c r="Q40" s="1">
        <v>3098</v>
      </c>
      <c r="R40" s="1">
        <v>6257</v>
      </c>
      <c r="S40" s="1">
        <v>18.162019999999998</v>
      </c>
      <c r="U40">
        <f>'care receipt'!$N$5*'care provision'!N40/1000</f>
        <v>859.44311185823165</v>
      </c>
      <c r="V40">
        <f>'care receipt'!$N$5*'care provision'!O40/1000</f>
        <v>501.29775480195991</v>
      </c>
      <c r="W40">
        <f>'care receipt'!$N$5*'care provision'!P40/1000</f>
        <v>447.23558427750334</v>
      </c>
      <c r="X40">
        <f>'care receipt'!$N$5*'care provision'!Q40/1000</f>
        <v>204.74890499360208</v>
      </c>
      <c r="Y40">
        <f>'care receipt'!$N$5*'care provision'!R40/1000</f>
        <v>413.52934104098398</v>
      </c>
      <c r="Z40">
        <f t="shared" si="13"/>
        <v>18.162019999999998</v>
      </c>
      <c r="AB40" s="1">
        <v>24214</v>
      </c>
      <c r="AC40" s="1">
        <v>11372</v>
      </c>
      <c r="AD40" s="1">
        <v>9475</v>
      </c>
      <c r="AE40" s="1">
        <v>3987</v>
      </c>
      <c r="AF40" s="1">
        <v>7376</v>
      </c>
      <c r="AG40" s="1">
        <v>14.89194</v>
      </c>
      <c r="AI40">
        <f>'care receipt'!$N$5*'care provision'!AB40/1000</f>
        <v>1600.3195563315303</v>
      </c>
      <c r="AJ40">
        <f>'care receipt'!$N$5*'care provision'!AC40/1000</f>
        <v>751.58313350136962</v>
      </c>
      <c r="AK40">
        <f>'care receipt'!$N$5*'care provision'!AD40/1000</f>
        <v>626.20912679612002</v>
      </c>
      <c r="AL40">
        <f>'care receipt'!$N$5*'care provision'!AE40/1000</f>
        <v>263.50351330196622</v>
      </c>
      <c r="AM40">
        <f>'care receipt'!$N$5*'care provision'!AF40/1000</f>
        <v>487.48480414228823</v>
      </c>
      <c r="AN40">
        <f t="shared" si="14"/>
        <v>14.89194</v>
      </c>
      <c r="AP40" s="1">
        <v>16562</v>
      </c>
      <c r="AQ40" s="1">
        <v>8298</v>
      </c>
      <c r="AR40" s="1">
        <v>7082</v>
      </c>
      <c r="AS40" s="1">
        <v>3050</v>
      </c>
      <c r="AT40" s="1">
        <v>5262</v>
      </c>
      <c r="AU40" s="1">
        <v>14.8247</v>
      </c>
      <c r="AW40">
        <f>'care receipt'!$N$5*'care provision'!AP40/1000</f>
        <v>1094.5937264377139</v>
      </c>
      <c r="AX40">
        <f>'care receipt'!$N$5*'care provision'!AQ40/1000</f>
        <v>548.42040466007427</v>
      </c>
      <c r="AY40">
        <f>'care receipt'!$N$5*'care provision'!AR40/1000</f>
        <v>468.05414627652999</v>
      </c>
      <c r="AZ40">
        <f>'care receipt'!$N$5*'care provision'!AS40/1000</f>
        <v>201.5765526889885</v>
      </c>
      <c r="BA40">
        <f>'care receipt'!$N$5*'care provision'!AT40/1000</f>
        <v>347.76912139326475</v>
      </c>
      <c r="BB40">
        <f t="shared" si="15"/>
        <v>14.8247</v>
      </c>
      <c r="BD40" s="1">
        <v>8541</v>
      </c>
      <c r="BE40" s="1">
        <v>4824</v>
      </c>
      <c r="BF40" s="1">
        <v>4281</v>
      </c>
      <c r="BG40" s="1">
        <v>1903</v>
      </c>
      <c r="BH40" s="1">
        <v>3266</v>
      </c>
      <c r="BI40" s="1">
        <v>15.71092</v>
      </c>
      <c r="BK40">
        <f>'care receipt'!$N$5*'care provision'!BD40/1000</f>
        <v>564.48043820218049</v>
      </c>
      <c r="BL40">
        <f>'care receipt'!$N$5*'care provision'!BE40/1000</f>
        <v>318.82140661366577</v>
      </c>
      <c r="BM40">
        <f>'care receipt'!$N$5*'care provision'!BF40/1000</f>
        <v>282.93417116772451</v>
      </c>
      <c r="BN40">
        <f>'care receipt'!$N$5*'care provision'!BG40/1000</f>
        <v>125.77055074332627</v>
      </c>
      <c r="BO40">
        <f>'care receipt'!$N$5*'care provision'!BH40/1000</f>
        <v>215.85213805974965</v>
      </c>
      <c r="BP40">
        <f t="shared" si="16"/>
        <v>15.71092</v>
      </c>
      <c r="BR40">
        <f t="shared" si="17"/>
        <v>4118.8368328296565</v>
      </c>
      <c r="BS40">
        <f t="shared" si="18"/>
        <v>2120.1226995770694</v>
      </c>
      <c r="BT40">
        <f t="shared" si="19"/>
        <v>1824.433028517878</v>
      </c>
      <c r="BU40">
        <f t="shared" si="20"/>
        <v>795.59952172788303</v>
      </c>
      <c r="BV40">
        <f t="shared" si="21"/>
        <v>1464.6354046362867</v>
      </c>
      <c r="BW40">
        <f t="shared" si="22"/>
        <v>15.763107594796638</v>
      </c>
      <c r="BY40">
        <f t="shared" si="34"/>
        <v>2289.2634365246904</v>
      </c>
      <c r="BZ40">
        <f t="shared" si="35"/>
        <v>2883.3838264998876</v>
      </c>
      <c r="CA40">
        <f t="shared" si="36"/>
        <v>2047.6386721270123</v>
      </c>
      <c r="CB40">
        <f t="shared" si="37"/>
        <v>1229.2216185890861</v>
      </c>
      <c r="CC40">
        <f t="shared" si="25"/>
        <v>8449.5075537406774</v>
      </c>
      <c r="CD40">
        <f t="shared" si="26"/>
        <v>0.6121832817031565</v>
      </c>
      <c r="CE40">
        <f>CC40/'care receipt'!CC40</f>
        <v>1.3528645457865991</v>
      </c>
      <c r="CG40">
        <f>G40*Z40*365.25/7*'care receipt'!$CL40/10^6</f>
        <v>47.789166566021123</v>
      </c>
      <c r="CH40">
        <f>H40*AN40*365.25/7*'care receipt'!$CL40/10^6</f>
        <v>60.19163533558158</v>
      </c>
      <c r="CI40">
        <f>I40*BB40*365.25/7*'care receipt'!$CL40/10^6</f>
        <v>42.745165981358959</v>
      </c>
      <c r="CJ40">
        <f>J40*BP40*365.25/7*'care receipt'!$CL40/10^6</f>
        <v>25.6604267294313</v>
      </c>
      <c r="CK40">
        <f t="shared" si="27"/>
        <v>176.38639461239296</v>
      </c>
      <c r="CM40" s="1">
        <v>17733</v>
      </c>
      <c r="CN40" s="1">
        <v>24600</v>
      </c>
      <c r="CO40" s="1">
        <v>599</v>
      </c>
      <c r="CP40" s="1">
        <v>6</v>
      </c>
      <c r="CR40">
        <f>'care receipt'!$N$5*'care provision'!CM40/1000</f>
        <v>1171.9859045356829</v>
      </c>
      <c r="CS40">
        <f>'care receipt'!$N$5*'care provision'!CN40/1000</f>
        <v>1625.8305561144646</v>
      </c>
      <c r="CT40">
        <f>'care receipt'!$N$5*'care provision'!CO40/1000</f>
        <v>39.588313134657085</v>
      </c>
      <c r="CU40">
        <f>'care receipt'!$N$5*'care provision'!CP40/1000</f>
        <v>0.39654403807669869</v>
      </c>
      <c r="CW40">
        <f t="shared" si="38"/>
        <v>2056</v>
      </c>
      <c r="CX40">
        <f t="shared" si="39"/>
        <v>0.48515772482285019</v>
      </c>
      <c r="CY40">
        <f t="shared" si="40"/>
        <v>0.4381434118191857</v>
      </c>
      <c r="CZ40">
        <f t="shared" si="41"/>
        <v>1.4955184380695579E-2</v>
      </c>
      <c r="DA40">
        <f t="shared" si="42"/>
        <v>2.6445698166431596E-4</v>
      </c>
      <c r="DC40" s="1">
        <v>534.39980000000003</v>
      </c>
      <c r="DD40" s="1">
        <v>608.39930000000004</v>
      </c>
      <c r="DE40" s="1">
        <v>636.26599999999996</v>
      </c>
      <c r="DF40" s="1">
        <v>294.7586</v>
      </c>
      <c r="DH40">
        <f t="shared" si="43"/>
        <v>7.5157083958402575</v>
      </c>
      <c r="DI40">
        <f t="shared" si="44"/>
        <v>11.869850067103812</v>
      </c>
      <c r="DJ40">
        <f t="shared" si="45"/>
        <v>0.30226437173922871</v>
      </c>
      <c r="DK40">
        <f t="shared" si="46"/>
        <v>1.4026171860220128E-3</v>
      </c>
      <c r="DL40">
        <f>SUM(DH40:DK40)/'care receipt'!DS40</f>
        <v>0.17546445637989849</v>
      </c>
      <c r="DM40">
        <f t="shared" si="28"/>
        <v>19.689225451869319</v>
      </c>
      <c r="DN40">
        <f t="shared" si="32"/>
        <v>3.580129999999998E-2</v>
      </c>
      <c r="DO40" s="1">
        <v>0.29074729999999999</v>
      </c>
      <c r="DP40" s="1">
        <v>0.25494600000000001</v>
      </c>
      <c r="DQ40" s="1">
        <v>0.50019670000000005</v>
      </c>
      <c r="DR40" s="1">
        <v>0.28094459999999999</v>
      </c>
      <c r="DS40" s="1">
        <v>4.4994100000000002E-2</v>
      </c>
      <c r="DT40" s="1">
        <v>1.06377E-2</v>
      </c>
      <c r="DU40" s="1">
        <v>0.28932600000000003</v>
      </c>
      <c r="DV40" s="1">
        <v>0.23977299999999999</v>
      </c>
      <c r="DW40" s="1">
        <v>0.25841890000000001</v>
      </c>
      <c r="DX40" s="1">
        <v>0.27094869999999999</v>
      </c>
      <c r="DY40" s="1">
        <v>0.30686160000000001</v>
      </c>
      <c r="EA40">
        <f t="shared" si="29"/>
        <v>0.29074729999999999</v>
      </c>
      <c r="EB40">
        <f t="shared" si="30"/>
        <v>0.50019670000000005</v>
      </c>
      <c r="EC40">
        <f t="shared" si="31"/>
        <v>0.28094459999999999</v>
      </c>
      <c r="ED40">
        <f t="shared" si="47"/>
        <v>3.2570357898343984E-2</v>
      </c>
      <c r="EE40">
        <f t="shared" si="33"/>
        <v>8.7699500000000041E-2</v>
      </c>
      <c r="EG40" s="1">
        <v>0.29074729999999999</v>
      </c>
      <c r="EH40" s="1">
        <v>0.32157999999999998</v>
      </c>
      <c r="EI40" s="1">
        <v>0.41249720000000001</v>
      </c>
      <c r="EJ40" s="1">
        <v>0.2621212</v>
      </c>
      <c r="EK40" s="1">
        <v>0.1652778</v>
      </c>
      <c r="EL40" s="1">
        <v>4321.7839999999997</v>
      </c>
      <c r="EM40" s="1">
        <v>4562.1139999999996</v>
      </c>
      <c r="EN40" s="1">
        <v>4663.37</v>
      </c>
      <c r="EO40" s="1">
        <v>4084.94</v>
      </c>
      <c r="EP40" s="1">
        <v>4011.8310000000001</v>
      </c>
      <c r="ER40" s="1">
        <v>21.575420000000001</v>
      </c>
      <c r="ES40" s="1">
        <v>28.135909999999999</v>
      </c>
      <c r="ET40" s="1">
        <v>3189.05</v>
      </c>
      <c r="EU40" s="1">
        <v>5283.2879999999996</v>
      </c>
    </row>
    <row r="41" spans="1:151" x14ac:dyDescent="0.25">
      <c r="A41">
        <v>2057</v>
      </c>
      <c r="B41" s="1">
        <v>36174</v>
      </c>
      <c r="C41" s="1">
        <v>56509</v>
      </c>
      <c r="D41" s="1">
        <v>40775</v>
      </c>
      <c r="E41" s="1">
        <v>22480</v>
      </c>
      <c r="G41">
        <f>'care receipt'!$N$5*'care provision'!B41/1000</f>
        <v>2390.7640055644165</v>
      </c>
      <c r="H41">
        <f>'care receipt'!$N$5*'care provision'!C41/1000</f>
        <v>3734.717841279361</v>
      </c>
      <c r="I41">
        <f>'care receipt'!$N$5*'care provision'!D41/1000</f>
        <v>2694.8471920962315</v>
      </c>
      <c r="J41">
        <f>'care receipt'!$N$5*'care provision'!E41/1000</f>
        <v>1485.7183293273645</v>
      </c>
      <c r="K41">
        <f t="shared" si="12"/>
        <v>10306.047368267373</v>
      </c>
      <c r="L41">
        <f>K41/'care receipt'!BR41</f>
        <v>1.6108132676356048</v>
      </c>
      <c r="N41" s="1">
        <v>12875</v>
      </c>
      <c r="O41" s="1">
        <v>7444</v>
      </c>
      <c r="P41" s="1">
        <v>6591</v>
      </c>
      <c r="Q41" s="1">
        <v>3094</v>
      </c>
      <c r="R41" s="1">
        <v>6362</v>
      </c>
      <c r="S41" s="1">
        <v>18.141300000000001</v>
      </c>
      <c r="U41">
        <f>'care receipt'!$N$5*'care provision'!N41/1000</f>
        <v>850.91741503958269</v>
      </c>
      <c r="V41">
        <f>'care receipt'!$N$5*'care provision'!O41/1000</f>
        <v>491.97896990715748</v>
      </c>
      <c r="W41">
        <f>'care receipt'!$N$5*'care provision'!P41/1000</f>
        <v>435.6036258272535</v>
      </c>
      <c r="X41">
        <f>'care receipt'!$N$5*'care provision'!Q41/1000</f>
        <v>204.48454230155093</v>
      </c>
      <c r="Y41">
        <f>'care receipt'!$N$5*'care provision'!R41/1000</f>
        <v>420.4688617073262</v>
      </c>
      <c r="Z41">
        <f t="shared" si="13"/>
        <v>18.141300000000001</v>
      </c>
      <c r="AB41" s="1">
        <v>24529</v>
      </c>
      <c r="AC41" s="1">
        <v>11378</v>
      </c>
      <c r="AD41" s="1">
        <v>9187</v>
      </c>
      <c r="AE41" s="1">
        <v>4077</v>
      </c>
      <c r="AF41" s="1">
        <v>7652</v>
      </c>
      <c r="AG41" s="1">
        <v>14.896710000000001</v>
      </c>
      <c r="AI41">
        <f>'care receipt'!$N$5*'care provision'!AB41/1000</f>
        <v>1621.1381183305568</v>
      </c>
      <c r="AJ41">
        <f>'care receipt'!$N$5*'care provision'!AC41/1000</f>
        <v>751.97967753944624</v>
      </c>
      <c r="AK41">
        <f>'care receipt'!$N$5*'care provision'!AD41/1000</f>
        <v>607.17501296843841</v>
      </c>
      <c r="AL41">
        <f>'care receipt'!$N$5*'care provision'!AE41/1000</f>
        <v>269.4516738731167</v>
      </c>
      <c r="AM41">
        <f>'care receipt'!$N$5*'care provision'!AF41/1000</f>
        <v>505.72582989381635</v>
      </c>
      <c r="AN41">
        <f t="shared" si="14"/>
        <v>14.896710000000001</v>
      </c>
      <c r="AP41" s="1">
        <v>16746</v>
      </c>
      <c r="AQ41" s="1">
        <v>8364</v>
      </c>
      <c r="AR41" s="1">
        <v>7278</v>
      </c>
      <c r="AS41" s="1">
        <v>3090</v>
      </c>
      <c r="AT41" s="1">
        <v>5517</v>
      </c>
      <c r="AU41" s="1">
        <v>15.04959</v>
      </c>
      <c r="AW41">
        <f>'care receipt'!$N$5*'care provision'!AP41/1000</f>
        <v>1106.754410272066</v>
      </c>
      <c r="AX41">
        <f>'care receipt'!$N$5*'care provision'!AQ41/1000</f>
        <v>552.78238907891796</v>
      </c>
      <c r="AY41">
        <f>'care receipt'!$N$5*'care provision'!AR41/1000</f>
        <v>481.0079181870355</v>
      </c>
      <c r="AZ41">
        <f>'care receipt'!$N$5*'care provision'!AS41/1000</f>
        <v>204.22017960949981</v>
      </c>
      <c r="BA41">
        <f>'care receipt'!$N$5*'care provision'!AT41/1000</f>
        <v>364.62224301152446</v>
      </c>
      <c r="BB41">
        <f t="shared" si="15"/>
        <v>15.04959</v>
      </c>
      <c r="BD41" s="1">
        <v>8572</v>
      </c>
      <c r="BE41" s="1">
        <v>4731</v>
      </c>
      <c r="BF41" s="1">
        <v>4222</v>
      </c>
      <c r="BG41" s="1">
        <v>1809</v>
      </c>
      <c r="BH41" s="1">
        <v>3281</v>
      </c>
      <c r="BI41" s="1">
        <v>15.97322</v>
      </c>
      <c r="BK41">
        <f>'care receipt'!$N$5*'care provision'!BD41/1000</f>
        <v>566.52924906557678</v>
      </c>
      <c r="BL41">
        <f>'care receipt'!$N$5*'care provision'!BE41/1000</f>
        <v>312.67497402347686</v>
      </c>
      <c r="BM41">
        <f>'care receipt'!$N$5*'care provision'!BF41/1000</f>
        <v>279.03482145997032</v>
      </c>
      <c r="BN41">
        <f>'care receipt'!$N$5*'care provision'!BG41/1000</f>
        <v>119.55802748012465</v>
      </c>
      <c r="BO41">
        <f>'care receipt'!$N$5*'care provision'!BH41/1000</f>
        <v>216.84349815494139</v>
      </c>
      <c r="BP41">
        <f t="shared" si="16"/>
        <v>15.97322</v>
      </c>
      <c r="BR41">
        <f t="shared" si="17"/>
        <v>4145.3391927077828</v>
      </c>
      <c r="BS41">
        <f t="shared" si="18"/>
        <v>2109.4160105489987</v>
      </c>
      <c r="BT41">
        <f t="shared" si="19"/>
        <v>1802.8213784426976</v>
      </c>
      <c r="BU41">
        <f t="shared" si="20"/>
        <v>797.71442326429212</v>
      </c>
      <c r="BV41">
        <f t="shared" si="21"/>
        <v>1507.6604327676082</v>
      </c>
      <c r="BW41">
        <f t="shared" si="22"/>
        <v>15.844544558991394</v>
      </c>
      <c r="BY41">
        <f t="shared" si="34"/>
        <v>2263.0664095038196</v>
      </c>
      <c r="BZ41">
        <f t="shared" si="35"/>
        <v>2902.9552708616357</v>
      </c>
      <c r="CA41">
        <f t="shared" si="36"/>
        <v>2116.1721629198219</v>
      </c>
      <c r="CB41">
        <f t="shared" si="37"/>
        <v>1238.2865026787465</v>
      </c>
      <c r="CC41">
        <f t="shared" si="25"/>
        <v>8520.4803459640225</v>
      </c>
      <c r="CD41">
        <f t="shared" si="26"/>
        <v>0.60630639008662157</v>
      </c>
      <c r="CE41">
        <f>CC41/'care receipt'!CC41</f>
        <v>1.3562737120531776</v>
      </c>
      <c r="CG41">
        <f>G41*Z41*365.25/7*'care receipt'!$CL41/10^6</f>
        <v>48.091961122457711</v>
      </c>
      <c r="CH41">
        <f>H41*AN41*365.25/7*'care receipt'!$CL41/10^6</f>
        <v>61.690108359268571</v>
      </c>
      <c r="CI41">
        <f>I41*BB41*365.25/7*'care receipt'!$CL41/10^6</f>
        <v>44.970341550816762</v>
      </c>
      <c r="CJ41">
        <f>J41*BP41*365.25/7*'care receipt'!$CL41/10^6</f>
        <v>26.314573047967773</v>
      </c>
      <c r="CK41">
        <f t="shared" si="27"/>
        <v>181.06698408051082</v>
      </c>
      <c r="CM41" s="1">
        <v>17730</v>
      </c>
      <c r="CN41" s="1">
        <v>24721</v>
      </c>
      <c r="CO41" s="1">
        <v>655</v>
      </c>
      <c r="CP41" s="1">
        <v>4</v>
      </c>
      <c r="CR41">
        <f>'care receipt'!$N$5*'care provision'!CM41/1000</f>
        <v>1171.7876325166446</v>
      </c>
      <c r="CS41">
        <f>'care receipt'!$N$5*'care provision'!CN41/1000</f>
        <v>1633.8275275490114</v>
      </c>
      <c r="CT41">
        <f>'care receipt'!$N$5*'care provision'!CO41/1000</f>
        <v>43.289390823372941</v>
      </c>
      <c r="CU41">
        <f>'care receipt'!$N$5*'care provision'!CP41/1000</f>
        <v>0.26436269205113244</v>
      </c>
      <c r="CW41">
        <f t="shared" si="38"/>
        <v>2057</v>
      </c>
      <c r="CX41">
        <f t="shared" si="39"/>
        <v>0.49013103333886215</v>
      </c>
      <c r="CY41">
        <f t="shared" si="40"/>
        <v>0.43747013750022123</v>
      </c>
      <c r="CZ41">
        <f t="shared" si="41"/>
        <v>1.6063764561618638E-2</v>
      </c>
      <c r="DA41">
        <f t="shared" si="42"/>
        <v>1.7793594306049821E-4</v>
      </c>
      <c r="DC41" s="1">
        <v>528.08209999999997</v>
      </c>
      <c r="DD41" s="1">
        <v>603.3365</v>
      </c>
      <c r="DE41" s="1">
        <v>555.72479999999996</v>
      </c>
      <c r="DF41" s="1">
        <v>431.05669999999998</v>
      </c>
      <c r="DH41">
        <f t="shared" si="43"/>
        <v>7.4256008848010149</v>
      </c>
      <c r="DI41">
        <f t="shared" si="44"/>
        <v>11.828973384900891</v>
      </c>
      <c r="DJ41">
        <f t="shared" si="45"/>
        <v>0.28868385668928914</v>
      </c>
      <c r="DK41">
        <f t="shared" si="46"/>
        <v>1.3674637156641286E-3</v>
      </c>
      <c r="DL41">
        <f>SUM(DH41:DK41)/'care receipt'!DS41</f>
        <v>0.16949053683243265</v>
      </c>
      <c r="DM41">
        <f t="shared" si="28"/>
        <v>19.544625590106858</v>
      </c>
      <c r="DN41">
        <f t="shared" si="32"/>
        <v>3.4376899999999988E-2</v>
      </c>
      <c r="DO41" s="1">
        <v>0.29492249999999998</v>
      </c>
      <c r="DP41" s="1">
        <v>0.26054559999999999</v>
      </c>
      <c r="DQ41" s="1">
        <v>0.50542109999999996</v>
      </c>
      <c r="DR41" s="1">
        <v>0.29248289999999999</v>
      </c>
      <c r="DS41" s="1">
        <v>4.6505400000000002E-2</v>
      </c>
      <c r="DT41" s="1">
        <v>1.23426E-2</v>
      </c>
      <c r="DU41" s="1">
        <v>0.29355809999999999</v>
      </c>
      <c r="DV41" s="1">
        <v>0.24781</v>
      </c>
      <c r="DW41" s="1">
        <v>0.25618990000000003</v>
      </c>
      <c r="DX41" s="1">
        <v>0.26240409999999997</v>
      </c>
      <c r="DY41" s="1">
        <v>0.31878869999999998</v>
      </c>
      <c r="EA41">
        <f t="shared" si="29"/>
        <v>0.29492249999999998</v>
      </c>
      <c r="EB41">
        <f t="shared" si="30"/>
        <v>0.50542109999999996</v>
      </c>
      <c r="EC41">
        <f t="shared" si="31"/>
        <v>0.29248289999999999</v>
      </c>
      <c r="ED41">
        <f t="shared" si="47"/>
        <v>3.4364387526677732E-2</v>
      </c>
      <c r="EE41">
        <f t="shared" si="33"/>
        <v>8.4181399999999962E-2</v>
      </c>
      <c r="EG41" s="1">
        <v>0.29492249999999998</v>
      </c>
      <c r="EH41" s="1">
        <v>0.33103690000000002</v>
      </c>
      <c r="EI41" s="1">
        <v>0.42123969999999999</v>
      </c>
      <c r="EJ41" s="1">
        <v>0.27330919999999997</v>
      </c>
      <c r="EK41" s="1">
        <v>0.1660517</v>
      </c>
      <c r="EL41" s="1">
        <v>4425.5770000000002</v>
      </c>
      <c r="EM41" s="1">
        <v>4691.3509999999997</v>
      </c>
      <c r="EN41" s="1">
        <v>4824.7020000000002</v>
      </c>
      <c r="EO41" s="1">
        <v>4141.9040000000005</v>
      </c>
      <c r="EP41" s="1">
        <v>4059.9450000000002</v>
      </c>
      <c r="ER41" s="1">
        <v>21.679449999999999</v>
      </c>
      <c r="ES41" s="1">
        <v>28.185780000000001</v>
      </c>
      <c r="ET41" s="1">
        <v>3224.6019999999999</v>
      </c>
      <c r="EU41" s="1">
        <v>5318.759</v>
      </c>
    </row>
    <row r="42" spans="1:151" x14ac:dyDescent="0.25">
      <c r="A42">
        <v>2058</v>
      </c>
      <c r="B42" s="1">
        <v>36392</v>
      </c>
      <c r="C42" s="1">
        <v>56300</v>
      </c>
      <c r="D42" s="1">
        <v>41425</v>
      </c>
      <c r="E42" s="1">
        <v>22454</v>
      </c>
      <c r="G42">
        <f>'care receipt'!$N$5*'care provision'!B42/1000</f>
        <v>2405.1717722812032</v>
      </c>
      <c r="H42">
        <f>'care receipt'!$N$5*'care provision'!C42/1000</f>
        <v>3720.904890619689</v>
      </c>
      <c r="I42">
        <f>'care receipt'!$N$5*'care provision'!D42/1000</f>
        <v>2737.8061295545403</v>
      </c>
      <c r="J42">
        <f>'care receipt'!$N$5*'care provision'!E42/1000</f>
        <v>1483.9999718290321</v>
      </c>
      <c r="K42">
        <f t="shared" si="12"/>
        <v>10347.882764284464</v>
      </c>
      <c r="L42">
        <f>K42/'care receipt'!BR42</f>
        <v>1.6086943120170967</v>
      </c>
      <c r="N42" s="1">
        <v>13145</v>
      </c>
      <c r="O42" s="1">
        <v>7338</v>
      </c>
      <c r="P42" s="1">
        <v>6801</v>
      </c>
      <c r="Q42" s="1">
        <v>3098</v>
      </c>
      <c r="R42" s="1">
        <v>6217</v>
      </c>
      <c r="S42" s="1">
        <v>18.074110000000001</v>
      </c>
      <c r="U42">
        <f>'care receipt'!$N$5*'care provision'!N42/1000</f>
        <v>868.76189675303408</v>
      </c>
      <c r="V42">
        <f>'care receipt'!$N$5*'care provision'!O42/1000</f>
        <v>484.97335856780245</v>
      </c>
      <c r="W42">
        <f>'care receipt'!$N$5*'care provision'!P42/1000</f>
        <v>449.48266715993799</v>
      </c>
      <c r="X42">
        <f>'care receipt'!$N$5*'care provision'!Q42/1000</f>
        <v>204.74890499360208</v>
      </c>
      <c r="Y42">
        <f>'care receipt'!$N$5*'care provision'!R42/1000</f>
        <v>410.88571412047258</v>
      </c>
      <c r="Z42">
        <f t="shared" si="13"/>
        <v>18.074110000000001</v>
      </c>
      <c r="AB42" s="1">
        <v>24354</v>
      </c>
      <c r="AC42" s="1">
        <v>11209</v>
      </c>
      <c r="AD42" s="1">
        <v>9454</v>
      </c>
      <c r="AE42" s="1">
        <v>4051</v>
      </c>
      <c r="AF42" s="1">
        <v>7490</v>
      </c>
      <c r="AG42" s="1">
        <v>14.88503</v>
      </c>
      <c r="AI42">
        <f>'care receipt'!$N$5*'care provision'!AB42/1000</f>
        <v>1609.5722505533199</v>
      </c>
      <c r="AJ42">
        <f>'care receipt'!$N$5*'care provision'!AC42/1000</f>
        <v>740.81035380028595</v>
      </c>
      <c r="AK42">
        <f>'care receipt'!$N$5*'care provision'!AD42/1000</f>
        <v>624.8212226628516</v>
      </c>
      <c r="AL42">
        <f>'care receipt'!$N$5*'care provision'!AE42/1000</f>
        <v>267.73331637478441</v>
      </c>
      <c r="AM42">
        <f>'care receipt'!$N$5*'care provision'!AF42/1000</f>
        <v>495.01914086574556</v>
      </c>
      <c r="AN42">
        <f t="shared" si="14"/>
        <v>14.88503</v>
      </c>
      <c r="AP42" s="1">
        <v>17071</v>
      </c>
      <c r="AQ42" s="1">
        <v>8376</v>
      </c>
      <c r="AR42" s="1">
        <v>7431</v>
      </c>
      <c r="AS42" s="1">
        <v>3132</v>
      </c>
      <c r="AT42" s="1">
        <v>5616</v>
      </c>
      <c r="AU42" s="1">
        <v>15.016959999999999</v>
      </c>
      <c r="AW42">
        <f>'care receipt'!$N$5*'care provision'!AP42/1000</f>
        <v>1128.2338790012204</v>
      </c>
      <c r="AX42">
        <f>'care receipt'!$N$5*'care provision'!AQ42/1000</f>
        <v>553.57547715507133</v>
      </c>
      <c r="AY42">
        <f>'care receipt'!$N$5*'care provision'!AR42/1000</f>
        <v>491.11979115799136</v>
      </c>
      <c r="AZ42">
        <f>'care receipt'!$N$5*'care provision'!AS42/1000</f>
        <v>206.99598787603671</v>
      </c>
      <c r="BA42">
        <f>'care receipt'!$N$5*'care provision'!AT42/1000</f>
        <v>371.16521963978994</v>
      </c>
      <c r="BB42">
        <f t="shared" si="15"/>
        <v>15.016959999999999</v>
      </c>
      <c r="BD42" s="1">
        <v>8507</v>
      </c>
      <c r="BE42" s="1">
        <v>4754</v>
      </c>
      <c r="BF42" s="1">
        <v>4283</v>
      </c>
      <c r="BG42" s="1">
        <v>1740</v>
      </c>
      <c r="BH42" s="1">
        <v>3305</v>
      </c>
      <c r="BI42" s="1">
        <v>15.85543</v>
      </c>
      <c r="BK42">
        <f>'care receipt'!$N$5*'care provision'!BD42/1000</f>
        <v>562.23335531974601</v>
      </c>
      <c r="BL42">
        <f>'care receipt'!$N$5*'care provision'!BE42/1000</f>
        <v>314.19505950277096</v>
      </c>
      <c r="BM42">
        <f>'care receipt'!$N$5*'care provision'!BF42/1000</f>
        <v>283.06635251375008</v>
      </c>
      <c r="BN42">
        <f>'care receipt'!$N$5*'care provision'!BG42/1000</f>
        <v>114.99777104224262</v>
      </c>
      <c r="BO42">
        <f>'care receipt'!$N$5*'care provision'!BH42/1000</f>
        <v>218.42967430724821</v>
      </c>
      <c r="BP42">
        <f t="shared" si="16"/>
        <v>15.85543</v>
      </c>
      <c r="BR42">
        <f t="shared" si="17"/>
        <v>4168.8013816273206</v>
      </c>
      <c r="BS42">
        <f t="shared" si="18"/>
        <v>2093.5542490259304</v>
      </c>
      <c r="BT42">
        <f t="shared" si="19"/>
        <v>1848.490033494531</v>
      </c>
      <c r="BU42">
        <f t="shared" si="20"/>
        <v>794.47598028666584</v>
      </c>
      <c r="BV42">
        <f t="shared" si="21"/>
        <v>1495.4997489332563</v>
      </c>
      <c r="BW42">
        <f t="shared" si="22"/>
        <v>15.800343571542623</v>
      </c>
      <c r="BY42">
        <f t="shared" si="34"/>
        <v>2268.2723765569649</v>
      </c>
      <c r="BZ42">
        <f t="shared" si="35"/>
        <v>2889.9509260712275</v>
      </c>
      <c r="CA42">
        <f t="shared" si="36"/>
        <v>2145.2450079513314</v>
      </c>
      <c r="CB42">
        <f t="shared" si="37"/>
        <v>1227.7334878837728</v>
      </c>
      <c r="CC42">
        <f t="shared" si="25"/>
        <v>8531.2017984632948</v>
      </c>
      <c r="CD42">
        <f t="shared" si="26"/>
        <v>0.60463032342727263</v>
      </c>
      <c r="CE42">
        <f>CC42/'care receipt'!CC42</f>
        <v>1.3650569386641425</v>
      </c>
      <c r="CG42">
        <f>G42*Z42*365.25/7*'care receipt'!$CL42/10^6</f>
        <v>49.069529858365271</v>
      </c>
      <c r="CH42">
        <f>H42*AN42*365.25/7*'care receipt'!$CL42/10^6</f>
        <v>62.518300148465933</v>
      </c>
      <c r="CI42">
        <f>I42*BB42*365.25/7*'care receipt'!$CL42/10^6</f>
        <v>46.40807914389962</v>
      </c>
      <c r="CJ42">
        <f>J42*BP42*365.25/7*'care receipt'!$CL42/10^6</f>
        <v>26.559555044828084</v>
      </c>
      <c r="CK42">
        <f t="shared" si="27"/>
        <v>184.5554641955589</v>
      </c>
      <c r="CM42" s="1">
        <v>17801</v>
      </c>
      <c r="CN42" s="1">
        <v>24831</v>
      </c>
      <c r="CO42" s="1">
        <v>652</v>
      </c>
      <c r="CP42" s="1">
        <v>8</v>
      </c>
      <c r="CR42">
        <f>'care receipt'!$N$5*'care provision'!CM42/1000</f>
        <v>1176.4800703005524</v>
      </c>
      <c r="CS42">
        <f>'care receipt'!$N$5*'care provision'!CN42/1000</f>
        <v>1641.0975015804174</v>
      </c>
      <c r="CT42">
        <f>'care receipt'!$N$5*'care provision'!CO42/1000</f>
        <v>43.091118804334592</v>
      </c>
      <c r="CU42">
        <f>'care receipt'!$N$5*'care provision'!CP42/1000</f>
        <v>0.52872538410226488</v>
      </c>
      <c r="CW42">
        <f t="shared" si="38"/>
        <v>2058</v>
      </c>
      <c r="CX42">
        <f t="shared" si="39"/>
        <v>0.48914596614640588</v>
      </c>
      <c r="CY42">
        <f t="shared" si="40"/>
        <v>0.4410479573712256</v>
      </c>
      <c r="CZ42">
        <f t="shared" si="41"/>
        <v>1.5739287869643938E-2</v>
      </c>
      <c r="DA42">
        <f t="shared" si="42"/>
        <v>3.5628395831477686E-4</v>
      </c>
      <c r="DC42" s="1">
        <v>533.26279999999997</v>
      </c>
      <c r="DD42" s="1">
        <v>609.47950000000003</v>
      </c>
      <c r="DE42" s="1">
        <v>619.69100000000003</v>
      </c>
      <c r="DF42" s="1">
        <v>885.55060000000003</v>
      </c>
      <c r="DH42">
        <f t="shared" si="43"/>
        <v>7.5284766771920326</v>
      </c>
      <c r="DI42">
        <f t="shared" si="44"/>
        <v>12.002583416573785</v>
      </c>
      <c r="DJ42">
        <f t="shared" si="45"/>
        <v>0.32043814203572291</v>
      </c>
      <c r="DK42">
        <f t="shared" si="46"/>
        <v>5.6185569735238928E-3</v>
      </c>
      <c r="DL42">
        <f>SUM(DH42:DK42)/'care receipt'!DS42</f>
        <v>0.17034936119342392</v>
      </c>
      <c r="DM42">
        <f t="shared" si="28"/>
        <v>19.857116792775063</v>
      </c>
      <c r="DN42">
        <f t="shared" si="32"/>
        <v>3.3829600000000015E-2</v>
      </c>
      <c r="DO42" s="1">
        <v>0.2967593</v>
      </c>
      <c r="DP42" s="1">
        <v>0.26292969999999999</v>
      </c>
      <c r="DQ42" s="1">
        <v>0.50528770000000001</v>
      </c>
      <c r="DR42" s="1">
        <v>0.2998497</v>
      </c>
      <c r="DS42" s="1">
        <v>4.5797499999999998E-2</v>
      </c>
      <c r="DT42" s="1">
        <v>1.22335E-2</v>
      </c>
      <c r="DU42" s="1">
        <v>0.29546909999999998</v>
      </c>
      <c r="DV42" s="1">
        <v>0.248446</v>
      </c>
      <c r="DW42" s="1">
        <v>0.25992290000000001</v>
      </c>
      <c r="DX42" s="1">
        <v>0.2771208</v>
      </c>
      <c r="DY42" s="1">
        <v>0.32219979999999998</v>
      </c>
      <c r="EA42">
        <f t="shared" si="29"/>
        <v>0.2967593</v>
      </c>
      <c r="EB42">
        <f t="shared" si="30"/>
        <v>0.50528770000000001</v>
      </c>
      <c r="EC42">
        <f t="shared" si="31"/>
        <v>0.2998497</v>
      </c>
      <c r="ED42">
        <f t="shared" si="47"/>
        <v>3.3999474733480486E-2</v>
      </c>
      <c r="EE42">
        <f t="shared" si="33"/>
        <v>9.090170000000003E-2</v>
      </c>
      <c r="EG42" s="1">
        <v>0.2967593</v>
      </c>
      <c r="EH42" s="1">
        <v>0.32957589999999998</v>
      </c>
      <c r="EI42" s="1">
        <v>0.41438599999999998</v>
      </c>
      <c r="EJ42" s="1">
        <v>0.2744858</v>
      </c>
      <c r="EK42" s="1">
        <v>0.13987730000000001</v>
      </c>
      <c r="EL42" s="1">
        <v>4470.8670000000002</v>
      </c>
      <c r="EM42" s="1">
        <v>4708.9279999999999</v>
      </c>
      <c r="EN42" s="1">
        <v>4907.2610000000004</v>
      </c>
      <c r="EO42" s="1">
        <v>4165.7560000000003</v>
      </c>
      <c r="EP42" s="1">
        <v>4072.8780000000002</v>
      </c>
      <c r="ER42" s="1">
        <v>21.58792</v>
      </c>
      <c r="ES42" s="1">
        <v>27.97241</v>
      </c>
      <c r="ET42" s="1">
        <v>3236.1439999999998</v>
      </c>
      <c r="EU42" s="1">
        <v>5296.4210000000003</v>
      </c>
    </row>
    <row r="43" spans="1:151" x14ac:dyDescent="0.25">
      <c r="A43">
        <v>2059</v>
      </c>
      <c r="B43" s="1">
        <v>36186</v>
      </c>
      <c r="C43" s="1">
        <v>56632</v>
      </c>
      <c r="D43" s="1">
        <v>41873</v>
      </c>
      <c r="E43" s="1">
        <v>22390</v>
      </c>
      <c r="G43">
        <f>'care receipt'!$N$5*'care provision'!B43/1000</f>
        <v>2391.5570936405697</v>
      </c>
      <c r="H43">
        <f>'care receipt'!$N$5*'care provision'!C43/1000</f>
        <v>3742.8469940599334</v>
      </c>
      <c r="I43">
        <f>'care receipt'!$N$5*'care provision'!D43/1000</f>
        <v>2767.4147510642674</v>
      </c>
      <c r="J43">
        <f>'care receipt'!$N$5*'care provision'!E43/1000</f>
        <v>1479.7701687562139</v>
      </c>
      <c r="K43">
        <f t="shared" si="12"/>
        <v>10381.589007520983</v>
      </c>
      <c r="L43">
        <f>K43/'care receipt'!BR43</f>
        <v>1.6108723965009792</v>
      </c>
      <c r="N43" s="1">
        <v>12991</v>
      </c>
      <c r="O43" s="1">
        <v>7386</v>
      </c>
      <c r="P43" s="1">
        <v>6866</v>
      </c>
      <c r="Q43" s="1">
        <v>3109</v>
      </c>
      <c r="R43" s="1">
        <v>6026</v>
      </c>
      <c r="S43" s="1">
        <v>17.80134</v>
      </c>
      <c r="U43">
        <f>'care receipt'!$N$5*'care provision'!N43/1000</f>
        <v>858.58393310906536</v>
      </c>
      <c r="V43">
        <f>'care receipt'!$N$5*'care provision'!O43/1000</f>
        <v>488.14571087241609</v>
      </c>
      <c r="W43">
        <f>'care receipt'!$N$5*'care provision'!P43/1000</f>
        <v>453.77856090576887</v>
      </c>
      <c r="X43">
        <f>'care receipt'!$N$5*'care provision'!Q43/1000</f>
        <v>205.4759023967427</v>
      </c>
      <c r="Y43">
        <f>'care receipt'!$N$5*'care provision'!R43/1000</f>
        <v>398.26239557503106</v>
      </c>
      <c r="Z43">
        <f t="shared" si="13"/>
        <v>17.80134</v>
      </c>
      <c r="AB43" s="1">
        <v>24478</v>
      </c>
      <c r="AC43" s="1">
        <v>11443</v>
      </c>
      <c r="AD43" s="1">
        <v>9415</v>
      </c>
      <c r="AE43" s="1">
        <v>4013</v>
      </c>
      <c r="AF43" s="1">
        <v>7585</v>
      </c>
      <c r="AG43" s="1">
        <v>14.93967</v>
      </c>
      <c r="AI43">
        <f>'care receipt'!$N$5*'care provision'!AB43/1000</f>
        <v>1617.7674940069051</v>
      </c>
      <c r="AJ43">
        <f>'care receipt'!$N$5*'care provision'!AC43/1000</f>
        <v>756.27557128527712</v>
      </c>
      <c r="AK43">
        <f>'care receipt'!$N$5*'care provision'!AD43/1000</f>
        <v>622.24368641535295</v>
      </c>
      <c r="AL43">
        <f>'care receipt'!$N$5*'care provision'!AE43/1000</f>
        <v>265.22187080029863</v>
      </c>
      <c r="AM43">
        <f>'care receipt'!$N$5*'care provision'!AF43/1000</f>
        <v>501.29775480195991</v>
      </c>
      <c r="AN43">
        <f t="shared" si="14"/>
        <v>14.93967</v>
      </c>
      <c r="AP43" s="1">
        <v>17239</v>
      </c>
      <c r="AQ43" s="1">
        <v>8718</v>
      </c>
      <c r="AR43" s="1">
        <v>7404</v>
      </c>
      <c r="AS43" s="1">
        <v>3212</v>
      </c>
      <c r="AT43" s="1">
        <v>5536</v>
      </c>
      <c r="AU43" s="1">
        <v>14.85192</v>
      </c>
      <c r="AW43">
        <f>'care receipt'!$N$5*'care provision'!AP43/1000</f>
        <v>1139.337112067368</v>
      </c>
      <c r="AX43">
        <f>'care receipt'!$N$5*'care provision'!AQ43/1000</f>
        <v>576.17848732544314</v>
      </c>
      <c r="AY43">
        <f>'care receipt'!$N$5*'care provision'!AR43/1000</f>
        <v>489.33534298664614</v>
      </c>
      <c r="AZ43">
        <f>'care receipt'!$N$5*'care provision'!AS43/1000</f>
        <v>212.28324171705938</v>
      </c>
      <c r="BA43">
        <f>'care receipt'!$N$5*'care provision'!AT43/1000</f>
        <v>365.87796579876732</v>
      </c>
      <c r="BB43">
        <f t="shared" si="15"/>
        <v>14.85192</v>
      </c>
      <c r="BD43" s="1">
        <v>8423</v>
      </c>
      <c r="BE43" s="1">
        <v>4803</v>
      </c>
      <c r="BF43" s="1">
        <v>4155</v>
      </c>
      <c r="BG43" s="1">
        <v>1843</v>
      </c>
      <c r="BH43" s="1">
        <v>3282</v>
      </c>
      <c r="BI43" s="1">
        <v>15.89514</v>
      </c>
      <c r="BK43">
        <f>'care receipt'!$N$5*'care provision'!BD43/1000</f>
        <v>556.6817387866721</v>
      </c>
      <c r="BL43">
        <f>'care receipt'!$N$5*'care provision'!BE43/1000</f>
        <v>317.43350248039729</v>
      </c>
      <c r="BM43">
        <f>'care receipt'!$N$5*'care provision'!BF43/1000</f>
        <v>274.60674636811387</v>
      </c>
      <c r="BN43">
        <f>'care receipt'!$N$5*'care provision'!BG43/1000</f>
        <v>121.80511036255928</v>
      </c>
      <c r="BO43">
        <f>'care receipt'!$N$5*'care provision'!BH43/1000</f>
        <v>216.90958882795417</v>
      </c>
      <c r="BP43">
        <f t="shared" si="16"/>
        <v>15.89514</v>
      </c>
      <c r="BR43">
        <f t="shared" si="17"/>
        <v>4172.3702779700106</v>
      </c>
      <c r="BS43">
        <f t="shared" si="18"/>
        <v>2138.0332719635339</v>
      </c>
      <c r="BT43">
        <f t="shared" si="19"/>
        <v>1839.9643366758819</v>
      </c>
      <c r="BU43">
        <f t="shared" si="20"/>
        <v>804.78612527665996</v>
      </c>
      <c r="BV43">
        <f t="shared" si="21"/>
        <v>1482.3477050037122</v>
      </c>
      <c r="BW43">
        <f t="shared" si="22"/>
        <v>15.711698495935218</v>
      </c>
      <c r="BY43">
        <f t="shared" si="34"/>
        <v>2221.3941968850872</v>
      </c>
      <c r="BZ43">
        <f t="shared" si="35"/>
        <v>2917.6639060179605</v>
      </c>
      <c r="CA43">
        <f t="shared" si="36"/>
        <v>2144.6135091908641</v>
      </c>
      <c r="CB43">
        <f t="shared" si="37"/>
        <v>1227.3002140820545</v>
      </c>
      <c r="CC43">
        <f t="shared" si="25"/>
        <v>8510.9718261759663</v>
      </c>
      <c r="CD43">
        <f t="shared" si="26"/>
        <v>0.60381566381145668</v>
      </c>
      <c r="CE43">
        <f>CC43/'care receipt'!CC43</f>
        <v>1.3597220394287237</v>
      </c>
      <c r="CG43">
        <f>G43*Z43*365.25/7*'care receipt'!$CL43/10^6</f>
        <v>48.919705091798434</v>
      </c>
      <c r="CH43">
        <f>H43*AN43*365.25/7*'care receipt'!$CL43/10^6</f>
        <v>64.253007430885461</v>
      </c>
      <c r="CI43">
        <f>I43*BB43*365.25/7*'care receipt'!$CL43/10^6</f>
        <v>47.228835184956239</v>
      </c>
      <c r="CJ43">
        <f>J43*BP43*365.25/7*'care receipt'!$CL43/10^6</f>
        <v>27.027694866667119</v>
      </c>
      <c r="CK43">
        <f t="shared" si="27"/>
        <v>187.42924257430724</v>
      </c>
      <c r="CM43" s="1">
        <v>17628</v>
      </c>
      <c r="CN43" s="1">
        <v>24690</v>
      </c>
      <c r="CO43" s="1">
        <v>615</v>
      </c>
      <c r="CP43" s="1">
        <v>2</v>
      </c>
      <c r="CR43">
        <f>'care receipt'!$N$5*'care provision'!CM43/1000</f>
        <v>1165.0463838693406</v>
      </c>
      <c r="CS43">
        <f>'care receipt'!$N$5*'care provision'!CN43/1000</f>
        <v>1631.7787166856151</v>
      </c>
      <c r="CT43">
        <f>'care receipt'!$N$5*'care provision'!CO43/1000</f>
        <v>40.645763902861617</v>
      </c>
      <c r="CU43">
        <f>'care receipt'!$N$5*'care provision'!CP43/1000</f>
        <v>0.13218134602556622</v>
      </c>
      <c r="CW43">
        <f t="shared" si="38"/>
        <v>2059</v>
      </c>
      <c r="CX43">
        <f t="shared" si="39"/>
        <v>0.48714972641353005</v>
      </c>
      <c r="CY43">
        <f t="shared" si="40"/>
        <v>0.43597259499929369</v>
      </c>
      <c r="CZ43">
        <f t="shared" si="41"/>
        <v>1.4687268645666659E-2</v>
      </c>
      <c r="DA43">
        <f t="shared" si="42"/>
        <v>8.9325591782045557E-5</v>
      </c>
      <c r="DC43" s="1">
        <v>533.56050000000005</v>
      </c>
      <c r="DD43" s="1">
        <v>616.15480000000002</v>
      </c>
      <c r="DE43" s="1">
        <v>590.57180000000005</v>
      </c>
      <c r="DF43" s="1">
        <v>530.42489999999998</v>
      </c>
      <c r="DH43">
        <f t="shared" si="43"/>
        <v>7.4594727732062083</v>
      </c>
      <c r="DI43">
        <f t="shared" si="44"/>
        <v>12.065139465884183</v>
      </c>
      <c r="DJ43">
        <f t="shared" si="45"/>
        <v>0.28805090340585615</v>
      </c>
      <c r="DK43">
        <f t="shared" si="46"/>
        <v>8.4134732696971627E-4</v>
      </c>
      <c r="DL43">
        <f>SUM(DH43:DK43)/'care receipt'!DS43</f>
        <v>0.1665402600567864</v>
      </c>
      <c r="DM43">
        <f t="shared" si="28"/>
        <v>19.813504489823217</v>
      </c>
      <c r="DN43">
        <f t="shared" si="32"/>
        <v>3.3873299999999995E-2</v>
      </c>
      <c r="DO43" s="1">
        <v>0.2960719</v>
      </c>
      <c r="DP43" s="1">
        <v>0.2621986</v>
      </c>
      <c r="DQ43" s="1">
        <v>0.50285440000000003</v>
      </c>
      <c r="DR43" s="1">
        <v>0.3044076</v>
      </c>
      <c r="DS43" s="1">
        <v>4.5071300000000002E-2</v>
      </c>
      <c r="DT43" s="1">
        <v>1.1480199999999999E-2</v>
      </c>
      <c r="DU43" s="1">
        <v>0.29466409999999998</v>
      </c>
      <c r="DV43" s="1">
        <v>0.25023119999999999</v>
      </c>
      <c r="DW43" s="1">
        <v>0.26205050000000002</v>
      </c>
      <c r="DX43" s="1">
        <v>0.27229419999999999</v>
      </c>
      <c r="DY43" s="1">
        <v>0.31999670000000002</v>
      </c>
      <c r="EA43">
        <f t="shared" si="29"/>
        <v>0.2960719</v>
      </c>
      <c r="EB43">
        <f t="shared" si="30"/>
        <v>0.50285440000000003</v>
      </c>
      <c r="EC43">
        <f t="shared" si="31"/>
        <v>0.3044076</v>
      </c>
      <c r="ED43">
        <f t="shared" si="47"/>
        <v>3.3367757852885795E-2</v>
      </c>
      <c r="EE43">
        <f t="shared" si="33"/>
        <v>9.1135700000000042E-2</v>
      </c>
      <c r="EG43" s="1">
        <v>0.2960719</v>
      </c>
      <c r="EH43" s="1">
        <v>0.3304763</v>
      </c>
      <c r="EI43" s="1">
        <v>0.41171869999999999</v>
      </c>
      <c r="EJ43" s="1">
        <v>0.2788891</v>
      </c>
      <c r="EK43" s="1">
        <v>0.1537433</v>
      </c>
      <c r="EL43" s="1">
        <v>4522.5119999999997</v>
      </c>
      <c r="EM43" s="1">
        <v>4723.4380000000001</v>
      </c>
      <c r="EN43" s="1">
        <v>4922.9380000000001</v>
      </c>
      <c r="EO43" s="1">
        <v>4209.4809999999998</v>
      </c>
      <c r="EP43" s="1">
        <v>4149.5140000000001</v>
      </c>
      <c r="ER43" s="1">
        <v>21.50665</v>
      </c>
      <c r="ES43" s="1">
        <v>27.78556</v>
      </c>
      <c r="ET43" s="1">
        <v>3246.0630000000001</v>
      </c>
      <c r="EU43" s="1">
        <v>5312.3149999999996</v>
      </c>
    </row>
    <row r="44" spans="1:151" x14ac:dyDescent="0.25">
      <c r="A44">
        <v>2060</v>
      </c>
      <c r="B44" s="1">
        <v>35977</v>
      </c>
      <c r="C44" s="1">
        <v>56826</v>
      </c>
      <c r="D44" s="1">
        <v>42221</v>
      </c>
      <c r="E44" s="1">
        <v>22493</v>
      </c>
      <c r="G44">
        <f>'care receipt'!$N$5*'care provision'!B44/1000</f>
        <v>2377.7441429808982</v>
      </c>
      <c r="H44">
        <f>'care receipt'!$N$5*'care provision'!C44/1000</f>
        <v>3755.6685846244136</v>
      </c>
      <c r="I44">
        <f>'care receipt'!$N$5*'care provision'!D44/1000</f>
        <v>2790.4143052727154</v>
      </c>
      <c r="J44">
        <f>'care receipt'!$N$5*'care provision'!E44/1000</f>
        <v>1486.5775080765306</v>
      </c>
      <c r="K44">
        <f t="shared" si="12"/>
        <v>10410.404540954558</v>
      </c>
      <c r="L44">
        <f>K44/'care receipt'!BR44</f>
        <v>1.6114106249552436</v>
      </c>
      <c r="N44" s="1">
        <v>12906</v>
      </c>
      <c r="O44" s="1">
        <v>7546</v>
      </c>
      <c r="P44" s="1">
        <v>6455</v>
      </c>
      <c r="Q44" s="1">
        <v>3048</v>
      </c>
      <c r="R44" s="1">
        <v>6197</v>
      </c>
      <c r="S44" s="1">
        <v>18.119489999999999</v>
      </c>
      <c r="U44">
        <f>'care receipt'!$N$5*'care provision'!N44/1000</f>
        <v>852.96622590297886</v>
      </c>
      <c r="V44">
        <f>'care receipt'!$N$5*'care provision'!O44/1000</f>
        <v>498.72021855446138</v>
      </c>
      <c r="W44">
        <f>'care receipt'!$N$5*'care provision'!P44/1000</f>
        <v>426.61529429751499</v>
      </c>
      <c r="X44">
        <f>'care receipt'!$N$5*'care provision'!Q44/1000</f>
        <v>201.44437134296294</v>
      </c>
      <c r="Y44">
        <f>'care receipt'!$N$5*'care provision'!R44/1000</f>
        <v>409.56390066021697</v>
      </c>
      <c r="Z44">
        <f t="shared" si="13"/>
        <v>18.119489999999999</v>
      </c>
      <c r="AB44" s="1">
        <v>24494</v>
      </c>
      <c r="AC44" s="1">
        <v>11404</v>
      </c>
      <c r="AD44" s="1">
        <v>9527</v>
      </c>
      <c r="AE44" s="1">
        <v>4042</v>
      </c>
      <c r="AF44" s="1">
        <v>7653</v>
      </c>
      <c r="AG44" s="1">
        <v>14.94248</v>
      </c>
      <c r="AI44">
        <f>'care receipt'!$N$5*'care provision'!AB44/1000</f>
        <v>1618.8249447751095</v>
      </c>
      <c r="AJ44">
        <f>'care receipt'!$N$5*'care provision'!AC44/1000</f>
        <v>753.69803503777871</v>
      </c>
      <c r="AK44">
        <f>'care receipt'!$N$5*'care provision'!AD44/1000</f>
        <v>629.64584179278472</v>
      </c>
      <c r="AL44">
        <f>'care receipt'!$N$5*'care provision'!AE44/1000</f>
        <v>267.13850031766935</v>
      </c>
      <c r="AM44">
        <f>'care receipt'!$N$5*'care provision'!AF44/1000</f>
        <v>505.79192056682916</v>
      </c>
      <c r="AN44">
        <f t="shared" si="14"/>
        <v>14.94248</v>
      </c>
      <c r="AP44" s="1">
        <v>17287</v>
      </c>
      <c r="AQ44" s="1">
        <v>8600</v>
      </c>
      <c r="AR44" s="1">
        <v>7449</v>
      </c>
      <c r="AS44" s="1">
        <v>3292</v>
      </c>
      <c r="AT44" s="1">
        <v>5813</v>
      </c>
      <c r="AU44" s="1">
        <v>15.208909999999999</v>
      </c>
      <c r="AW44">
        <f>'care receipt'!$N$5*'care provision'!AP44/1000</f>
        <v>1142.5094643719817</v>
      </c>
      <c r="AX44">
        <f>'care receipt'!$N$5*'care provision'!AQ44/1000</f>
        <v>568.37978790993475</v>
      </c>
      <c r="AY44">
        <f>'care receipt'!$N$5*'care provision'!AR44/1000</f>
        <v>492.30942327222141</v>
      </c>
      <c r="AZ44">
        <f>'care receipt'!$N$5*'care provision'!AS44/1000</f>
        <v>217.570495558082</v>
      </c>
      <c r="BA44">
        <f>'care receipt'!$N$5*'care provision'!AT44/1000</f>
        <v>384.1850822233082</v>
      </c>
      <c r="BB44">
        <f t="shared" si="15"/>
        <v>15.208909999999999</v>
      </c>
      <c r="BD44" s="1">
        <v>8357</v>
      </c>
      <c r="BE44" s="1">
        <v>4863</v>
      </c>
      <c r="BF44" s="1">
        <v>4267</v>
      </c>
      <c r="BG44" s="1">
        <v>1875</v>
      </c>
      <c r="BH44" s="1">
        <v>3249</v>
      </c>
      <c r="BI44" s="1">
        <v>15.830249999999999</v>
      </c>
      <c r="BK44">
        <f>'care receipt'!$N$5*'care provision'!BD44/1000</f>
        <v>552.31975436782852</v>
      </c>
      <c r="BL44">
        <f>'care receipt'!$N$5*'care provision'!BE44/1000</f>
        <v>321.3989428611643</v>
      </c>
      <c r="BM44">
        <f>'care receipt'!$N$5*'care provision'!BF44/1000</f>
        <v>282.00890174554559</v>
      </c>
      <c r="BN44">
        <f>'care receipt'!$N$5*'care provision'!BG44/1000</f>
        <v>123.92001189896834</v>
      </c>
      <c r="BO44">
        <f>'care receipt'!$N$5*'care provision'!BH44/1000</f>
        <v>214.72859661853235</v>
      </c>
      <c r="BP44">
        <f t="shared" si="16"/>
        <v>15.830249999999999</v>
      </c>
      <c r="BR44">
        <f t="shared" si="17"/>
        <v>4166.6203894178989</v>
      </c>
      <c r="BS44">
        <f t="shared" si="18"/>
        <v>2142.1969843633392</v>
      </c>
      <c r="BT44">
        <f t="shared" si="19"/>
        <v>1830.5794611080667</v>
      </c>
      <c r="BU44">
        <f t="shared" si="20"/>
        <v>810.07337911768263</v>
      </c>
      <c r="BV44">
        <f t="shared" si="21"/>
        <v>1514.2695000688868</v>
      </c>
      <c r="BW44">
        <f t="shared" si="22"/>
        <v>15.866296733495432</v>
      </c>
      <c r="BY44">
        <f t="shared" si="34"/>
        <v>2248.0360676543105</v>
      </c>
      <c r="BZ44">
        <f t="shared" si="35"/>
        <v>2928.2093915280407</v>
      </c>
      <c r="CA44">
        <f t="shared" si="36"/>
        <v>2214.4147430776884</v>
      </c>
      <c r="CB44">
        <f t="shared" si="37"/>
        <v>1227.9127694839585</v>
      </c>
      <c r="CC44">
        <f t="shared" si="25"/>
        <v>8618.572971743999</v>
      </c>
      <c r="CD44">
        <f t="shared" si="26"/>
        <v>0.60059193977386727</v>
      </c>
      <c r="CE44">
        <f>CC44/'care receipt'!CC44</f>
        <v>1.3655976426200584</v>
      </c>
      <c r="CG44">
        <f>G44*Z44*365.25/7*'care receipt'!$CL44/10^6</f>
        <v>50.396801735994636</v>
      </c>
      <c r="CH44">
        <f>H44*AN44*365.25/7*'care receipt'!$CL44/10^6</f>
        <v>65.645026905773364</v>
      </c>
      <c r="CI44">
        <f>I44*BB44*365.25/7*'care receipt'!$CL44/10^6</f>
        <v>49.643073958593995</v>
      </c>
      <c r="CJ44">
        <f>J44*BP44*365.25/7*'care receipt'!$CL44/10^6</f>
        <v>27.52752826486017</v>
      </c>
      <c r="CK44">
        <f t="shared" si="27"/>
        <v>193.21243086522216</v>
      </c>
      <c r="CM44" s="1">
        <v>17562</v>
      </c>
      <c r="CN44" s="1">
        <v>24807</v>
      </c>
      <c r="CO44" s="1">
        <v>616</v>
      </c>
      <c r="CP44" s="1">
        <v>7</v>
      </c>
      <c r="CR44">
        <f>'care receipt'!$N$5*'care provision'!CM44/1000</f>
        <v>1160.684399450497</v>
      </c>
      <c r="CS44">
        <f>'care receipt'!$N$5*'care provision'!CN44/1000</f>
        <v>1639.5113254281107</v>
      </c>
      <c r="CT44">
        <f>'care receipt'!$N$5*'care provision'!CO44/1000</f>
        <v>40.711854575874398</v>
      </c>
      <c r="CU44">
        <f>'care receipt'!$N$5*'care provision'!CP44/1000</f>
        <v>0.46263471108948179</v>
      </c>
      <c r="CW44">
        <f t="shared" si="38"/>
        <v>2060</v>
      </c>
      <c r="CX44">
        <f t="shared" si="39"/>
        <v>0.48814520388025678</v>
      </c>
      <c r="CY44">
        <f t="shared" si="40"/>
        <v>0.43654313166508285</v>
      </c>
      <c r="CZ44">
        <f t="shared" si="41"/>
        <v>1.458989602330594E-2</v>
      </c>
      <c r="DA44">
        <f t="shared" si="42"/>
        <v>3.1120793135642197E-4</v>
      </c>
      <c r="DC44" s="1">
        <v>528.24429999999995</v>
      </c>
      <c r="DD44" s="1">
        <v>603.06629999999996</v>
      </c>
      <c r="DE44" s="1">
        <v>653.69380000000001</v>
      </c>
      <c r="DF44" s="1">
        <v>640.49310000000003</v>
      </c>
      <c r="DH44">
        <f t="shared" si="43"/>
        <v>7.3574990173037778</v>
      </c>
      <c r="DI44">
        <f t="shared" si="44"/>
        <v>11.864808346008319</v>
      </c>
      <c r="DJ44">
        <f t="shared" si="45"/>
        <v>0.31935704307300872</v>
      </c>
      <c r="DK44">
        <f t="shared" si="46"/>
        <v>3.5557720832796792E-3</v>
      </c>
      <c r="DL44">
        <f>SUM(DH44:DK44)/'care receipt'!DS44</f>
        <v>0.16000316307812196</v>
      </c>
      <c r="DM44">
        <f t="shared" si="28"/>
        <v>19.545220178468387</v>
      </c>
      <c r="DN44">
        <f t="shared" si="32"/>
        <v>3.2578799999999963E-2</v>
      </c>
      <c r="DO44" s="1">
        <v>0.29610779999999998</v>
      </c>
      <c r="DP44" s="1">
        <v>0.26352900000000001</v>
      </c>
      <c r="DQ44" s="1">
        <v>0.50387669999999996</v>
      </c>
      <c r="DR44" s="1">
        <v>0.30798609999999998</v>
      </c>
      <c r="DS44" s="1">
        <v>4.5653600000000003E-2</v>
      </c>
      <c r="DT44" s="1">
        <v>1.28205E-2</v>
      </c>
      <c r="DU44" s="1">
        <v>0.29474070000000002</v>
      </c>
      <c r="DV44" s="1">
        <v>0.24915999999999999</v>
      </c>
      <c r="DW44" s="1">
        <v>0.2569668</v>
      </c>
      <c r="DX44" s="1">
        <v>0.27224739999999997</v>
      </c>
      <c r="DY44" s="1">
        <v>0.32049719999999998</v>
      </c>
      <c r="EA44">
        <f t="shared" si="29"/>
        <v>0.29610779999999998</v>
      </c>
      <c r="EB44">
        <f t="shared" si="30"/>
        <v>0.50387669999999996</v>
      </c>
      <c r="EC44">
        <f t="shared" si="31"/>
        <v>0.30798609999999998</v>
      </c>
      <c r="ED44">
        <f t="shared" si="47"/>
        <v>3.4241619311122781E-2</v>
      </c>
      <c r="EE44">
        <f t="shared" si="33"/>
        <v>9.4066399999999939E-2</v>
      </c>
      <c r="EG44" s="1">
        <v>0.29610779999999998</v>
      </c>
      <c r="EH44" s="1">
        <v>0.33227109999999999</v>
      </c>
      <c r="EI44" s="1">
        <v>0.40981030000000002</v>
      </c>
      <c r="EJ44" s="1">
        <v>0.28284429999999999</v>
      </c>
      <c r="EK44" s="1">
        <v>0.18548390000000001</v>
      </c>
      <c r="EL44" s="1">
        <v>4577.5150000000003</v>
      </c>
      <c r="EM44" s="1">
        <v>4802.0330000000004</v>
      </c>
      <c r="EN44" s="1">
        <v>4963.3729999999996</v>
      </c>
      <c r="EO44" s="1">
        <v>4244.5829999999996</v>
      </c>
      <c r="EP44" s="1">
        <v>4098.76</v>
      </c>
      <c r="ER44" s="1">
        <v>21.509119999999999</v>
      </c>
      <c r="ES44" s="1">
        <v>27.843340000000001</v>
      </c>
      <c r="ET44" s="1">
        <v>3259.8719999999998</v>
      </c>
      <c r="EU44" s="1">
        <v>5295.29</v>
      </c>
    </row>
    <row r="45" spans="1:151" x14ac:dyDescent="0.25">
      <c r="A45">
        <v>2061</v>
      </c>
      <c r="B45" s="1">
        <v>35630</v>
      </c>
      <c r="C45" s="1">
        <v>56996</v>
      </c>
      <c r="D45" s="1">
        <v>42672</v>
      </c>
      <c r="E45" s="1">
        <v>22500</v>
      </c>
      <c r="G45">
        <f>'care receipt'!$N$5*'care provision'!B45/1000</f>
        <v>2354.8106794454625</v>
      </c>
      <c r="H45">
        <f>'care receipt'!$N$5*'care provision'!C45/1000</f>
        <v>3766.9039990365864</v>
      </c>
      <c r="I45">
        <f>'care receipt'!$N$5*'care provision'!D45/1000</f>
        <v>2820.221198801481</v>
      </c>
      <c r="J45">
        <f>'care receipt'!$N$5*'care provision'!E45/1000</f>
        <v>1487.04014278762</v>
      </c>
      <c r="K45">
        <f t="shared" si="12"/>
        <v>10428.97602007115</v>
      </c>
      <c r="L45">
        <f>K45/'care receipt'!BR45</f>
        <v>1.6086570907200308</v>
      </c>
      <c r="N45" s="1">
        <v>12685</v>
      </c>
      <c r="O45" s="1">
        <v>7401</v>
      </c>
      <c r="P45" s="1">
        <v>6557</v>
      </c>
      <c r="Q45" s="1">
        <v>3068</v>
      </c>
      <c r="R45" s="1">
        <v>6093</v>
      </c>
      <c r="S45" s="1">
        <v>18.033280000000001</v>
      </c>
      <c r="U45">
        <f>'care receipt'!$N$5*'care provision'!N45/1000</f>
        <v>838.36018716715375</v>
      </c>
      <c r="V45">
        <f>'care receipt'!$N$5*'care provision'!O45/1000</f>
        <v>489.13707096760783</v>
      </c>
      <c r="W45">
        <f>'care receipt'!$N$5*'care provision'!P45/1000</f>
        <v>433.35654294481884</v>
      </c>
      <c r="X45">
        <f>'care receipt'!$N$5*'care provision'!Q45/1000</f>
        <v>202.76618480321858</v>
      </c>
      <c r="Y45">
        <f>'care receipt'!$N$5*'care provision'!R45/1000</f>
        <v>402.69047066688751</v>
      </c>
      <c r="Z45">
        <f t="shared" si="13"/>
        <v>18.033280000000001</v>
      </c>
      <c r="AB45" s="1">
        <v>24595</v>
      </c>
      <c r="AC45" s="1">
        <v>11446</v>
      </c>
      <c r="AD45" s="1">
        <v>9543</v>
      </c>
      <c r="AE45" s="1">
        <v>4011</v>
      </c>
      <c r="AF45" s="1">
        <v>7671</v>
      </c>
      <c r="AG45" s="1">
        <v>15.080550000000001</v>
      </c>
      <c r="AI45">
        <f>'care receipt'!$N$5*'care provision'!AB45/1000</f>
        <v>1625.5001027494009</v>
      </c>
      <c r="AJ45">
        <f>'care receipt'!$N$5*'care provision'!AC45/1000</f>
        <v>756.47384330431544</v>
      </c>
      <c r="AK45">
        <f>'care receipt'!$N$5*'care provision'!AD45/1000</f>
        <v>630.70329256098933</v>
      </c>
      <c r="AL45">
        <f>'care receipt'!$N$5*'care provision'!AE45/1000</f>
        <v>265.08968945427307</v>
      </c>
      <c r="AM45">
        <f>'care receipt'!$N$5*'care provision'!AF45/1000</f>
        <v>506.98155268105927</v>
      </c>
      <c r="AN45">
        <f t="shared" si="14"/>
        <v>15.080550000000001</v>
      </c>
      <c r="AP45" s="1">
        <v>17597</v>
      </c>
      <c r="AQ45" s="1">
        <v>8839</v>
      </c>
      <c r="AR45" s="1">
        <v>7496</v>
      </c>
      <c r="AS45" s="1">
        <v>3322</v>
      </c>
      <c r="AT45" s="1">
        <v>5650</v>
      </c>
      <c r="AU45" s="1">
        <v>14.811439999999999</v>
      </c>
      <c r="AW45">
        <f>'care receipt'!$N$5*'care provision'!AP45/1000</f>
        <v>1162.9975730059446</v>
      </c>
      <c r="AX45">
        <f>'care receipt'!$N$5*'care provision'!AQ45/1000</f>
        <v>584.17545875998997</v>
      </c>
      <c r="AY45">
        <f>'care receipt'!$N$5*'care provision'!AR45/1000</f>
        <v>495.41568490382218</v>
      </c>
      <c r="AZ45">
        <f>'care receipt'!$N$5*'care provision'!AS45/1000</f>
        <v>219.5532157484655</v>
      </c>
      <c r="BA45">
        <f>'care receipt'!$N$5*'care provision'!AT45/1000</f>
        <v>373.41230252222459</v>
      </c>
      <c r="BB45">
        <f t="shared" si="15"/>
        <v>14.811439999999999</v>
      </c>
      <c r="BD45" s="1">
        <v>8486</v>
      </c>
      <c r="BE45" s="1">
        <v>4825</v>
      </c>
      <c r="BF45" s="1">
        <v>4206</v>
      </c>
      <c r="BG45" s="1">
        <v>1934</v>
      </c>
      <c r="BH45" s="1">
        <v>3199</v>
      </c>
      <c r="BI45" s="1">
        <v>15.79152</v>
      </c>
      <c r="BK45">
        <f>'care receipt'!$N$5*'care provision'!BD45/1000</f>
        <v>560.84545118647759</v>
      </c>
      <c r="BL45">
        <f>'care receipt'!$N$5*'care provision'!BE45/1000</f>
        <v>318.88749728667852</v>
      </c>
      <c r="BM45">
        <f>'care receipt'!$N$5*'care provision'!BF45/1000</f>
        <v>277.97737069176577</v>
      </c>
      <c r="BN45">
        <f>'care receipt'!$N$5*'care provision'!BG45/1000</f>
        <v>127.81936160672254</v>
      </c>
      <c r="BO45">
        <f>'care receipt'!$N$5*'care provision'!BH45/1000</f>
        <v>211.42406296789318</v>
      </c>
      <c r="BP45">
        <f t="shared" si="16"/>
        <v>15.79152</v>
      </c>
      <c r="BR45">
        <f t="shared" si="17"/>
        <v>4187.7033141089769</v>
      </c>
      <c r="BS45">
        <f t="shared" si="18"/>
        <v>2148.673870318592</v>
      </c>
      <c r="BT45">
        <f t="shared" si="19"/>
        <v>1837.4528911013961</v>
      </c>
      <c r="BU45">
        <f t="shared" si="20"/>
        <v>815.22845161267969</v>
      </c>
      <c r="BV45">
        <f t="shared" si="21"/>
        <v>1494.5083888380645</v>
      </c>
      <c r="BW45">
        <f t="shared" si="22"/>
        <v>15.775863837817971</v>
      </c>
      <c r="BY45">
        <f t="shared" si="34"/>
        <v>2215.7609657606295</v>
      </c>
      <c r="BZ45">
        <f t="shared" si="35"/>
        <v>2964.1072776429505</v>
      </c>
      <c r="CA45">
        <f t="shared" si="36"/>
        <v>2179.5791308330731</v>
      </c>
      <c r="CB45">
        <f t="shared" si="37"/>
        <v>1225.289781835022</v>
      </c>
      <c r="CC45">
        <f t="shared" si="25"/>
        <v>8584.7371560716747</v>
      </c>
      <c r="CD45">
        <f t="shared" si="26"/>
        <v>0.60338111106174597</v>
      </c>
      <c r="CE45">
        <f>CC45/'care receipt'!CC45</f>
        <v>1.363040650155029</v>
      </c>
      <c r="CG45">
        <f>G45*Z45*365.25/7*'care receipt'!$CL45/10^6</f>
        <v>50.566641854761095</v>
      </c>
      <c r="CH45">
        <f>H45*AN45*365.25/7*'care receipt'!$CL45/10^6</f>
        <v>67.644910007794664</v>
      </c>
      <c r="CI45">
        <f>I45*BB45*365.25/7*'care receipt'!$CL45/10^6</f>
        <v>49.740923775644305</v>
      </c>
      <c r="CJ45">
        <f>J45*BP45*365.25/7*'care receipt'!$CL45/10^6</f>
        <v>27.962758855209195</v>
      </c>
      <c r="CK45">
        <f t="shared" si="27"/>
        <v>195.91523449340923</v>
      </c>
      <c r="CM45" s="1">
        <v>17339</v>
      </c>
      <c r="CN45" s="1">
        <v>25041</v>
      </c>
      <c r="CO45" s="1">
        <v>580</v>
      </c>
      <c r="CP45" s="1">
        <v>3</v>
      </c>
      <c r="CR45">
        <f>'care receipt'!$N$5*'care provision'!CM45/1000</f>
        <v>1145.9461793686464</v>
      </c>
      <c r="CS45">
        <f>'care receipt'!$N$5*'care provision'!CN45/1000</f>
        <v>1654.9765429131019</v>
      </c>
      <c r="CT45">
        <f>'care receipt'!$N$5*'care provision'!CO45/1000</f>
        <v>38.332590347414204</v>
      </c>
      <c r="CU45">
        <f>'care receipt'!$N$5*'care provision'!CP45/1000</f>
        <v>0.19827201903834935</v>
      </c>
      <c r="CW45">
        <f t="shared" si="38"/>
        <v>2061</v>
      </c>
      <c r="CX45">
        <f t="shared" si="39"/>
        <v>0.48664047151277012</v>
      </c>
      <c r="CY45">
        <f t="shared" si="40"/>
        <v>0.4393466208154958</v>
      </c>
      <c r="CZ45">
        <f t="shared" si="41"/>
        <v>1.3592050993625796E-2</v>
      </c>
      <c r="DA45">
        <f t="shared" si="42"/>
        <v>1.3333333333333334E-4</v>
      </c>
      <c r="DC45" s="1">
        <v>529.26900000000001</v>
      </c>
      <c r="DD45" s="1">
        <v>615.16859999999997</v>
      </c>
      <c r="DE45" s="1">
        <v>600.0127</v>
      </c>
      <c r="DF45" s="1">
        <v>406.35230000000001</v>
      </c>
      <c r="DH45">
        <f t="shared" si="43"/>
        <v>7.2781654608991708</v>
      </c>
      <c r="DI45">
        <f t="shared" si="44"/>
        <v>12.217075235240314</v>
      </c>
      <c r="DJ45">
        <f t="shared" si="45"/>
        <v>0.27600049238815116</v>
      </c>
      <c r="DK45">
        <f t="shared" si="46"/>
        <v>9.6681949154252473E-4</v>
      </c>
      <c r="DL45">
        <f>SUM(DH45:DK45)/'care receipt'!DS45</f>
        <v>0.15940630658804472</v>
      </c>
      <c r="DM45">
        <f t="shared" si="28"/>
        <v>19.772208008019174</v>
      </c>
      <c r="DN45">
        <f t="shared" si="32"/>
        <v>3.1962800000000013E-2</v>
      </c>
      <c r="DO45" s="1">
        <v>0.297819</v>
      </c>
      <c r="DP45" s="1">
        <v>0.26585619999999999</v>
      </c>
      <c r="DQ45" s="1">
        <v>0.50780899999999995</v>
      </c>
      <c r="DR45" s="1">
        <v>0.31573970000000001</v>
      </c>
      <c r="DS45" s="1">
        <v>4.4604499999999998E-2</v>
      </c>
      <c r="DT45" s="1">
        <v>1.07238E-2</v>
      </c>
      <c r="DU45" s="1">
        <v>0.29646060000000002</v>
      </c>
      <c r="DV45" s="1">
        <v>0.25410660000000002</v>
      </c>
      <c r="DW45" s="1">
        <v>0.26348640000000001</v>
      </c>
      <c r="DX45" s="1">
        <v>0.2779027</v>
      </c>
      <c r="DY45" s="1">
        <v>0.32713130000000001</v>
      </c>
      <c r="EA45">
        <f t="shared" si="29"/>
        <v>0.297819</v>
      </c>
      <c r="EB45">
        <f t="shared" si="30"/>
        <v>0.50780899999999995</v>
      </c>
      <c r="EC45">
        <f t="shared" si="31"/>
        <v>0.31573970000000001</v>
      </c>
      <c r="ED45">
        <f t="shared" si="47"/>
        <v>3.2907517400110477E-2</v>
      </c>
      <c r="EE45">
        <f t="shared" si="33"/>
        <v>9.1748899999999967E-2</v>
      </c>
      <c r="EG45" s="1">
        <v>0.297819</v>
      </c>
      <c r="EH45" s="1">
        <v>0.33803509999999998</v>
      </c>
      <c r="EI45" s="1">
        <v>0.41606009999999999</v>
      </c>
      <c r="EJ45" s="1">
        <v>0.28896050000000001</v>
      </c>
      <c r="EK45" s="1">
        <v>0.1748634</v>
      </c>
      <c r="EL45" s="1">
        <v>4628.4210000000003</v>
      </c>
      <c r="EM45" s="1">
        <v>4856.33</v>
      </c>
      <c r="EN45" s="1">
        <v>5019.91</v>
      </c>
      <c r="EO45" s="1">
        <v>4322.49</v>
      </c>
      <c r="EP45" s="1">
        <v>4204.9830000000002</v>
      </c>
      <c r="ER45" s="1">
        <v>21.26202</v>
      </c>
      <c r="ES45" s="1">
        <v>27.83325</v>
      </c>
      <c r="ET45" s="1">
        <v>3247.902</v>
      </c>
      <c r="EU45" s="1">
        <v>5305.4380000000001</v>
      </c>
    </row>
    <row r="46" spans="1:151" x14ac:dyDescent="0.25">
      <c r="A46">
        <v>2062</v>
      </c>
      <c r="B46" s="1">
        <v>35882</v>
      </c>
      <c r="C46" s="1">
        <v>57291</v>
      </c>
      <c r="D46" s="1">
        <v>42632</v>
      </c>
      <c r="E46" s="1">
        <v>22709</v>
      </c>
      <c r="G46">
        <f>'care receipt'!$N$5*'care provision'!B46/1000</f>
        <v>2371.4655290446835</v>
      </c>
      <c r="H46">
        <f>'care receipt'!$N$5*'care provision'!C46/1000</f>
        <v>3786.4007475753574</v>
      </c>
      <c r="I46">
        <f>'care receipt'!$N$5*'care provision'!D46/1000</f>
        <v>2817.5775718809696</v>
      </c>
      <c r="J46">
        <f>'care receipt'!$N$5*'care provision'!E46/1000</f>
        <v>1500.8530934472917</v>
      </c>
      <c r="K46">
        <f t="shared" si="12"/>
        <v>10476.296941948302</v>
      </c>
      <c r="L46">
        <f>K46/'care receipt'!BR46</f>
        <v>1.6064902554955356</v>
      </c>
      <c r="N46" s="1">
        <v>12846</v>
      </c>
      <c r="O46" s="1">
        <v>7354</v>
      </c>
      <c r="P46" s="1">
        <v>6631</v>
      </c>
      <c r="Q46" s="1">
        <v>3028</v>
      </c>
      <c r="R46" s="1">
        <v>6207</v>
      </c>
      <c r="S46" s="1">
        <v>17.87876</v>
      </c>
      <c r="U46">
        <f>'care receipt'!$N$5*'care provision'!N46/1000</f>
        <v>849.00078552221191</v>
      </c>
      <c r="V46">
        <f>'care receipt'!$N$5*'care provision'!O46/1000</f>
        <v>486.030809336007</v>
      </c>
      <c r="W46">
        <f>'care receipt'!$N$5*'care provision'!P46/1000</f>
        <v>438.24725274776483</v>
      </c>
      <c r="X46">
        <f>'care receipt'!$N$5*'care provision'!Q46/1000</f>
        <v>200.12255788270727</v>
      </c>
      <c r="Y46">
        <f>'care receipt'!$N$5*'care provision'!R46/1000</f>
        <v>410.22480739034478</v>
      </c>
      <c r="Z46">
        <f t="shared" si="13"/>
        <v>17.87876</v>
      </c>
      <c r="AB46" s="1">
        <v>24543</v>
      </c>
      <c r="AC46" s="1">
        <v>11576</v>
      </c>
      <c r="AD46" s="1">
        <v>9521</v>
      </c>
      <c r="AE46" s="1">
        <v>4230</v>
      </c>
      <c r="AF46" s="1">
        <v>7716</v>
      </c>
      <c r="AG46" s="1">
        <v>14.83827</v>
      </c>
      <c r="AI46">
        <f>'care receipt'!$N$5*'care provision'!AB46/1000</f>
        <v>1622.0633877527359</v>
      </c>
      <c r="AJ46">
        <f>'care receipt'!$N$5*'care provision'!AC46/1000</f>
        <v>765.06563079597731</v>
      </c>
      <c r="AK46">
        <f>'care receipt'!$N$5*'care provision'!AD46/1000</f>
        <v>629.24929775470798</v>
      </c>
      <c r="AL46">
        <f>'care receipt'!$N$5*'care provision'!AE46/1000</f>
        <v>279.56354684407256</v>
      </c>
      <c r="AM46">
        <f>'care receipt'!$N$5*'care provision'!AF46/1000</f>
        <v>509.95563296663454</v>
      </c>
      <c r="AN46">
        <f t="shared" si="14"/>
        <v>14.83827</v>
      </c>
      <c r="AP46" s="1">
        <v>17613</v>
      </c>
      <c r="AQ46" s="1">
        <v>8661</v>
      </c>
      <c r="AR46" s="1">
        <v>7363</v>
      </c>
      <c r="AS46" s="1">
        <v>3292</v>
      </c>
      <c r="AT46" s="1">
        <v>5900</v>
      </c>
      <c r="AU46" s="1">
        <v>15.086790000000001</v>
      </c>
      <c r="AW46">
        <f>'care receipt'!$N$5*'care provision'!AP46/1000</f>
        <v>1164.0550237741488</v>
      </c>
      <c r="AX46">
        <f>'care receipt'!$N$5*'care provision'!AQ46/1000</f>
        <v>572.41131896371451</v>
      </c>
      <c r="AY46">
        <f>'care receipt'!$N$5*'care provision'!AR46/1000</f>
        <v>486.62562539312211</v>
      </c>
      <c r="AZ46">
        <f>'care receipt'!$N$5*'care provision'!AS46/1000</f>
        <v>217.570495558082</v>
      </c>
      <c r="BA46">
        <f>'care receipt'!$N$5*'care provision'!AT46/1000</f>
        <v>389.93497077542037</v>
      </c>
      <c r="BB46">
        <f t="shared" si="15"/>
        <v>15.086790000000001</v>
      </c>
      <c r="BD46" s="1">
        <v>8702</v>
      </c>
      <c r="BE46" s="1">
        <v>4766</v>
      </c>
      <c r="BF46" s="1">
        <v>4242</v>
      </c>
      <c r="BG46" s="1">
        <v>1900</v>
      </c>
      <c r="BH46" s="1">
        <v>3216</v>
      </c>
      <c r="BI46" s="1">
        <v>15.67503</v>
      </c>
      <c r="BK46">
        <f>'care receipt'!$N$5*'care provision'!BD46/1000</f>
        <v>575.12103655723865</v>
      </c>
      <c r="BL46">
        <f>'care receipt'!$N$5*'care provision'!BE46/1000</f>
        <v>314.98814757892433</v>
      </c>
      <c r="BM46">
        <f>'care receipt'!$N$5*'care provision'!BF46/1000</f>
        <v>280.35663492022593</v>
      </c>
      <c r="BN46">
        <f>'care receipt'!$N$5*'care provision'!BG46/1000</f>
        <v>125.57227872428791</v>
      </c>
      <c r="BO46">
        <f>'care receipt'!$N$5*'care provision'!BH46/1000</f>
        <v>212.54760440911051</v>
      </c>
      <c r="BP46">
        <f t="shared" si="16"/>
        <v>15.67503</v>
      </c>
      <c r="BR46">
        <f t="shared" si="17"/>
        <v>4210.2402336063351</v>
      </c>
      <c r="BS46">
        <f t="shared" si="18"/>
        <v>2138.4959066746233</v>
      </c>
      <c r="BT46">
        <f t="shared" si="19"/>
        <v>1834.4788108158209</v>
      </c>
      <c r="BU46">
        <f t="shared" si="20"/>
        <v>822.82887900914977</v>
      </c>
      <c r="BV46">
        <f t="shared" si="21"/>
        <v>1522.66301554151</v>
      </c>
      <c r="BW46">
        <f t="shared" si="22"/>
        <v>15.713244763490923</v>
      </c>
      <c r="BY46">
        <f t="shared" si="34"/>
        <v>2212.3121037304973</v>
      </c>
      <c r="BZ46">
        <f t="shared" si="35"/>
        <v>2931.5818965314006</v>
      </c>
      <c r="CA46">
        <f t="shared" si="36"/>
        <v>2218.0172092580606</v>
      </c>
      <c r="CB46">
        <f t="shared" si="37"/>
        <v>1227.5487544542452</v>
      </c>
      <c r="CC46">
        <f t="shared" si="25"/>
        <v>8589.4599639742046</v>
      </c>
      <c r="CD46">
        <f t="shared" si="26"/>
        <v>0.59886116494358765</v>
      </c>
      <c r="CE46">
        <f>CC46/'care receipt'!CC46</f>
        <v>1.368151046068685</v>
      </c>
      <c r="CG46">
        <f>G46*Z46*365.25/7*'care receipt'!$CL46/10^6</f>
        <v>51.395974535891263</v>
      </c>
      <c r="CH46">
        <f>H46*AN46*365.25/7*'care receipt'!$CL46/10^6</f>
        <v>68.105900722569302</v>
      </c>
      <c r="CI46">
        <f>I46*BB46*365.25/7*'care receipt'!$CL46/10^6</f>
        <v>51.528514360595359</v>
      </c>
      <c r="CJ46">
        <f>J46*BP46*365.25/7*'care receipt'!$CL46/10^6</f>
        <v>28.518157279485347</v>
      </c>
      <c r="CK46">
        <f t="shared" si="27"/>
        <v>199.54854689854125</v>
      </c>
      <c r="CM46" s="1">
        <v>17356</v>
      </c>
      <c r="CN46" s="1">
        <v>24639</v>
      </c>
      <c r="CO46" s="1">
        <v>593</v>
      </c>
      <c r="CP46" s="1">
        <v>7</v>
      </c>
      <c r="CR46">
        <f>'care receipt'!$N$5*'care provision'!CM46/1000</f>
        <v>1147.0697208098636</v>
      </c>
      <c r="CS46">
        <f>'care receipt'!$N$5*'care provision'!CN46/1000</f>
        <v>1628.4080923619631</v>
      </c>
      <c r="CT46">
        <f>'care receipt'!$N$5*'care provision'!CO46/1000</f>
        <v>39.191769096580387</v>
      </c>
      <c r="CU46">
        <f>'care receipt'!$N$5*'care provision'!CP46/1000</f>
        <v>0.46263471108948179</v>
      </c>
      <c r="CW46">
        <f t="shared" si="38"/>
        <v>2062</v>
      </c>
      <c r="CX46">
        <f t="shared" si="39"/>
        <v>0.48369656094977981</v>
      </c>
      <c r="CY46">
        <f t="shared" si="40"/>
        <v>0.43006754987694401</v>
      </c>
      <c r="CZ46">
        <f t="shared" si="41"/>
        <v>1.3909739163069996E-2</v>
      </c>
      <c r="DA46">
        <f t="shared" si="42"/>
        <v>3.0824783125633009E-4</v>
      </c>
      <c r="DC46" s="1">
        <v>531.36839999999995</v>
      </c>
      <c r="DD46" s="1">
        <v>622.30039999999997</v>
      </c>
      <c r="DE46" s="1">
        <v>630.75120000000004</v>
      </c>
      <c r="DF46" s="1">
        <v>510.13170000000002</v>
      </c>
      <c r="DH46">
        <f t="shared" si="43"/>
        <v>7.3141992268222058</v>
      </c>
      <c r="DI46">
        <f t="shared" si="44"/>
        <v>12.160308086881038</v>
      </c>
      <c r="DJ46">
        <f t="shared" si="45"/>
        <v>0.29664306465349194</v>
      </c>
      <c r="DK46">
        <f t="shared" si="46"/>
        <v>2.8320555797650346E-3</v>
      </c>
      <c r="DL46">
        <f>SUM(DH46:DK46)/'care receipt'!DS46</f>
        <v>0.15767641508087457</v>
      </c>
      <c r="DM46">
        <f t="shared" si="28"/>
        <v>19.773982433936499</v>
      </c>
      <c r="DN46">
        <f t="shared" si="32"/>
        <v>3.1781799999999971E-2</v>
      </c>
      <c r="DO46" s="1">
        <v>0.29873309999999997</v>
      </c>
      <c r="DP46" s="1">
        <v>0.2669513</v>
      </c>
      <c r="DQ46" s="1">
        <v>0.50944560000000005</v>
      </c>
      <c r="DR46" s="1">
        <v>0.31677640000000001</v>
      </c>
      <c r="DS46" s="1">
        <v>4.5168399999999997E-2</v>
      </c>
      <c r="DT46" s="1">
        <v>1.24733E-2</v>
      </c>
      <c r="DU46" s="1">
        <v>0.2973635</v>
      </c>
      <c r="DV46" s="1">
        <v>0.25436789999999998</v>
      </c>
      <c r="DW46" s="1">
        <v>0.26263510000000001</v>
      </c>
      <c r="DX46" s="1">
        <v>0.27690350000000002</v>
      </c>
      <c r="DY46" s="1">
        <v>0.32569029999999999</v>
      </c>
      <c r="EA46">
        <f t="shared" si="29"/>
        <v>0.29873309999999997</v>
      </c>
      <c r="EB46">
        <f t="shared" si="30"/>
        <v>0.50944560000000005</v>
      </c>
      <c r="EC46">
        <f t="shared" si="31"/>
        <v>0.31677640000000001</v>
      </c>
      <c r="ED46">
        <f t="shared" si="47"/>
        <v>3.3805350369599488E-2</v>
      </c>
      <c r="EE46">
        <f t="shared" si="33"/>
        <v>9.190430000000005E-2</v>
      </c>
      <c r="EG46" s="1">
        <v>0.29873309999999997</v>
      </c>
      <c r="EH46" s="1">
        <v>0.33849040000000002</v>
      </c>
      <c r="EI46" s="1">
        <v>0.4175413</v>
      </c>
      <c r="EJ46" s="1">
        <v>0.28923939999999998</v>
      </c>
      <c r="EK46" s="1">
        <v>0.1632373</v>
      </c>
      <c r="EL46" s="1">
        <v>4705.6149999999998</v>
      </c>
      <c r="EM46" s="1">
        <v>4938.415</v>
      </c>
      <c r="EN46" s="1">
        <v>5132.915</v>
      </c>
      <c r="EO46" s="1">
        <v>4387.1040000000003</v>
      </c>
      <c r="EP46" s="1">
        <v>4226.7150000000001</v>
      </c>
      <c r="ER46" s="1">
        <v>21.19727</v>
      </c>
      <c r="ES46" s="1">
        <v>27.663900000000002</v>
      </c>
      <c r="ET46" s="1">
        <v>3279.0149999999999</v>
      </c>
      <c r="EU46" s="1">
        <v>5294.9530000000004</v>
      </c>
    </row>
    <row r="47" spans="1:151" x14ac:dyDescent="0.25">
      <c r="A47">
        <v>2063</v>
      </c>
      <c r="B47" s="1">
        <v>35926</v>
      </c>
      <c r="C47" s="1">
        <v>57601</v>
      </c>
      <c r="D47" s="1">
        <v>42890</v>
      </c>
      <c r="E47" s="1">
        <v>22981</v>
      </c>
      <c r="G47">
        <f>'care receipt'!$N$5*'care provision'!B47/1000</f>
        <v>2374.3735186572462</v>
      </c>
      <c r="H47">
        <f>'care receipt'!$N$5*'care provision'!C47/1000</f>
        <v>3806.8888562093202</v>
      </c>
      <c r="I47">
        <f>'care receipt'!$N$5*'care provision'!D47/1000</f>
        <v>2834.6289655182677</v>
      </c>
      <c r="J47">
        <f>'care receipt'!$N$5*'care provision'!E47/1000</f>
        <v>1518.8297565067687</v>
      </c>
      <c r="K47">
        <f t="shared" si="12"/>
        <v>10534.721096891604</v>
      </c>
      <c r="L47">
        <f>K47/'care receipt'!BR47</f>
        <v>1.5996266821881244</v>
      </c>
      <c r="N47" s="1">
        <v>12839</v>
      </c>
      <c r="O47" s="1">
        <v>7398</v>
      </c>
      <c r="P47" s="1">
        <v>6664</v>
      </c>
      <c r="Q47" s="1">
        <v>3033</v>
      </c>
      <c r="R47" s="1">
        <v>6168</v>
      </c>
      <c r="S47" s="1">
        <v>18.001750000000001</v>
      </c>
      <c r="U47">
        <f>'care receipt'!$N$5*'care provision'!N47/1000</f>
        <v>848.53815081112236</v>
      </c>
      <c r="V47">
        <f>'care receipt'!$N$5*'care provision'!O47/1000</f>
        <v>488.93879894856946</v>
      </c>
      <c r="W47">
        <f>'care receipt'!$N$5*'care provision'!P47/1000</f>
        <v>440.42824495718668</v>
      </c>
      <c r="X47">
        <f>'care receipt'!$N$5*'care provision'!Q47/1000</f>
        <v>200.45301124777117</v>
      </c>
      <c r="Y47">
        <f>'care receipt'!$N$5*'care provision'!R47/1000</f>
        <v>407.64727114284625</v>
      </c>
      <c r="Z47">
        <f t="shared" si="13"/>
        <v>18.001750000000001</v>
      </c>
      <c r="AB47" s="1">
        <v>24722</v>
      </c>
      <c r="AC47" s="1">
        <v>11486</v>
      </c>
      <c r="AD47" s="1">
        <v>9769</v>
      </c>
      <c r="AE47" s="1">
        <v>4129</v>
      </c>
      <c r="AF47" s="1">
        <v>7803</v>
      </c>
      <c r="AG47" s="1">
        <v>15.120279999999999</v>
      </c>
      <c r="AI47">
        <f>'care receipt'!$N$5*'care provision'!AB47/1000</f>
        <v>1633.8936182220241</v>
      </c>
      <c r="AJ47">
        <f>'care receipt'!$N$5*'care provision'!AC47/1000</f>
        <v>759.11747022482677</v>
      </c>
      <c r="AK47">
        <f>'care receipt'!$N$5*'care provision'!AD47/1000</f>
        <v>645.63978466187825</v>
      </c>
      <c r="AL47">
        <f>'care receipt'!$N$5*'care provision'!AE47/1000</f>
        <v>272.88838886978147</v>
      </c>
      <c r="AM47">
        <f>'care receipt'!$N$5*'care provision'!AF47/1000</f>
        <v>515.70552151874665</v>
      </c>
      <c r="AN47">
        <f t="shared" si="14"/>
        <v>15.120279999999999</v>
      </c>
      <c r="AP47" s="1">
        <v>17692</v>
      </c>
      <c r="AQ47" s="1">
        <v>8937</v>
      </c>
      <c r="AR47" s="1">
        <v>7497</v>
      </c>
      <c r="AS47" s="1">
        <v>3301</v>
      </c>
      <c r="AT47" s="1">
        <v>5692</v>
      </c>
      <c r="AU47" s="1">
        <v>14.83379</v>
      </c>
      <c r="AW47">
        <f>'care receipt'!$N$5*'care provision'!AP47/1000</f>
        <v>1169.276186942159</v>
      </c>
      <c r="AX47">
        <f>'care receipt'!$N$5*'care provision'!AQ47/1000</f>
        <v>590.65234471524275</v>
      </c>
      <c r="AY47">
        <f>'care receipt'!$N$5*'care provision'!AR47/1000</f>
        <v>495.48177557683505</v>
      </c>
      <c r="AZ47">
        <f>'care receipt'!$N$5*'care provision'!AS47/1000</f>
        <v>218.16531161519706</v>
      </c>
      <c r="BA47">
        <f>'care receipt'!$N$5*'care provision'!AT47/1000</f>
        <v>376.18811078876149</v>
      </c>
      <c r="BB47">
        <f t="shared" si="15"/>
        <v>14.83379</v>
      </c>
      <c r="BD47" s="1">
        <v>8666</v>
      </c>
      <c r="BE47" s="1">
        <v>4876</v>
      </c>
      <c r="BF47" s="1">
        <v>4363</v>
      </c>
      <c r="BG47" s="1">
        <v>1937</v>
      </c>
      <c r="BH47" s="1">
        <v>3256</v>
      </c>
      <c r="BI47" s="1">
        <v>15.63452</v>
      </c>
      <c r="BK47">
        <f>'care receipt'!$N$5*'care provision'!BD47/1000</f>
        <v>572.74177232877855</v>
      </c>
      <c r="BL47">
        <f>'care receipt'!$N$5*'care provision'!BE47/1000</f>
        <v>322.25812161033048</v>
      </c>
      <c r="BM47">
        <f>'care receipt'!$N$5*'care provision'!BF47/1000</f>
        <v>288.35360635477275</v>
      </c>
      <c r="BN47">
        <f>'care receipt'!$N$5*'care provision'!BG47/1000</f>
        <v>128.01763362576088</v>
      </c>
      <c r="BO47">
        <f>'care receipt'!$N$5*'care provision'!BH47/1000</f>
        <v>215.19123132962181</v>
      </c>
      <c r="BP47">
        <f t="shared" si="16"/>
        <v>15.63452</v>
      </c>
      <c r="BR47">
        <f t="shared" si="17"/>
        <v>4224.4497283040837</v>
      </c>
      <c r="BS47">
        <f t="shared" si="18"/>
        <v>2160.9667354989697</v>
      </c>
      <c r="BT47">
        <f t="shared" si="19"/>
        <v>1869.9034115506727</v>
      </c>
      <c r="BU47">
        <f t="shared" si="20"/>
        <v>819.52434535851057</v>
      </c>
      <c r="BV47">
        <f t="shared" si="21"/>
        <v>1514.7321347799761</v>
      </c>
      <c r="BW47">
        <f t="shared" si="22"/>
        <v>15.766774212976323</v>
      </c>
      <c r="BY47">
        <f t="shared" si="34"/>
        <v>2230.2623383265036</v>
      </c>
      <c r="BZ47">
        <f t="shared" si="35"/>
        <v>3003.4625128639705</v>
      </c>
      <c r="CA47">
        <f t="shared" si="36"/>
        <v>2194.0197450831656</v>
      </c>
      <c r="CB47">
        <f t="shared" si="37"/>
        <v>1239.0414468952499</v>
      </c>
      <c r="CC47">
        <f t="shared" si="25"/>
        <v>8666.7860431688896</v>
      </c>
      <c r="CD47">
        <f t="shared" si="26"/>
        <v>0.60388301097102381</v>
      </c>
      <c r="CE47">
        <f>CC47/'care receipt'!CC47</f>
        <v>1.3587496764325064</v>
      </c>
      <c r="CG47">
        <f>G47*Z47*365.25/7*'care receipt'!$CL47/10^6</f>
        <v>52.74486252757309</v>
      </c>
      <c r="CH47">
        <f>H47*AN47*365.25/7*'care receipt'!$CL47/10^6</f>
        <v>71.030754824384957</v>
      </c>
      <c r="CI47">
        <f>I47*BB47*365.25/7*'care receipt'!$CL47/10^6</f>
        <v>51.88773887650656</v>
      </c>
      <c r="CJ47">
        <f>J47*BP47*365.25/7*'care receipt'!$CL47/10^6</f>
        <v>29.302862564362474</v>
      </c>
      <c r="CK47">
        <f t="shared" si="27"/>
        <v>204.96621879282708</v>
      </c>
      <c r="CM47" s="1">
        <v>17853</v>
      </c>
      <c r="CN47" s="1">
        <v>24866</v>
      </c>
      <c r="CO47" s="1">
        <v>632</v>
      </c>
      <c r="CP47" s="1">
        <v>7</v>
      </c>
      <c r="CR47">
        <f>'care receipt'!$N$5*'care provision'!CM47/1000</f>
        <v>1179.9167852972168</v>
      </c>
      <c r="CS47">
        <f>'care receipt'!$N$5*'care provision'!CN47/1000</f>
        <v>1643.4106751358649</v>
      </c>
      <c r="CT47">
        <f>'care receipt'!$N$5*'care provision'!CO47/1000</f>
        <v>41.76930534407893</v>
      </c>
      <c r="CU47">
        <f>'care receipt'!$N$5*'care provision'!CP47/1000</f>
        <v>0.46263471108948179</v>
      </c>
      <c r="CW47">
        <f t="shared" si="38"/>
        <v>2063</v>
      </c>
      <c r="CX47">
        <f t="shared" si="39"/>
        <v>0.4969381506429883</v>
      </c>
      <c r="CY47">
        <f t="shared" si="40"/>
        <v>0.43169389420322563</v>
      </c>
      <c r="CZ47">
        <f t="shared" si="41"/>
        <v>1.4735369550011659E-2</v>
      </c>
      <c r="DA47">
        <f t="shared" si="42"/>
        <v>3.0459945172098691E-4</v>
      </c>
      <c r="DC47" s="1">
        <v>526.63430000000005</v>
      </c>
      <c r="DD47" s="1">
        <v>611.83699999999999</v>
      </c>
      <c r="DE47" s="1">
        <v>619.74850000000004</v>
      </c>
      <c r="DF47" s="1">
        <v>767.63220000000001</v>
      </c>
      <c r="DH47">
        <f t="shared" si="43"/>
        <v>7.4566158033990018</v>
      </c>
      <c r="DI47">
        <f t="shared" si="44"/>
        <v>12.065993486917225</v>
      </c>
      <c r="DJ47">
        <f t="shared" si="45"/>
        <v>0.31063757199641884</v>
      </c>
      <c r="DK47">
        <f t="shared" si="46"/>
        <v>4.2615996128398002E-3</v>
      </c>
      <c r="DL47">
        <f>SUM(DH47:DK47)/'care receipt'!DS47</f>
        <v>0.15261459801877172</v>
      </c>
      <c r="DM47">
        <f t="shared" si="28"/>
        <v>19.837508461925484</v>
      </c>
      <c r="DN47">
        <f t="shared" si="32"/>
        <v>3.2691100000000028E-2</v>
      </c>
      <c r="DO47" s="1">
        <v>0.29996260000000002</v>
      </c>
      <c r="DP47" s="1">
        <v>0.2672715</v>
      </c>
      <c r="DQ47" s="1">
        <v>0.50814409999999999</v>
      </c>
      <c r="DR47" s="1">
        <v>0.32001380000000001</v>
      </c>
      <c r="DS47" s="1">
        <v>4.5911899999999999E-2</v>
      </c>
      <c r="DT47" s="1">
        <v>1.1643499999999999E-2</v>
      </c>
      <c r="DU47" s="1">
        <v>0.29870869999999999</v>
      </c>
      <c r="DV47" s="1">
        <v>0.25085469999999999</v>
      </c>
      <c r="DW47" s="1">
        <v>0.26345039999999997</v>
      </c>
      <c r="DX47" s="1">
        <v>0.28191260000000001</v>
      </c>
      <c r="DY47" s="1">
        <v>0.32826040000000001</v>
      </c>
      <c r="EA47">
        <f t="shared" si="29"/>
        <v>0.29996260000000002</v>
      </c>
      <c r="EB47">
        <f t="shared" si="30"/>
        <v>0.50814409999999999</v>
      </c>
      <c r="EC47">
        <f t="shared" si="31"/>
        <v>0.32001380000000001</v>
      </c>
      <c r="ED47">
        <f t="shared" si="47"/>
        <v>3.3956379355103157E-2</v>
      </c>
      <c r="EE47">
        <f t="shared" si="33"/>
        <v>9.6801299999999979E-2</v>
      </c>
      <c r="EG47" s="1">
        <v>0.29996260000000002</v>
      </c>
      <c r="EH47" s="1">
        <v>0.33963739999999998</v>
      </c>
      <c r="EI47" s="1">
        <v>0.41134280000000001</v>
      </c>
      <c r="EJ47" s="1">
        <v>0.2941107</v>
      </c>
      <c r="EK47" s="1">
        <v>0.17602039999999999</v>
      </c>
      <c r="EL47" s="1">
        <v>4767.884</v>
      </c>
      <c r="EM47" s="1">
        <v>5014.0379999999996</v>
      </c>
      <c r="EN47" s="1">
        <v>5214.93</v>
      </c>
      <c r="EO47" s="1">
        <v>4393.5159999999996</v>
      </c>
      <c r="EP47" s="1">
        <v>4340.4539999999997</v>
      </c>
      <c r="ER47" s="1">
        <v>21.17062</v>
      </c>
      <c r="ES47" s="1">
        <v>27.607530000000001</v>
      </c>
      <c r="ET47" s="1">
        <v>3281.2220000000002</v>
      </c>
      <c r="EU47" s="1">
        <v>5341.55</v>
      </c>
    </row>
    <row r="48" spans="1:151" x14ac:dyDescent="0.25">
      <c r="A48">
        <v>2064</v>
      </c>
      <c r="B48" s="1">
        <v>35995</v>
      </c>
      <c r="C48" s="1">
        <v>57537</v>
      </c>
      <c r="D48" s="1">
        <v>43291</v>
      </c>
      <c r="E48" s="1">
        <v>22977</v>
      </c>
      <c r="G48">
        <f>'care receipt'!$N$5*'care provision'!B48/1000</f>
        <v>2378.9337750951281</v>
      </c>
      <c r="H48">
        <f>'care receipt'!$N$5*'care provision'!C48/1000</f>
        <v>3802.6590531365018</v>
      </c>
      <c r="I48">
        <f>'care receipt'!$N$5*'care provision'!D48/1000</f>
        <v>2861.131325396394</v>
      </c>
      <c r="J48">
        <f>'care receipt'!$N$5*'care provision'!E48/1000</f>
        <v>1518.5653938147177</v>
      </c>
      <c r="K48">
        <f t="shared" si="12"/>
        <v>10561.289547442741</v>
      </c>
      <c r="L48">
        <f>K48/'care receipt'!BR48</f>
        <v>1.5976005998500373</v>
      </c>
      <c r="N48" s="1">
        <v>12807</v>
      </c>
      <c r="O48" s="1">
        <v>7483</v>
      </c>
      <c r="P48" s="1">
        <v>6811</v>
      </c>
      <c r="Q48" s="1">
        <v>3061</v>
      </c>
      <c r="R48" s="1">
        <v>6025</v>
      </c>
      <c r="S48" s="1">
        <v>17.68965</v>
      </c>
      <c r="U48">
        <f>'care receipt'!$N$5*'care provision'!N48/1000</f>
        <v>846.42324927471338</v>
      </c>
      <c r="V48">
        <f>'care receipt'!$N$5*'care provision'!O48/1000</f>
        <v>494.55650615465606</v>
      </c>
      <c r="W48">
        <f>'care receipt'!$N$5*'care provision'!P48/1000</f>
        <v>450.1435738900658</v>
      </c>
      <c r="X48">
        <f>'care receipt'!$N$5*'care provision'!Q48/1000</f>
        <v>202.30355009212911</v>
      </c>
      <c r="Y48">
        <f>'care receipt'!$N$5*'care provision'!R48/1000</f>
        <v>398.19630490201826</v>
      </c>
      <c r="Z48">
        <f t="shared" si="13"/>
        <v>17.68965</v>
      </c>
      <c r="AB48" s="1">
        <v>24687</v>
      </c>
      <c r="AC48" s="1">
        <v>11604</v>
      </c>
      <c r="AD48" s="1">
        <v>9637</v>
      </c>
      <c r="AE48" s="1">
        <v>4195</v>
      </c>
      <c r="AF48" s="1">
        <v>7703</v>
      </c>
      <c r="AG48" s="1">
        <v>15.00371</v>
      </c>
      <c r="AI48">
        <f>'care receipt'!$N$5*'care provision'!AB48/1000</f>
        <v>1631.5804446665768</v>
      </c>
      <c r="AJ48">
        <f>'care receipt'!$N$5*'care provision'!AC48/1000</f>
        <v>766.91616964033528</v>
      </c>
      <c r="AK48">
        <f>'care receipt'!$N$5*'care provision'!AD48/1000</f>
        <v>636.91581582419087</v>
      </c>
      <c r="AL48">
        <f>'care receipt'!$N$5*'care provision'!AE48/1000</f>
        <v>277.25037328862516</v>
      </c>
      <c r="AM48">
        <f>'care receipt'!$N$5*'care provision'!AF48/1000</f>
        <v>509.09645421746831</v>
      </c>
      <c r="AN48">
        <f t="shared" si="14"/>
        <v>15.00371</v>
      </c>
      <c r="AP48" s="1">
        <v>17731</v>
      </c>
      <c r="AQ48" s="1">
        <v>9005</v>
      </c>
      <c r="AR48" s="1">
        <v>7719</v>
      </c>
      <c r="AS48" s="1">
        <v>3364</v>
      </c>
      <c r="AT48" s="1">
        <v>5716</v>
      </c>
      <c r="AU48" s="1">
        <v>14.88632</v>
      </c>
      <c r="AW48">
        <f>'care receipt'!$N$5*'care provision'!AP48/1000</f>
        <v>1171.8537231896573</v>
      </c>
      <c r="AX48">
        <f>'care receipt'!$N$5*'care provision'!AQ48/1000</f>
        <v>595.14651048011194</v>
      </c>
      <c r="AY48">
        <f>'care receipt'!$N$5*'care provision'!AR48/1000</f>
        <v>510.15390498567285</v>
      </c>
      <c r="AZ48">
        <f>'care receipt'!$N$5*'care provision'!AS48/1000</f>
        <v>222.3290240150024</v>
      </c>
      <c r="BA48">
        <f>'care receipt'!$N$5*'care provision'!AT48/1000</f>
        <v>377.77428694106828</v>
      </c>
      <c r="BB48">
        <f t="shared" si="15"/>
        <v>14.88632</v>
      </c>
      <c r="BD48" s="1">
        <v>8782</v>
      </c>
      <c r="BE48" s="1">
        <v>4851</v>
      </c>
      <c r="BF48" s="1">
        <v>4306</v>
      </c>
      <c r="BG48" s="1">
        <v>1905</v>
      </c>
      <c r="BH48" s="1">
        <v>3239</v>
      </c>
      <c r="BI48" s="1">
        <v>15.60581</v>
      </c>
      <c r="BK48">
        <f>'care receipt'!$N$5*'care provision'!BD48/1000</f>
        <v>580.40829039826133</v>
      </c>
      <c r="BL48">
        <f>'care receipt'!$N$5*'care provision'!BE48/1000</f>
        <v>320.60585478501088</v>
      </c>
      <c r="BM48">
        <f>'care receipt'!$N$5*'care provision'!BF48/1000</f>
        <v>284.58643799304411</v>
      </c>
      <c r="BN48">
        <f>'care receipt'!$N$5*'care provision'!BG48/1000</f>
        <v>125.90273208935183</v>
      </c>
      <c r="BO48">
        <f>'care receipt'!$N$5*'care provision'!BH48/1000</f>
        <v>214.06768988840452</v>
      </c>
      <c r="BP48">
        <f t="shared" si="16"/>
        <v>15.60581</v>
      </c>
      <c r="BR48">
        <f t="shared" si="17"/>
        <v>4230.2657075292091</v>
      </c>
      <c r="BS48">
        <f t="shared" si="18"/>
        <v>2177.2250410601141</v>
      </c>
      <c r="BT48">
        <f t="shared" si="19"/>
        <v>1881.7997326929735</v>
      </c>
      <c r="BU48">
        <f t="shared" si="20"/>
        <v>827.78567948510863</v>
      </c>
      <c r="BV48">
        <f t="shared" si="21"/>
        <v>1499.1347359489594</v>
      </c>
      <c r="BW48">
        <f t="shared" si="22"/>
        <v>15.663490547622029</v>
      </c>
      <c r="BY48">
        <f t="shared" si="34"/>
        <v>2195.805037628123</v>
      </c>
      <c r="BZ48">
        <f t="shared" si="35"/>
        <v>2976.9958835849548</v>
      </c>
      <c r="CA48">
        <f t="shared" si="36"/>
        <v>2222.3749201931837</v>
      </c>
      <c r="CB48">
        <f t="shared" si="37"/>
        <v>1236.5509012622156</v>
      </c>
      <c r="CC48">
        <f t="shared" si="25"/>
        <v>8631.7267426684775</v>
      </c>
      <c r="CD48">
        <f t="shared" si="26"/>
        <v>0.59927765039674086</v>
      </c>
      <c r="CE48">
        <f>CC48/'care receipt'!CC48</f>
        <v>1.3474296983971805</v>
      </c>
      <c r="CG48">
        <f>G48*Z48*365.25/7*'care receipt'!$CL48/10^6</f>
        <v>52.863935982163866</v>
      </c>
      <c r="CH48">
        <f>H48*AN48*365.25/7*'care receipt'!$CL48/10^6</f>
        <v>71.67108058873724</v>
      </c>
      <c r="CI48">
        <f>I48*BB48*365.25/7*'care receipt'!$CL48/10^6</f>
        <v>53.503605054282488</v>
      </c>
      <c r="CJ48">
        <f>J48*BP48*365.25/7*'care receipt'!$CL48/10^6</f>
        <v>29.769923359691074</v>
      </c>
      <c r="CK48">
        <f t="shared" si="27"/>
        <v>207.80854498487466</v>
      </c>
      <c r="CM48" s="1">
        <v>17589</v>
      </c>
      <c r="CN48" s="1">
        <v>25118</v>
      </c>
      <c r="CO48" s="1">
        <v>610</v>
      </c>
      <c r="CP48" s="1">
        <v>5</v>
      </c>
      <c r="CR48">
        <f>'care receipt'!$N$5*'care provision'!CM48/1000</f>
        <v>1162.4688476218423</v>
      </c>
      <c r="CS48">
        <f>'care receipt'!$N$5*'care provision'!CN48/1000</f>
        <v>1660.0655247350865</v>
      </c>
      <c r="CT48">
        <f>'care receipt'!$N$5*'care provision'!CO48/1000</f>
        <v>40.3153105377977</v>
      </c>
      <c r="CU48">
        <f>'care receipt'!$N$5*'care provision'!CP48/1000</f>
        <v>0.33045336506391554</v>
      </c>
      <c r="CW48">
        <f t="shared" si="38"/>
        <v>2064</v>
      </c>
      <c r="CX48">
        <f t="shared" si="39"/>
        <v>0.48865120155577169</v>
      </c>
      <c r="CY48">
        <f t="shared" si="40"/>
        <v>0.43655386968385568</v>
      </c>
      <c r="CZ48">
        <f t="shared" si="41"/>
        <v>1.4090688595782032E-2</v>
      </c>
      <c r="DA48">
        <f t="shared" si="42"/>
        <v>2.1760891326108714E-4</v>
      </c>
      <c r="DC48" s="1">
        <v>533.39940000000001</v>
      </c>
      <c r="DD48" s="1">
        <v>612.62950000000001</v>
      </c>
      <c r="DE48" s="1">
        <v>600.34870000000001</v>
      </c>
      <c r="DF48" s="1">
        <v>566.58489999999995</v>
      </c>
      <c r="DH48">
        <f t="shared" si="43"/>
        <v>7.4407222300821863</v>
      </c>
      <c r="DI48">
        <f t="shared" si="44"/>
        <v>12.204061348628324</v>
      </c>
      <c r="DJ48">
        <f t="shared" si="45"/>
        <v>0.29043893125755782</v>
      </c>
      <c r="DK48">
        <f t="shared" si="46"/>
        <v>2.2467586415928251E-3</v>
      </c>
      <c r="DL48">
        <f>SUM(DH48:DK48)/'care receipt'!DS48</f>
        <v>0.15046000981423752</v>
      </c>
      <c r="DM48">
        <f t="shared" si="28"/>
        <v>19.937469268609661</v>
      </c>
      <c r="DN48">
        <f t="shared" si="32"/>
        <v>3.1083300000000036E-2</v>
      </c>
      <c r="DO48" s="1">
        <v>0.30076720000000001</v>
      </c>
      <c r="DP48" s="1">
        <v>0.26968389999999998</v>
      </c>
      <c r="DQ48" s="1">
        <v>0.51560349999999999</v>
      </c>
      <c r="DR48" s="1">
        <v>0.32063229999999998</v>
      </c>
      <c r="DS48" s="1">
        <v>4.8373399999999997E-2</v>
      </c>
      <c r="DT48" s="1">
        <v>1.09417E-2</v>
      </c>
      <c r="DU48" s="1">
        <v>0.29933029999999999</v>
      </c>
      <c r="DV48" s="1">
        <v>0.25685560000000002</v>
      </c>
      <c r="DW48" s="1">
        <v>0.273086</v>
      </c>
      <c r="DX48" s="1">
        <v>0.27683859999999999</v>
      </c>
      <c r="DY48" s="1">
        <v>0.3282658</v>
      </c>
      <c r="EA48">
        <f t="shared" si="29"/>
        <v>0.30076720000000001</v>
      </c>
      <c r="EB48">
        <f t="shared" si="30"/>
        <v>0.51560349999999999</v>
      </c>
      <c r="EC48">
        <f t="shared" si="31"/>
        <v>0.32063229999999998</v>
      </c>
      <c r="ED48">
        <f t="shared" si="47"/>
        <v>3.539476520039838E-2</v>
      </c>
      <c r="EE48">
        <f t="shared" si="33"/>
        <v>9.7045800000000015E-2</v>
      </c>
      <c r="EG48" s="1">
        <v>0.30076720000000001</v>
      </c>
      <c r="EH48" s="1">
        <v>0.3431051</v>
      </c>
      <c r="EI48" s="1">
        <v>0.41855769999999998</v>
      </c>
      <c r="EJ48" s="1">
        <v>0.29659819999999998</v>
      </c>
      <c r="EK48" s="1">
        <v>0.18716579999999999</v>
      </c>
      <c r="EL48" s="1">
        <v>4810.29</v>
      </c>
      <c r="EM48" s="1">
        <v>5050.3059999999996</v>
      </c>
      <c r="EN48" s="1">
        <v>5298.2529999999997</v>
      </c>
      <c r="EO48" s="1">
        <v>4430.8990000000003</v>
      </c>
      <c r="EP48" s="1">
        <v>4350.0479999999998</v>
      </c>
      <c r="ER48" s="1">
        <v>21.01932</v>
      </c>
      <c r="ES48" s="1">
        <v>27.516649999999998</v>
      </c>
      <c r="ET48" s="1">
        <v>3285.098</v>
      </c>
      <c r="EU48" s="1">
        <v>5338.6959999999999</v>
      </c>
    </row>
    <row r="49" spans="1:151" x14ac:dyDescent="0.25">
      <c r="A49">
        <v>2065</v>
      </c>
      <c r="B49" s="1">
        <v>36025</v>
      </c>
      <c r="C49" s="1">
        <v>57910</v>
      </c>
      <c r="D49" s="1">
        <v>43413</v>
      </c>
      <c r="E49" s="1">
        <v>23312</v>
      </c>
      <c r="G49">
        <f>'care receipt'!$N$5*'care provision'!B49/1000</f>
        <v>2380.9164952855117</v>
      </c>
      <c r="H49">
        <f>'care receipt'!$N$5*'care provision'!C49/1000</f>
        <v>3827.3108741702704</v>
      </c>
      <c r="I49">
        <f>'care receipt'!$N$5*'care provision'!D49/1000</f>
        <v>2869.1943875039533</v>
      </c>
      <c r="J49">
        <f>'care receipt'!$N$5*'care provision'!E49/1000</f>
        <v>1540.7057692739997</v>
      </c>
      <c r="K49">
        <f t="shared" si="12"/>
        <v>10618.127526233735</v>
      </c>
      <c r="L49">
        <f>K49/'care receipt'!BR49</f>
        <v>1.5959232733016122</v>
      </c>
      <c r="N49" s="1">
        <v>13069</v>
      </c>
      <c r="O49" s="1">
        <v>7441</v>
      </c>
      <c r="P49" s="1">
        <v>6620</v>
      </c>
      <c r="Q49" s="1">
        <v>3045</v>
      </c>
      <c r="R49" s="1">
        <v>6033</v>
      </c>
      <c r="S49" s="1">
        <v>17.637689999999999</v>
      </c>
      <c r="U49">
        <f>'care receipt'!$N$5*'care provision'!N49/1000</f>
        <v>863.73900560406241</v>
      </c>
      <c r="V49">
        <f>'care receipt'!$N$5*'care provision'!O49/1000</f>
        <v>491.78069788811916</v>
      </c>
      <c r="W49">
        <f>'care receipt'!$N$5*'care provision'!P49/1000</f>
        <v>437.52025534462422</v>
      </c>
      <c r="X49">
        <f>'care receipt'!$N$5*'care provision'!Q49/1000</f>
        <v>201.24609932392457</v>
      </c>
      <c r="Y49">
        <f>'care receipt'!$N$5*'care provision'!R49/1000</f>
        <v>398.72503028612056</v>
      </c>
      <c r="Z49">
        <f t="shared" si="13"/>
        <v>17.637689999999999</v>
      </c>
      <c r="AB49" s="1">
        <v>24748</v>
      </c>
      <c r="AC49" s="1">
        <v>11652</v>
      </c>
      <c r="AD49" s="1">
        <v>9849</v>
      </c>
      <c r="AE49" s="1">
        <v>4111</v>
      </c>
      <c r="AF49" s="1">
        <v>7832</v>
      </c>
      <c r="AG49" s="1">
        <v>15.048080000000001</v>
      </c>
      <c r="AI49">
        <f>'care receipt'!$N$5*'care provision'!AB49/1000</f>
        <v>1635.6119757203564</v>
      </c>
      <c r="AJ49">
        <f>'care receipt'!$N$5*'care provision'!AC49/1000</f>
        <v>770.08852194494887</v>
      </c>
      <c r="AK49">
        <f>'care receipt'!$N$5*'care provision'!AD49/1000</f>
        <v>650.92703850290081</v>
      </c>
      <c r="AL49">
        <f>'care receipt'!$N$5*'care provision'!AE49/1000</f>
        <v>271.69875675555136</v>
      </c>
      <c r="AM49">
        <f>'care receipt'!$N$5*'care provision'!AF49/1000</f>
        <v>517.62215103611732</v>
      </c>
      <c r="AN49">
        <f t="shared" si="14"/>
        <v>15.048080000000001</v>
      </c>
      <c r="AP49" s="1">
        <v>17799</v>
      </c>
      <c r="AQ49" s="1">
        <v>8923</v>
      </c>
      <c r="AR49" s="1">
        <v>7832</v>
      </c>
      <c r="AS49" s="1">
        <v>3375</v>
      </c>
      <c r="AT49" s="1">
        <v>5705</v>
      </c>
      <c r="AU49" s="1">
        <v>14.890650000000001</v>
      </c>
      <c r="AW49">
        <f>'care receipt'!$N$5*'care provision'!AP49/1000</f>
        <v>1176.3478889545268</v>
      </c>
      <c r="AX49">
        <f>'care receipt'!$N$5*'care provision'!AQ49/1000</f>
        <v>589.72707529306376</v>
      </c>
      <c r="AY49">
        <f>'care receipt'!$N$5*'care provision'!AR49/1000</f>
        <v>517.62215103611732</v>
      </c>
      <c r="AZ49">
        <f>'care receipt'!$N$5*'care provision'!AS49/1000</f>
        <v>223.05602141814302</v>
      </c>
      <c r="BA49">
        <f>'care receipt'!$N$5*'care provision'!AT49/1000</f>
        <v>377.04728953792767</v>
      </c>
      <c r="BB49">
        <f t="shared" si="15"/>
        <v>14.890650000000001</v>
      </c>
      <c r="BD49" s="1">
        <v>8785</v>
      </c>
      <c r="BE49" s="1">
        <v>4985</v>
      </c>
      <c r="BF49" s="1">
        <v>4485</v>
      </c>
      <c r="BG49" s="1">
        <v>1910</v>
      </c>
      <c r="BH49" s="1">
        <v>3262</v>
      </c>
      <c r="BI49" s="1">
        <v>15.57723</v>
      </c>
      <c r="BK49">
        <f>'care receipt'!$N$5*'care provision'!BD49/1000</f>
        <v>580.60656241729964</v>
      </c>
      <c r="BL49">
        <f>'care receipt'!$N$5*'care provision'!BE49/1000</f>
        <v>329.46200496872382</v>
      </c>
      <c r="BM49">
        <f>'care receipt'!$N$5*'care provision'!BF49/1000</f>
        <v>296.41666846233227</v>
      </c>
      <c r="BN49">
        <f>'care receipt'!$N$5*'care provision'!BG49/1000</f>
        <v>126.23318545441576</v>
      </c>
      <c r="BO49">
        <f>'care receipt'!$N$5*'care provision'!BH49/1000</f>
        <v>215.58777536769853</v>
      </c>
      <c r="BP49">
        <f t="shared" si="16"/>
        <v>15.57723</v>
      </c>
      <c r="BR49">
        <f t="shared" si="17"/>
        <v>4256.3054326962456</v>
      </c>
      <c r="BS49">
        <f t="shared" si="18"/>
        <v>2181.0583000948554</v>
      </c>
      <c r="BT49">
        <f t="shared" si="19"/>
        <v>1902.4861133459747</v>
      </c>
      <c r="BU49">
        <f t="shared" si="20"/>
        <v>822.23406295203472</v>
      </c>
      <c r="BV49">
        <f t="shared" si="21"/>
        <v>1508.9822462278642</v>
      </c>
      <c r="BW49">
        <f t="shared" si="22"/>
        <v>15.662991841528696</v>
      </c>
      <c r="BY49">
        <f t="shared" si="34"/>
        <v>2191.1799919381751</v>
      </c>
      <c r="BZ49">
        <f t="shared" si="35"/>
        <v>3005.155957161438</v>
      </c>
      <c r="CA49">
        <f t="shared" si="36"/>
        <v>2229.2861250922665</v>
      </c>
      <c r="CB49">
        <f t="shared" si="37"/>
        <v>1252.2819642278582</v>
      </c>
      <c r="CC49">
        <f t="shared" si="25"/>
        <v>8677.9040384197397</v>
      </c>
      <c r="CD49">
        <f t="shared" si="26"/>
        <v>0.59880080790175172</v>
      </c>
      <c r="CE49">
        <f>CC49/'care receipt'!CC49</f>
        <v>1.3442169781678976</v>
      </c>
      <c r="CG49">
        <f>G49*Z49*365.25/7*'care receipt'!$CL49/10^6</f>
        <v>53.701358968688538</v>
      </c>
      <c r="CH49">
        <f>H49*AN49*365.25/7*'care receipt'!$CL49/10^6</f>
        <v>73.650252104425292</v>
      </c>
      <c r="CI49">
        <f>I49*BB49*365.25/7*'care receipt'!$CL49/10^6</f>
        <v>54.635262684013377</v>
      </c>
      <c r="CJ49">
        <f>J49*BP49*365.25/7*'care receipt'!$CL49/10^6</f>
        <v>30.690880502030456</v>
      </c>
      <c r="CK49">
        <f t="shared" si="27"/>
        <v>212.67775425915767</v>
      </c>
      <c r="CM49" s="1">
        <v>17685</v>
      </c>
      <c r="CN49" s="1">
        <v>25154</v>
      </c>
      <c r="CO49" s="1">
        <v>659</v>
      </c>
      <c r="CP49" s="1">
        <v>4</v>
      </c>
      <c r="CR49">
        <f>'care receipt'!$N$5*'care provision'!CM49/1000</f>
        <v>1168.8135522310695</v>
      </c>
      <c r="CS49">
        <f>'care receipt'!$N$5*'care provision'!CN49/1000</f>
        <v>1662.4447889635464</v>
      </c>
      <c r="CT49">
        <f>'care receipt'!$N$5*'care provision'!CO49/1000</f>
        <v>43.55375351542407</v>
      </c>
      <c r="CU49">
        <f>'care receipt'!$N$5*'care provision'!CP49/1000</f>
        <v>0.26436269205113244</v>
      </c>
      <c r="CW49">
        <f t="shared" si="38"/>
        <v>2065</v>
      </c>
      <c r="CX49">
        <f t="shared" si="39"/>
        <v>0.49090909090909096</v>
      </c>
      <c r="CY49">
        <f t="shared" si="40"/>
        <v>0.43436366776031771</v>
      </c>
      <c r="CZ49">
        <f t="shared" si="41"/>
        <v>1.5179784857070461E-2</v>
      </c>
      <c r="DA49">
        <f t="shared" si="42"/>
        <v>1.7158544955387785E-4</v>
      </c>
      <c r="DC49" s="1">
        <v>534.58950000000004</v>
      </c>
      <c r="DD49" s="1">
        <v>621.22410000000002</v>
      </c>
      <c r="DE49" s="1">
        <v>628.89639999999997</v>
      </c>
      <c r="DF49" s="1">
        <v>645.82680000000005</v>
      </c>
      <c r="DH49">
        <f t="shared" si="43"/>
        <v>7.4980254297651774</v>
      </c>
      <c r="DI49">
        <f t="shared" si="44"/>
        <v>12.393009213882831</v>
      </c>
      <c r="DJ49">
        <f t="shared" si="45"/>
        <v>0.3286895855080505</v>
      </c>
      <c r="DK49">
        <f t="shared" si="46"/>
        <v>2.04879013736122E-3</v>
      </c>
      <c r="DL49">
        <f>SUM(DH49:DK49)/'care receipt'!DS49</f>
        <v>0.14862711535134762</v>
      </c>
      <c r="DM49">
        <f t="shared" si="28"/>
        <v>20.221773019293423</v>
      </c>
      <c r="DN49">
        <f t="shared" si="32"/>
        <v>3.3417599999999992E-2</v>
      </c>
      <c r="DO49" s="1">
        <v>0.3014443</v>
      </c>
      <c r="DP49" s="1">
        <v>0.26802670000000001</v>
      </c>
      <c r="DQ49" s="1">
        <v>0.51017109999999999</v>
      </c>
      <c r="DR49" s="1">
        <v>0.31917830000000003</v>
      </c>
      <c r="DS49" s="1">
        <v>4.92924E-2</v>
      </c>
      <c r="DT49" s="1">
        <v>1.14906E-2</v>
      </c>
      <c r="DU49" s="1">
        <v>0.30010779999999998</v>
      </c>
      <c r="DV49" s="1">
        <v>0.25564100000000001</v>
      </c>
      <c r="DW49" s="1">
        <v>0.26717920000000001</v>
      </c>
      <c r="DX49" s="1">
        <v>0.27212419999999998</v>
      </c>
      <c r="DY49" s="1">
        <v>0.32289370000000001</v>
      </c>
      <c r="EA49">
        <f t="shared" si="29"/>
        <v>0.3014443</v>
      </c>
      <c r="EB49">
        <f t="shared" si="30"/>
        <v>0.51017109999999999</v>
      </c>
      <c r="EC49">
        <f t="shared" si="31"/>
        <v>0.31917830000000003</v>
      </c>
      <c r="ED49">
        <f t="shared" si="47"/>
        <v>3.6085422681153986E-2</v>
      </c>
      <c r="EE49">
        <f t="shared" si="33"/>
        <v>9.3699499999999991E-2</v>
      </c>
      <c r="EG49" s="1">
        <v>0.3014443</v>
      </c>
      <c r="EH49" s="1">
        <v>0.3393407</v>
      </c>
      <c r="EI49" s="1">
        <v>0.4164716</v>
      </c>
      <c r="EJ49" s="1">
        <v>0.29170410000000002</v>
      </c>
      <c r="EK49" s="1">
        <v>0.16133</v>
      </c>
      <c r="EL49" s="1">
        <v>4881.3770000000004</v>
      </c>
      <c r="EM49" s="1">
        <v>5156.8029999999999</v>
      </c>
      <c r="EN49" s="1">
        <v>5366.5029999999997</v>
      </c>
      <c r="EO49" s="1">
        <v>4495.0649999999996</v>
      </c>
      <c r="EP49" s="1">
        <v>4433.2060000000001</v>
      </c>
      <c r="ER49" s="1">
        <v>21.256029999999999</v>
      </c>
      <c r="ES49" s="1">
        <v>27.56447</v>
      </c>
      <c r="ET49" s="1">
        <v>3340.404</v>
      </c>
      <c r="EU49" s="1">
        <v>5352.55</v>
      </c>
    </row>
    <row r="50" spans="1:151" x14ac:dyDescent="0.25">
      <c r="A50">
        <v>2066</v>
      </c>
      <c r="B50" s="1">
        <v>36144</v>
      </c>
      <c r="C50" s="1">
        <v>57799</v>
      </c>
      <c r="D50" s="1">
        <v>43538</v>
      </c>
      <c r="E50" s="1">
        <v>23885</v>
      </c>
      <c r="G50">
        <f>'care receipt'!$N$5*'care provision'!B50/1000</f>
        <v>2388.7812853740329</v>
      </c>
      <c r="H50">
        <f>'care receipt'!$N$5*'care provision'!C50/1000</f>
        <v>3819.9748094658512</v>
      </c>
      <c r="I50">
        <f>'care receipt'!$N$5*'care provision'!D50/1000</f>
        <v>2877.4557216305516</v>
      </c>
      <c r="J50">
        <f>'care receipt'!$N$5*'care provision'!E50/1000</f>
        <v>1578.5757249103247</v>
      </c>
      <c r="K50">
        <f t="shared" si="12"/>
        <v>10664.78754138076</v>
      </c>
      <c r="L50">
        <f>K50/'care receipt'!BR50</f>
        <v>1.5898284712164652</v>
      </c>
      <c r="N50" s="1">
        <v>12860</v>
      </c>
      <c r="O50" s="1">
        <v>7324</v>
      </c>
      <c r="P50" s="1">
        <v>6822</v>
      </c>
      <c r="Q50" s="1">
        <v>3166</v>
      </c>
      <c r="R50" s="1">
        <v>6139</v>
      </c>
      <c r="S50" s="1">
        <v>18.022220000000001</v>
      </c>
      <c r="U50">
        <f>'care receipt'!$N$5*'care provision'!N50/1000</f>
        <v>849.9260549443909</v>
      </c>
      <c r="V50">
        <f>'care receipt'!$N$5*'care provision'!O50/1000</f>
        <v>484.04808914562358</v>
      </c>
      <c r="W50">
        <f>'care receipt'!$N$5*'care provision'!P50/1000</f>
        <v>450.87057129320641</v>
      </c>
      <c r="X50">
        <f>'care receipt'!$N$5*'care provision'!Q50/1000</f>
        <v>209.24307075847136</v>
      </c>
      <c r="Y50">
        <f>'care receipt'!$N$5*'care provision'!R50/1000</f>
        <v>405.73064162547553</v>
      </c>
      <c r="Z50">
        <f t="shared" si="13"/>
        <v>18.022220000000001</v>
      </c>
      <c r="AB50" s="1">
        <v>24926</v>
      </c>
      <c r="AC50" s="1">
        <v>11639</v>
      </c>
      <c r="AD50" s="1">
        <v>9760</v>
      </c>
      <c r="AE50" s="1">
        <v>3992</v>
      </c>
      <c r="AF50" s="1">
        <v>7781</v>
      </c>
      <c r="AG50" s="1">
        <v>14.99854</v>
      </c>
      <c r="AI50">
        <f>'care receipt'!$N$5*'care provision'!AB50/1000</f>
        <v>1647.3761155166319</v>
      </c>
      <c r="AJ50">
        <f>'care receipt'!$N$5*'care provision'!AC50/1000</f>
        <v>769.22934319578258</v>
      </c>
      <c r="AK50">
        <f>'care receipt'!$N$5*'care provision'!AD50/1000</f>
        <v>645.0449686047632</v>
      </c>
      <c r="AL50">
        <f>'care receipt'!$N$5*'care provision'!AE50/1000</f>
        <v>263.83396666703015</v>
      </c>
      <c r="AM50">
        <f>'care receipt'!$N$5*'care provision'!AF50/1000</f>
        <v>514.25152671246542</v>
      </c>
      <c r="AN50">
        <f t="shared" si="14"/>
        <v>14.99854</v>
      </c>
      <c r="AP50" s="1">
        <v>17860</v>
      </c>
      <c r="AQ50" s="1">
        <v>9053</v>
      </c>
      <c r="AR50" s="1">
        <v>7606</v>
      </c>
      <c r="AS50" s="1">
        <v>3337</v>
      </c>
      <c r="AT50" s="1">
        <v>5916</v>
      </c>
      <c r="AU50" s="1">
        <v>14.975569999999999</v>
      </c>
      <c r="AW50">
        <f>'care receipt'!$N$5*'care provision'!AP50/1000</f>
        <v>1180.3794200083064</v>
      </c>
      <c r="AX50">
        <f>'care receipt'!$N$5*'care provision'!AQ50/1000</f>
        <v>598.31886278472552</v>
      </c>
      <c r="AY50">
        <f>'care receipt'!$N$5*'care provision'!AR50/1000</f>
        <v>502.68565893522839</v>
      </c>
      <c r="AZ50">
        <f>'care receipt'!$N$5*'care provision'!AS50/1000</f>
        <v>220.54457584365724</v>
      </c>
      <c r="BA50">
        <f>'care receipt'!$N$5*'care provision'!AT50/1000</f>
        <v>390.99242154362491</v>
      </c>
      <c r="BB50">
        <f t="shared" si="15"/>
        <v>14.975569999999999</v>
      </c>
      <c r="BD50" s="1">
        <v>9086</v>
      </c>
      <c r="BE50" s="1">
        <v>5071</v>
      </c>
      <c r="BF50" s="1">
        <v>4546</v>
      </c>
      <c r="BG50" s="1">
        <v>1971</v>
      </c>
      <c r="BH50" s="1">
        <v>3339</v>
      </c>
      <c r="BI50" s="1">
        <v>15.5046</v>
      </c>
      <c r="BK50">
        <f>'care receipt'!$N$5*'care provision'!BD50/1000</f>
        <v>600.49985499414731</v>
      </c>
      <c r="BL50">
        <f>'care receipt'!$N$5*'care provision'!BE50/1000</f>
        <v>335.14580284782318</v>
      </c>
      <c r="BM50">
        <f>'care receipt'!$N$5*'care provision'!BF50/1000</f>
        <v>300.44819951611203</v>
      </c>
      <c r="BN50">
        <f>'care receipt'!$N$5*'care provision'!BG50/1000</f>
        <v>130.26471650819551</v>
      </c>
      <c r="BO50">
        <f>'care receipt'!$N$5*'care provision'!BH50/1000</f>
        <v>220.67675718968283</v>
      </c>
      <c r="BP50">
        <f t="shared" si="16"/>
        <v>15.5046</v>
      </c>
      <c r="BR50">
        <f t="shared" si="17"/>
        <v>4278.1814454634759</v>
      </c>
      <c r="BS50">
        <f t="shared" si="18"/>
        <v>2186.742097973955</v>
      </c>
      <c r="BT50">
        <f t="shared" si="19"/>
        <v>1899.0493983493102</v>
      </c>
      <c r="BU50">
        <f t="shared" si="20"/>
        <v>823.88632977735426</v>
      </c>
      <c r="BV50">
        <f t="shared" si="21"/>
        <v>1531.6513470712487</v>
      </c>
      <c r="BW50">
        <f t="shared" si="22"/>
        <v>15.744515392337915</v>
      </c>
      <c r="BY50">
        <f t="shared" si="34"/>
        <v>2246.3470804614844</v>
      </c>
      <c r="BZ50">
        <f t="shared" si="35"/>
        <v>2989.5214183563226</v>
      </c>
      <c r="CA50">
        <f t="shared" si="36"/>
        <v>2248.454976003653</v>
      </c>
      <c r="CB50">
        <f t="shared" si="37"/>
        <v>1277.0801983740569</v>
      </c>
      <c r="CC50">
        <f t="shared" si="25"/>
        <v>8761.4036731955166</v>
      </c>
      <c r="CD50">
        <f t="shared" si="26"/>
        <v>0.59760612501354438</v>
      </c>
      <c r="CE50">
        <f>CC50/'care receipt'!CC50</f>
        <v>1.3579975835492955</v>
      </c>
      <c r="CG50">
        <f>G50*Z50*365.25/7*'care receipt'!$CL50/10^6</f>
        <v>56.043543399627154</v>
      </c>
      <c r="CH50">
        <f>H50*AN50*365.25/7*'care receipt'!$CL50/10^6</f>
        <v>74.584811408283244</v>
      </c>
      <c r="CI50">
        <f>I50*BB50*365.25/7*'care receipt'!$CL50/10^6</f>
        <v>56.096132750723839</v>
      </c>
      <c r="CJ50">
        <f>J50*BP50*365.25/7*'care receipt'!$CL50/10^6</f>
        <v>31.861549866851966</v>
      </c>
      <c r="CK50">
        <f t="shared" si="27"/>
        <v>218.58603742548618</v>
      </c>
      <c r="CM50" s="1">
        <v>17643</v>
      </c>
      <c r="CN50" s="1">
        <v>25208</v>
      </c>
      <c r="CO50" s="1">
        <v>662</v>
      </c>
      <c r="CP50" s="1">
        <v>4</v>
      </c>
      <c r="CR50">
        <f>'care receipt'!$N$5*'care provision'!CM50/1000</f>
        <v>1166.0377439645324</v>
      </c>
      <c r="CS50">
        <f>'care receipt'!$N$5*'care provision'!CN50/1000</f>
        <v>1666.0136853062368</v>
      </c>
      <c r="CT50">
        <f>'care receipt'!$N$5*'care provision'!CO50/1000</f>
        <v>43.752025534462426</v>
      </c>
      <c r="CU50">
        <f>'care receipt'!$N$5*'care provision'!CP50/1000</f>
        <v>0.26436269205113244</v>
      </c>
      <c r="CW50">
        <f t="shared" si="38"/>
        <v>2066</v>
      </c>
      <c r="CX50">
        <f t="shared" si="39"/>
        <v>0.48813081009296144</v>
      </c>
      <c r="CY50">
        <f t="shared" si="40"/>
        <v>0.43613211301233584</v>
      </c>
      <c r="CZ50">
        <f t="shared" si="41"/>
        <v>1.5205108181358812E-2</v>
      </c>
      <c r="DA50">
        <f t="shared" si="42"/>
        <v>1.6746912288046891E-4</v>
      </c>
      <c r="DC50" s="1">
        <v>531.43240000000003</v>
      </c>
      <c r="DD50" s="1">
        <v>616.46900000000005</v>
      </c>
      <c r="DE50" s="1">
        <v>627.43759999999997</v>
      </c>
      <c r="DF50" s="1">
        <v>250.48660000000001</v>
      </c>
      <c r="DH50">
        <f t="shared" si="43"/>
        <v>7.4360428411878834</v>
      </c>
      <c r="DI50">
        <f t="shared" si="44"/>
        <v>12.324549486804607</v>
      </c>
      <c r="DJ50">
        <f t="shared" si="45"/>
        <v>0.32941999075778183</v>
      </c>
      <c r="DK50">
        <f t="shared" si="46"/>
        <v>7.9463174278482233E-4</v>
      </c>
      <c r="DL50">
        <f>SUM(DH50:DK50)/'care receipt'!DS50</f>
        <v>0.14505696861261277</v>
      </c>
      <c r="DM50">
        <f t="shared" si="28"/>
        <v>20.090806950493057</v>
      </c>
      <c r="DN50">
        <f t="shared" si="32"/>
        <v>3.3821299999999999E-2</v>
      </c>
      <c r="DO50" s="1">
        <v>0.30349130000000002</v>
      </c>
      <c r="DP50" s="1">
        <v>0.26967000000000002</v>
      </c>
      <c r="DQ50" s="1">
        <v>0.51306099999999999</v>
      </c>
      <c r="DR50" s="1">
        <v>0.32372339999999999</v>
      </c>
      <c r="DS50" s="1">
        <v>4.9594100000000002E-2</v>
      </c>
      <c r="DT50" s="1">
        <v>1.16121E-2</v>
      </c>
      <c r="DU50" s="1">
        <v>0.30235889999999999</v>
      </c>
      <c r="DV50" s="1">
        <v>0.25303979999999998</v>
      </c>
      <c r="DW50" s="1">
        <v>0.26778639999999998</v>
      </c>
      <c r="DX50" s="1">
        <v>0.28016760000000002</v>
      </c>
      <c r="DY50" s="1">
        <v>0.3289221</v>
      </c>
      <c r="EA50">
        <f t="shared" si="29"/>
        <v>0.30349130000000002</v>
      </c>
      <c r="EB50">
        <f t="shared" si="30"/>
        <v>0.51306099999999999</v>
      </c>
      <c r="EC50">
        <f t="shared" si="31"/>
        <v>0.32372339999999999</v>
      </c>
      <c r="ED50">
        <f t="shared" si="47"/>
        <v>3.6138749896919446E-2</v>
      </c>
      <c r="EE50">
        <f t="shared" si="33"/>
        <v>9.7138699999999967E-2</v>
      </c>
      <c r="EG50" s="1">
        <v>0.30349130000000002</v>
      </c>
      <c r="EH50" s="1">
        <v>0.34205020000000003</v>
      </c>
      <c r="EI50" s="1">
        <v>0.41592230000000002</v>
      </c>
      <c r="EJ50" s="1">
        <v>0.2982921</v>
      </c>
      <c r="EK50" s="1">
        <v>0.17087849999999999</v>
      </c>
      <c r="EL50" s="1">
        <v>4929.7439999999997</v>
      </c>
      <c r="EM50" s="1">
        <v>5229.366</v>
      </c>
      <c r="EN50" s="1">
        <v>5486.15</v>
      </c>
      <c r="EO50" s="1">
        <v>4487.9409999999998</v>
      </c>
      <c r="EP50" s="1">
        <v>4492.0630000000001</v>
      </c>
      <c r="ER50" s="1">
        <v>21.269110000000001</v>
      </c>
      <c r="ES50" s="1">
        <v>27.585000000000001</v>
      </c>
      <c r="ET50" s="1">
        <v>3379.9540000000002</v>
      </c>
      <c r="EU50" s="1">
        <v>5363.192</v>
      </c>
    </row>
    <row r="51" spans="1:151" x14ac:dyDescent="0.25">
      <c r="A51">
        <v>2067</v>
      </c>
      <c r="B51" s="1">
        <v>36384</v>
      </c>
      <c r="C51" s="1">
        <v>57913</v>
      </c>
      <c r="D51" s="1">
        <v>43801</v>
      </c>
      <c r="E51" s="1">
        <v>24105</v>
      </c>
      <c r="G51">
        <f>'care receipt'!$N$5*'care provision'!B51/1000</f>
        <v>2404.6430468971007</v>
      </c>
      <c r="H51">
        <f>'care receipt'!$N$5*'care provision'!C51/1000</f>
        <v>3827.5091461893085</v>
      </c>
      <c r="I51">
        <f>'care receipt'!$N$5*'care provision'!D51/1000</f>
        <v>2894.8375686329132</v>
      </c>
      <c r="J51">
        <f>'care receipt'!$N$5*'care provision'!E51/1000</f>
        <v>1593.115672973137</v>
      </c>
      <c r="K51">
        <f t="shared" si="12"/>
        <v>10720.105434692459</v>
      </c>
      <c r="L51">
        <f>K51/'care receipt'!BR51</f>
        <v>1.5796788110750772</v>
      </c>
      <c r="N51" s="1">
        <v>13257</v>
      </c>
      <c r="O51" s="1">
        <v>7519</v>
      </c>
      <c r="P51" s="1">
        <v>6701</v>
      </c>
      <c r="Q51" s="1">
        <v>2989</v>
      </c>
      <c r="R51" s="1">
        <v>6116</v>
      </c>
      <c r="S51" s="1">
        <v>17.725290000000001</v>
      </c>
      <c r="U51">
        <f>'care receipt'!$N$5*'care provision'!N51/1000</f>
        <v>876.16405213046573</v>
      </c>
      <c r="V51">
        <f>'care receipt'!$N$5*'care provision'!O51/1000</f>
        <v>496.93577038311622</v>
      </c>
      <c r="W51">
        <f>'care receipt'!$N$5*'care provision'!P51/1000</f>
        <v>442.87359985865965</v>
      </c>
      <c r="X51">
        <f>'care receipt'!$N$5*'care provision'!Q51/1000</f>
        <v>197.54502163520871</v>
      </c>
      <c r="Y51">
        <f>'care receipt'!$N$5*'care provision'!R51/1000</f>
        <v>404.21055614618155</v>
      </c>
      <c r="Z51">
        <f t="shared" si="13"/>
        <v>17.725290000000001</v>
      </c>
      <c r="AB51" s="1">
        <v>24668</v>
      </c>
      <c r="AC51" s="1">
        <v>11497</v>
      </c>
      <c r="AD51" s="1">
        <v>9910</v>
      </c>
      <c r="AE51" s="1">
        <v>4191</v>
      </c>
      <c r="AF51" s="1">
        <v>7927</v>
      </c>
      <c r="AG51" s="1">
        <v>15.22964</v>
      </c>
      <c r="AI51">
        <f>'care receipt'!$N$5*'care provision'!AB51/1000</f>
        <v>1630.324721879334</v>
      </c>
      <c r="AJ51">
        <f>'care receipt'!$N$5*'care provision'!AC51/1000</f>
        <v>759.84446762796745</v>
      </c>
      <c r="AK51">
        <f>'care receipt'!$N$5*'care provision'!AD51/1000</f>
        <v>654.95856955668057</v>
      </c>
      <c r="AL51">
        <f>'care receipt'!$N$5*'care provision'!AE51/1000</f>
        <v>276.98601059657403</v>
      </c>
      <c r="AM51">
        <f>'care receipt'!$N$5*'care provision'!AF51/1000</f>
        <v>523.90076497233179</v>
      </c>
      <c r="AN51">
        <f t="shared" si="14"/>
        <v>15.22964</v>
      </c>
      <c r="AP51" s="1">
        <v>17935</v>
      </c>
      <c r="AQ51" s="1">
        <v>9165</v>
      </c>
      <c r="AR51" s="1">
        <v>7816</v>
      </c>
      <c r="AS51" s="1">
        <v>3392</v>
      </c>
      <c r="AT51" s="1">
        <v>5732</v>
      </c>
      <c r="AU51" s="1">
        <v>14.74408</v>
      </c>
      <c r="AW51">
        <f>'care receipt'!$N$5*'care provision'!AP51/1000</f>
        <v>1185.3362204842651</v>
      </c>
      <c r="AX51">
        <f>'care receipt'!$N$5*'care provision'!AQ51/1000</f>
        <v>605.72101816215729</v>
      </c>
      <c r="AY51">
        <f>'care receipt'!$N$5*'care provision'!AR51/1000</f>
        <v>516.56470026791283</v>
      </c>
      <c r="AZ51">
        <f>'care receipt'!$N$5*'care provision'!AS51/1000</f>
        <v>224.17956285936035</v>
      </c>
      <c r="BA51">
        <f>'care receipt'!$N$5*'care provision'!AT51/1000</f>
        <v>378.83173770927283</v>
      </c>
      <c r="BB51">
        <f t="shared" si="15"/>
        <v>14.74408</v>
      </c>
      <c r="BD51" s="1">
        <v>9286</v>
      </c>
      <c r="BE51" s="1">
        <v>5047</v>
      </c>
      <c r="BF51" s="1">
        <v>4530</v>
      </c>
      <c r="BG51" s="1">
        <v>2057</v>
      </c>
      <c r="BH51" s="1">
        <v>3328</v>
      </c>
      <c r="BI51" s="1">
        <v>15.42258</v>
      </c>
      <c r="BK51">
        <f>'care receipt'!$N$5*'care provision'!BD51/1000</f>
        <v>613.717989596704</v>
      </c>
      <c r="BL51">
        <f>'care receipt'!$N$5*'care provision'!BE51/1000</f>
        <v>333.55962669551639</v>
      </c>
      <c r="BM51">
        <f>'care receipt'!$N$5*'care provision'!BF51/1000</f>
        <v>299.39074874790754</v>
      </c>
      <c r="BN51">
        <f>'care receipt'!$N$5*'care provision'!BG51/1000</f>
        <v>135.94851438729486</v>
      </c>
      <c r="BO51">
        <f>'care receipt'!$N$5*'care provision'!BH51/1000</f>
        <v>219.94975978654222</v>
      </c>
      <c r="BP51">
        <f t="shared" si="16"/>
        <v>15.42258</v>
      </c>
      <c r="BR51">
        <f t="shared" si="17"/>
        <v>4305.5429840907691</v>
      </c>
      <c r="BS51">
        <f t="shared" si="18"/>
        <v>2196.0608828687573</v>
      </c>
      <c r="BT51">
        <f t="shared" si="19"/>
        <v>1913.7876184311606</v>
      </c>
      <c r="BU51">
        <f t="shared" si="20"/>
        <v>834.65910947843804</v>
      </c>
      <c r="BV51">
        <f t="shared" si="21"/>
        <v>1526.8928186143282</v>
      </c>
      <c r="BW51">
        <f t="shared" si="22"/>
        <v>15.686996120047102</v>
      </c>
      <c r="BY51">
        <f t="shared" si="34"/>
        <v>2224.0070075123363</v>
      </c>
      <c r="BZ51">
        <f t="shared" si="35"/>
        <v>3041.5717043007917</v>
      </c>
      <c r="CA51">
        <f t="shared" si="36"/>
        <v>2227.0710034691256</v>
      </c>
      <c r="CB51">
        <f t="shared" si="37"/>
        <v>1282.0250953861237</v>
      </c>
      <c r="CC51">
        <f t="shared" si="25"/>
        <v>8774.6748106683772</v>
      </c>
      <c r="CD51">
        <f t="shared" si="26"/>
        <v>0.60008818850029189</v>
      </c>
      <c r="CE51">
        <f>CC51/'care receipt'!CC51</f>
        <v>1.3427313655748092</v>
      </c>
      <c r="CG51">
        <f>G51*Z51*365.25/7*'care receipt'!$CL51/10^6</f>
        <v>56.484121972661576</v>
      </c>
      <c r="CH51">
        <f>H51*AN51*365.25/7*'care receipt'!$CL51/10^6</f>
        <v>77.248186068662434</v>
      </c>
      <c r="CI51">
        <f>I51*BB51*365.25/7*'care receipt'!$CL51/10^6</f>
        <v>56.561939677714861</v>
      </c>
      <c r="CJ51">
        <f>J51*BP51*365.25/7*'care receipt'!$CL51/10^6</f>
        <v>32.560177020665812</v>
      </c>
      <c r="CK51">
        <f t="shared" si="27"/>
        <v>222.85442473970468</v>
      </c>
      <c r="CM51" s="1">
        <v>17766</v>
      </c>
      <c r="CN51" s="1">
        <v>25030</v>
      </c>
      <c r="CO51" s="1">
        <v>659</v>
      </c>
      <c r="CP51" s="1">
        <v>8</v>
      </c>
      <c r="CR51">
        <f>'care receipt'!$N$5*'care provision'!CM51/1000</f>
        <v>1174.1668967451049</v>
      </c>
      <c r="CS51">
        <f>'care receipt'!$N$5*'care provision'!CN51/1000</f>
        <v>1654.2495455099615</v>
      </c>
      <c r="CT51">
        <f>'care receipt'!$N$5*'care provision'!CO51/1000</f>
        <v>43.55375351542407</v>
      </c>
      <c r="CU51">
        <f>'care receipt'!$N$5*'care provision'!CP51/1000</f>
        <v>0.52872538410226488</v>
      </c>
      <c r="CW51">
        <f t="shared" si="38"/>
        <v>2067</v>
      </c>
      <c r="CX51">
        <f t="shared" si="39"/>
        <v>0.48829155672823221</v>
      </c>
      <c r="CY51">
        <f t="shared" si="40"/>
        <v>0.4322000241741924</v>
      </c>
      <c r="CZ51">
        <f t="shared" si="41"/>
        <v>1.5045318600031962E-2</v>
      </c>
      <c r="DA51">
        <f t="shared" si="42"/>
        <v>3.3188135241651108E-4</v>
      </c>
      <c r="DC51" s="1">
        <v>525.06759999999997</v>
      </c>
      <c r="DD51" s="1">
        <v>623.01120000000003</v>
      </c>
      <c r="DE51" s="1">
        <v>633.2604</v>
      </c>
      <c r="DF51" s="1">
        <v>360.71080000000001</v>
      </c>
      <c r="DH51">
        <f t="shared" si="43"/>
        <v>7.398203933680799</v>
      </c>
      <c r="DI51">
        <f t="shared" si="44"/>
        <v>12.367391933371389</v>
      </c>
      <c r="DJ51">
        <f t="shared" si="45"/>
        <v>0.33097040847214626</v>
      </c>
      <c r="DK51">
        <f t="shared" si="46"/>
        <v>2.2886034753580231E-3</v>
      </c>
      <c r="DL51">
        <f>SUM(DH51:DK51)/'care receipt'!DS51</f>
        <v>0.1404762286517249</v>
      </c>
      <c r="DM51">
        <f t="shared" si="28"/>
        <v>20.098854878999692</v>
      </c>
      <c r="DN51">
        <f t="shared" si="32"/>
        <v>3.2616100000000037E-2</v>
      </c>
      <c r="DO51" s="1">
        <v>0.30434430000000001</v>
      </c>
      <c r="DP51" s="1">
        <v>0.27172819999999998</v>
      </c>
      <c r="DQ51" s="1">
        <v>0.51250739999999995</v>
      </c>
      <c r="DR51" s="1">
        <v>0.32802629999999999</v>
      </c>
      <c r="DS51" s="1">
        <v>5.0357399999999997E-2</v>
      </c>
      <c r="DT51" s="1">
        <v>1.23582E-2</v>
      </c>
      <c r="DU51" s="1">
        <v>0.30324699999999999</v>
      </c>
      <c r="DV51" s="1">
        <v>0.25606590000000001</v>
      </c>
      <c r="DW51" s="1">
        <v>0.25992989999999999</v>
      </c>
      <c r="DX51" s="1">
        <v>0.28066289999999999</v>
      </c>
      <c r="DY51" s="1">
        <v>0.33091530000000002</v>
      </c>
      <c r="EA51">
        <f t="shared" si="29"/>
        <v>0.30434430000000001</v>
      </c>
      <c r="EB51">
        <f t="shared" si="30"/>
        <v>0.51250739999999995</v>
      </c>
      <c r="EC51">
        <f t="shared" si="31"/>
        <v>0.32802629999999999</v>
      </c>
      <c r="ED51">
        <f t="shared" si="47"/>
        <v>3.6868596124053833E-2</v>
      </c>
      <c r="EE51">
        <f t="shared" si="33"/>
        <v>9.9041099999999938E-2</v>
      </c>
      <c r="EG51" s="1">
        <v>0.30434430000000001</v>
      </c>
      <c r="EH51" s="1">
        <v>0.34424680000000002</v>
      </c>
      <c r="EI51" s="1">
        <v>0.41346630000000001</v>
      </c>
      <c r="EJ51" s="1">
        <v>0.30128379999999999</v>
      </c>
      <c r="EK51" s="1">
        <v>0.16361419999999999</v>
      </c>
      <c r="EL51" s="1">
        <v>4959.326</v>
      </c>
      <c r="EM51" s="1">
        <v>5303.6009999999997</v>
      </c>
      <c r="EN51" s="1">
        <v>5488.0389999999998</v>
      </c>
      <c r="EO51" s="1">
        <v>4548.982</v>
      </c>
      <c r="EP51" s="1">
        <v>4480.0370000000003</v>
      </c>
      <c r="ER51" s="1">
        <v>21.22137</v>
      </c>
      <c r="ES51" s="1">
        <v>27.380179999999999</v>
      </c>
      <c r="ET51" s="1">
        <v>3399.2820000000002</v>
      </c>
      <c r="EU51" s="1">
        <v>5367.7650000000003</v>
      </c>
    </row>
    <row r="52" spans="1:151" x14ac:dyDescent="0.25">
      <c r="A52">
        <v>2068</v>
      </c>
      <c r="B52" s="1">
        <v>36457</v>
      </c>
      <c r="C52" s="1">
        <v>57932</v>
      </c>
      <c r="D52" s="1">
        <v>43947</v>
      </c>
      <c r="E52" s="1">
        <v>24605</v>
      </c>
      <c r="G52">
        <f>'care receipt'!$N$5*'care provision'!B52/1000</f>
        <v>2409.4676660270343</v>
      </c>
      <c r="H52">
        <f>'care receipt'!$N$5*'care provision'!C52/1000</f>
        <v>3828.7648689765515</v>
      </c>
      <c r="I52">
        <f>'care receipt'!$N$5*'care provision'!D52/1000</f>
        <v>2904.4868068927794</v>
      </c>
      <c r="J52">
        <f>'care receipt'!$N$5*'care provision'!E52/1000</f>
        <v>1626.1610094795285</v>
      </c>
      <c r="K52">
        <f t="shared" si="12"/>
        <v>10768.880351375894</v>
      </c>
      <c r="L52">
        <f>K52/'care receipt'!BR52</f>
        <v>1.5762280650840639</v>
      </c>
      <c r="N52" s="1">
        <v>13289</v>
      </c>
      <c r="O52" s="1">
        <v>7342</v>
      </c>
      <c r="P52" s="1">
        <v>6873</v>
      </c>
      <c r="Q52" s="1">
        <v>3126</v>
      </c>
      <c r="R52" s="1">
        <v>6007</v>
      </c>
      <c r="S52" s="1">
        <v>17.522739999999999</v>
      </c>
      <c r="U52">
        <f>'care receipt'!$N$5*'care provision'!N52/1000</f>
        <v>878.27895366687483</v>
      </c>
      <c r="V52">
        <f>'care receipt'!$N$5*'care provision'!O52/1000</f>
        <v>485.23772125985363</v>
      </c>
      <c r="W52">
        <f>'care receipt'!$N$5*'care provision'!P52/1000</f>
        <v>454.24119561685831</v>
      </c>
      <c r="X52">
        <f>'care receipt'!$N$5*'care provision'!Q52/1000</f>
        <v>206.59944383796002</v>
      </c>
      <c r="Y52">
        <f>'care receipt'!$N$5*'care provision'!R52/1000</f>
        <v>397.00667278778815</v>
      </c>
      <c r="Z52">
        <f t="shared" si="13"/>
        <v>17.522739999999999</v>
      </c>
      <c r="AB52" s="1">
        <v>24849</v>
      </c>
      <c r="AC52" s="1">
        <v>11727</v>
      </c>
      <c r="AD52" s="1">
        <v>9660</v>
      </c>
      <c r="AE52" s="1">
        <v>4166</v>
      </c>
      <c r="AF52" s="1">
        <v>7845</v>
      </c>
      <c r="AG52" s="1">
        <v>15.02887</v>
      </c>
      <c r="AI52">
        <f>'care receipt'!$N$5*'care provision'!AB52/1000</f>
        <v>1642.2871336946475</v>
      </c>
      <c r="AJ52">
        <f>'care receipt'!$N$5*'care provision'!AC52/1000</f>
        <v>775.04532242090761</v>
      </c>
      <c r="AK52">
        <f>'care receipt'!$N$5*'care provision'!AD52/1000</f>
        <v>638.43590130348491</v>
      </c>
      <c r="AL52">
        <f>'care receipt'!$N$5*'care provision'!AE52/1000</f>
        <v>275.33374377125443</v>
      </c>
      <c r="AM52">
        <f>'care receipt'!$N$5*'care provision'!AF52/1000</f>
        <v>518.48132978528349</v>
      </c>
      <c r="AN52">
        <f t="shared" si="14"/>
        <v>15.02887</v>
      </c>
      <c r="AP52" s="1">
        <v>18350</v>
      </c>
      <c r="AQ52" s="1">
        <v>8847</v>
      </c>
      <c r="AR52" s="1">
        <v>7786</v>
      </c>
      <c r="AS52" s="1">
        <v>3367</v>
      </c>
      <c r="AT52" s="1">
        <v>5830</v>
      </c>
      <c r="AU52" s="1">
        <v>14.796150000000001</v>
      </c>
      <c r="AW52">
        <f>'care receipt'!$N$5*'care provision'!AP52/1000</f>
        <v>1212.7638497845701</v>
      </c>
      <c r="AX52">
        <f>'care receipt'!$N$5*'care provision'!AQ52/1000</f>
        <v>584.70418414409221</v>
      </c>
      <c r="AY52">
        <f>'care receipt'!$N$5*'care provision'!AR52/1000</f>
        <v>514.58198007752935</v>
      </c>
      <c r="AZ52">
        <f>'care receipt'!$N$5*'care provision'!AS52/1000</f>
        <v>222.52729603404075</v>
      </c>
      <c r="BA52">
        <f>'care receipt'!$N$5*'care provision'!AT52/1000</f>
        <v>385.30862366452556</v>
      </c>
      <c r="BB52">
        <f t="shared" si="15"/>
        <v>14.796150000000001</v>
      </c>
      <c r="BD52" s="1">
        <v>9291</v>
      </c>
      <c r="BE52" s="1">
        <v>5188</v>
      </c>
      <c r="BF52" s="1">
        <v>4725</v>
      </c>
      <c r="BG52" s="1">
        <v>2020</v>
      </c>
      <c r="BH52" s="1">
        <v>3525</v>
      </c>
      <c r="BI52" s="1">
        <v>15.709809999999999</v>
      </c>
      <c r="BK52">
        <f>'care receipt'!$N$5*'care provision'!BD52/1000</f>
        <v>614.04844296176793</v>
      </c>
      <c r="BL52">
        <f>'care receipt'!$N$5*'care provision'!BE52/1000</f>
        <v>342.87841159031876</v>
      </c>
      <c r="BM52">
        <f>'care receipt'!$N$5*'care provision'!BF52/1000</f>
        <v>312.27842998540024</v>
      </c>
      <c r="BN52">
        <f>'care receipt'!$N$5*'care provision'!BG52/1000</f>
        <v>133.5031594858219</v>
      </c>
      <c r="BO52">
        <f>'care receipt'!$N$5*'care provision'!BH52/1000</f>
        <v>232.96962237006048</v>
      </c>
      <c r="BP52">
        <f t="shared" si="16"/>
        <v>15.709809999999999</v>
      </c>
      <c r="BR52">
        <f t="shared" si="17"/>
        <v>4347.3783801078607</v>
      </c>
      <c r="BS52">
        <f t="shared" si="18"/>
        <v>2187.8656394151722</v>
      </c>
      <c r="BT52">
        <f t="shared" si="19"/>
        <v>1919.5375069832728</v>
      </c>
      <c r="BU52">
        <f t="shared" si="20"/>
        <v>837.96364312907713</v>
      </c>
      <c r="BV52">
        <f t="shared" si="21"/>
        <v>1533.7662486076576</v>
      </c>
      <c r="BW52">
        <f t="shared" si="22"/>
        <v>15.62691592736021</v>
      </c>
      <c r="BY52">
        <f t="shared" si="34"/>
        <v>2203.0040940264316</v>
      </c>
      <c r="BZ52">
        <f t="shared" si="35"/>
        <v>3002.4598516086867</v>
      </c>
      <c r="CA52">
        <f t="shared" si="36"/>
        <v>2242.3857151951943</v>
      </c>
      <c r="CB52">
        <f t="shared" si="37"/>
        <v>1332.9892926233019</v>
      </c>
      <c r="CC52">
        <f t="shared" si="25"/>
        <v>8780.8389534536145</v>
      </c>
      <c r="CD52">
        <f t="shared" si="26"/>
        <v>0.59282079687701628</v>
      </c>
      <c r="CE52">
        <f>CC52/'care receipt'!CC52</f>
        <v>1.3309628317949957</v>
      </c>
      <c r="CG52">
        <f>G52*Z52*365.25/7*'care receipt'!$CL52/10^6</f>
        <v>56.956991204487011</v>
      </c>
      <c r="CH52">
        <f>H52*AN52*365.25/7*'care receipt'!$CL52/10^6</f>
        <v>77.6263102840378</v>
      </c>
      <c r="CI52">
        <f>I52*BB52*365.25/7*'care receipt'!$CL52/10^6</f>
        <v>57.975172993894418</v>
      </c>
      <c r="CJ52">
        <f>J52*BP52*365.25/7*'care receipt'!$CL52/10^6</f>
        <v>34.46342184360455</v>
      </c>
      <c r="CK52">
        <f t="shared" si="27"/>
        <v>227.02189632602378</v>
      </c>
      <c r="CM52" s="1">
        <v>17695</v>
      </c>
      <c r="CN52" s="1">
        <v>25198</v>
      </c>
      <c r="CO52" s="1">
        <v>694</v>
      </c>
      <c r="CP52" s="1">
        <v>7</v>
      </c>
      <c r="CR52">
        <f>'care receipt'!$N$5*'care provision'!CM52/1000</f>
        <v>1169.4744589611971</v>
      </c>
      <c r="CS52">
        <f>'care receipt'!$N$5*'care provision'!CN52/1000</f>
        <v>1665.3527785761089</v>
      </c>
      <c r="CT52">
        <f>'care receipt'!$N$5*'care provision'!CO52/1000</f>
        <v>45.866927070871483</v>
      </c>
      <c r="CU52">
        <f>'care receipt'!$N$5*'care provision'!CP52/1000</f>
        <v>0.46263471108948179</v>
      </c>
      <c r="CW52">
        <f t="shared" si="38"/>
        <v>2068</v>
      </c>
      <c r="CX52">
        <f t="shared" si="39"/>
        <v>0.48536632196834617</v>
      </c>
      <c r="CY52">
        <f t="shared" si="40"/>
        <v>0.43495822688669472</v>
      </c>
      <c r="CZ52">
        <f t="shared" si="41"/>
        <v>1.5791749152388106E-2</v>
      </c>
      <c r="DA52">
        <f t="shared" si="42"/>
        <v>2.8449502133712657E-4</v>
      </c>
      <c r="DC52" s="1">
        <v>532.9443</v>
      </c>
      <c r="DD52" s="1">
        <v>624.97249999999997</v>
      </c>
      <c r="DE52" s="1">
        <v>616.86699999999996</v>
      </c>
      <c r="DF52" s="1">
        <v>361.75409999999999</v>
      </c>
      <c r="DH52">
        <f t="shared" si="43"/>
        <v>7.4791769627874478</v>
      </c>
      <c r="DI52">
        <f t="shared" si="44"/>
        <v>12.489596272903885</v>
      </c>
      <c r="DJ52">
        <f t="shared" si="45"/>
        <v>0.33952552441712736</v>
      </c>
      <c r="DK52">
        <f t="shared" si="46"/>
        <v>2.008320042467226E-3</v>
      </c>
      <c r="DL52">
        <f>SUM(DH52:DK52)/'care receipt'!DS52</f>
        <v>0.13849500755775671</v>
      </c>
      <c r="DM52">
        <f t="shared" si="28"/>
        <v>20.310307080150928</v>
      </c>
      <c r="DN52">
        <f t="shared" si="32"/>
        <v>3.3726699999999998E-2</v>
      </c>
      <c r="DO52" s="1">
        <v>0.30628280000000002</v>
      </c>
      <c r="DP52" s="1">
        <v>0.27255610000000002</v>
      </c>
      <c r="DQ52" s="1">
        <v>0.51593180000000005</v>
      </c>
      <c r="DR52" s="1">
        <v>0.32882790000000001</v>
      </c>
      <c r="DS52" s="1">
        <v>5.1354299999999999E-2</v>
      </c>
      <c r="DT52" s="1">
        <v>1.34818E-2</v>
      </c>
      <c r="DU52" s="1">
        <v>0.30526320000000001</v>
      </c>
      <c r="DV52" s="1">
        <v>0.25645240000000002</v>
      </c>
      <c r="DW52" s="1">
        <v>0.27027570000000001</v>
      </c>
      <c r="DX52" s="1">
        <v>0.28184949999999998</v>
      </c>
      <c r="DY52" s="1">
        <v>0.32739679999999999</v>
      </c>
      <c r="EA52">
        <f t="shared" si="29"/>
        <v>0.30628280000000002</v>
      </c>
      <c r="EB52">
        <f t="shared" si="30"/>
        <v>0.51593180000000005</v>
      </c>
      <c r="EC52">
        <f t="shared" si="31"/>
        <v>0.32882790000000001</v>
      </c>
      <c r="ED52">
        <f t="shared" si="47"/>
        <v>3.7760927633037698E-2</v>
      </c>
      <c r="EE52">
        <f t="shared" si="33"/>
        <v>9.8656400000000033E-2</v>
      </c>
      <c r="EG52" s="1">
        <v>0.30628280000000002</v>
      </c>
      <c r="EH52" s="1">
        <v>0.34575860000000003</v>
      </c>
      <c r="EI52" s="1">
        <v>0.41727540000000002</v>
      </c>
      <c r="EJ52" s="1">
        <v>0.30126550000000002</v>
      </c>
      <c r="EK52" s="1">
        <v>0.21353559999999999</v>
      </c>
      <c r="EL52" s="1">
        <v>5020.7110000000002</v>
      </c>
      <c r="EM52" s="1">
        <v>5331.7550000000001</v>
      </c>
      <c r="EN52" s="1">
        <v>5533.7030000000004</v>
      </c>
      <c r="EO52" s="1">
        <v>4568.0600000000004</v>
      </c>
      <c r="EP52" s="1">
        <v>4499.732</v>
      </c>
      <c r="ER52" s="1">
        <v>21.16311</v>
      </c>
      <c r="ES52" s="1">
        <v>27.40504</v>
      </c>
      <c r="ET52" s="1">
        <v>3425.8020000000001</v>
      </c>
      <c r="EU52" s="1">
        <v>5407.8819999999996</v>
      </c>
    </row>
    <row r="53" spans="1:151" x14ac:dyDescent="0.25">
      <c r="A53">
        <v>2069</v>
      </c>
      <c r="B53" s="1">
        <v>36228</v>
      </c>
      <c r="C53" s="1">
        <v>57439</v>
      </c>
      <c r="D53" s="1">
        <v>44277</v>
      </c>
      <c r="E53" s="1">
        <v>25107</v>
      </c>
      <c r="G53">
        <f>'care receipt'!$N$5*'care provision'!B53/1000</f>
        <v>2394.332901907107</v>
      </c>
      <c r="H53">
        <f>'care receipt'!$N$5*'care provision'!C53/1000</f>
        <v>3796.182167181249</v>
      </c>
      <c r="I53">
        <f>'care receipt'!$N$5*'care provision'!D53/1000</f>
        <v>2926.296728986998</v>
      </c>
      <c r="J53">
        <f>'care receipt'!$N$5*'care provision'!E53/1000</f>
        <v>1659.3385273319457</v>
      </c>
      <c r="K53">
        <f t="shared" si="12"/>
        <v>10776.1503254073</v>
      </c>
      <c r="L53">
        <f>K53/'care receipt'!BR53</f>
        <v>1.5624646638876911</v>
      </c>
      <c r="N53" s="1">
        <v>13103</v>
      </c>
      <c r="O53" s="1">
        <v>7360</v>
      </c>
      <c r="P53" s="1">
        <v>6750</v>
      </c>
      <c r="Q53" s="1">
        <v>3090</v>
      </c>
      <c r="R53" s="1">
        <v>6130</v>
      </c>
      <c r="S53" s="1">
        <v>17.83548</v>
      </c>
      <c r="U53">
        <f>'care receipt'!$N$5*'care provision'!N53/1000</f>
        <v>865.98608848649712</v>
      </c>
      <c r="V53">
        <f>'care receipt'!$N$5*'care provision'!O53/1000</f>
        <v>486.42735337408368</v>
      </c>
      <c r="W53">
        <f>'care receipt'!$N$5*'care provision'!P53/1000</f>
        <v>446.11204283628604</v>
      </c>
      <c r="X53">
        <f>'care receipt'!$N$5*'care provision'!Q53/1000</f>
        <v>204.22017960949981</v>
      </c>
      <c r="Y53">
        <f>'care receipt'!$N$5*'care provision'!R53/1000</f>
        <v>405.13582556836053</v>
      </c>
      <c r="Z53">
        <f t="shared" si="13"/>
        <v>17.83548</v>
      </c>
      <c r="AB53" s="1">
        <v>24787</v>
      </c>
      <c r="AC53" s="1">
        <v>11519</v>
      </c>
      <c r="AD53" s="1">
        <v>9584</v>
      </c>
      <c r="AE53" s="1">
        <v>4152</v>
      </c>
      <c r="AF53" s="1">
        <v>7687</v>
      </c>
      <c r="AG53" s="1">
        <v>14.99489</v>
      </c>
      <c r="AI53">
        <f>'care receipt'!$N$5*'care provision'!AB53/1000</f>
        <v>1638.189511967855</v>
      </c>
      <c r="AJ53">
        <f>'care receipt'!$N$5*'care provision'!AC53/1000</f>
        <v>761.29846243424868</v>
      </c>
      <c r="AK53">
        <f>'care receipt'!$N$5*'care provision'!AD53/1000</f>
        <v>633.41301015451336</v>
      </c>
      <c r="AL53">
        <f>'care receipt'!$N$5*'care provision'!AE53/1000</f>
        <v>274.40847434907545</v>
      </c>
      <c r="AM53">
        <f>'care receipt'!$N$5*'care provision'!AF53/1000</f>
        <v>508.03900344926382</v>
      </c>
      <c r="AN53">
        <f t="shared" si="14"/>
        <v>14.99489</v>
      </c>
      <c r="AP53" s="1">
        <v>18178</v>
      </c>
      <c r="AQ53" s="1">
        <v>9098</v>
      </c>
      <c r="AR53" s="1">
        <v>7936</v>
      </c>
      <c r="AS53" s="1">
        <v>3390</v>
      </c>
      <c r="AT53" s="1">
        <v>5899</v>
      </c>
      <c r="AU53" s="1">
        <v>14.8886</v>
      </c>
      <c r="AW53">
        <f>'care receipt'!$N$5*'care provision'!AP53/1000</f>
        <v>1201.3962540263715</v>
      </c>
      <c r="AX53">
        <f>'care receipt'!$N$5*'care provision'!AQ53/1000</f>
        <v>601.29294307030079</v>
      </c>
      <c r="AY53">
        <f>'care receipt'!$N$5*'care provision'!AR53/1000</f>
        <v>524.49558102944684</v>
      </c>
      <c r="AZ53">
        <f>'care receipt'!$N$5*'care provision'!AS53/1000</f>
        <v>224.04738151333476</v>
      </c>
      <c r="BA53">
        <f>'care receipt'!$N$5*'care provision'!AT53/1000</f>
        <v>389.86888010240762</v>
      </c>
      <c r="BB53">
        <f t="shared" si="15"/>
        <v>14.8886</v>
      </c>
      <c r="BD53" s="1">
        <v>9584</v>
      </c>
      <c r="BE53" s="1">
        <v>5364</v>
      </c>
      <c r="BF53" s="1">
        <v>4604</v>
      </c>
      <c r="BG53" s="1">
        <v>2045</v>
      </c>
      <c r="BH53" s="1">
        <v>3636</v>
      </c>
      <c r="BI53" s="1">
        <v>15.814909999999999</v>
      </c>
      <c r="BK53">
        <f>'care receipt'!$N$5*'care provision'!BD53/1000</f>
        <v>633.41301015451336</v>
      </c>
      <c r="BL53">
        <f>'care receipt'!$N$5*'care provision'!BE53/1000</f>
        <v>354.51037004056866</v>
      </c>
      <c r="BM53">
        <f>'care receipt'!$N$5*'care provision'!BF53/1000</f>
        <v>304.28145855085347</v>
      </c>
      <c r="BN53">
        <f>'care receipt'!$N$5*'care provision'!BG53/1000</f>
        <v>135.15542631114147</v>
      </c>
      <c r="BO53">
        <f>'care receipt'!$N$5*'care provision'!BH53/1000</f>
        <v>240.30568707447941</v>
      </c>
      <c r="BP53">
        <f t="shared" si="16"/>
        <v>15.814909999999999</v>
      </c>
      <c r="BR53">
        <f t="shared" si="17"/>
        <v>4338.9848646352375</v>
      </c>
      <c r="BS53">
        <f t="shared" si="18"/>
        <v>2203.5291289192019</v>
      </c>
      <c r="BT53">
        <f t="shared" si="19"/>
        <v>1908.3020925710998</v>
      </c>
      <c r="BU53">
        <f t="shared" si="20"/>
        <v>837.83146178305151</v>
      </c>
      <c r="BV53">
        <f t="shared" si="21"/>
        <v>1543.3493961945114</v>
      </c>
      <c r="BW53">
        <f t="shared" si="22"/>
        <v>15.723440786747705</v>
      </c>
      <c r="BY53">
        <f t="shared" si="34"/>
        <v>2228.2377103975823</v>
      </c>
      <c r="BZ53">
        <f t="shared" si="35"/>
        <v>2970.178249950347</v>
      </c>
      <c r="CA53">
        <f t="shared" si="36"/>
        <v>2273.3400793251817</v>
      </c>
      <c r="CB53">
        <f t="shared" si="37"/>
        <v>1369.2851755224533</v>
      </c>
      <c r="CC53">
        <f t="shared" si="25"/>
        <v>8841.0412151955643</v>
      </c>
      <c r="CD53">
        <f t="shared" si="26"/>
        <v>0.58798684836047788</v>
      </c>
      <c r="CE53">
        <f>CC53/'care receipt'!CC53</f>
        <v>1.318981280404095</v>
      </c>
      <c r="CG53">
        <f>G53*Z53*365.25/7*'care receipt'!$CL53/10^6</f>
        <v>58.64550888801336</v>
      </c>
      <c r="CH53">
        <f>H53*AN53*365.25/7*'care receipt'!$CL53/10^6</f>
        <v>78.172815289696771</v>
      </c>
      <c r="CI53">
        <f>I53*BB53*365.25/7*'care receipt'!$CL53/10^6</f>
        <v>59.832568673184142</v>
      </c>
      <c r="CJ53">
        <f>J53*BP53*365.25/7*'care receipt'!$CL53/10^6</f>
        <v>36.038536443671745</v>
      </c>
      <c r="CK53">
        <f t="shared" si="27"/>
        <v>232.68942929456603</v>
      </c>
      <c r="CM53" s="1">
        <v>17767</v>
      </c>
      <c r="CN53" s="1">
        <v>24972</v>
      </c>
      <c r="CO53" s="1">
        <v>624</v>
      </c>
      <c r="CP53" s="1">
        <v>10</v>
      </c>
      <c r="CR53">
        <f>'care receipt'!$N$5*'care provision'!CM53/1000</f>
        <v>1174.2329874181178</v>
      </c>
      <c r="CS53">
        <f>'care receipt'!$N$5*'care provision'!CN53/1000</f>
        <v>1650.41628647522</v>
      </c>
      <c r="CT53">
        <f>'care receipt'!$N$5*'care provision'!CO53/1000</f>
        <v>41.240579959976664</v>
      </c>
      <c r="CU53">
        <f>'care receipt'!$N$5*'care provision'!CP53/1000</f>
        <v>0.66090673012783108</v>
      </c>
      <c r="CW53">
        <f t="shared" si="38"/>
        <v>2069</v>
      </c>
      <c r="CX53">
        <f t="shared" si="39"/>
        <v>0.49042177321408853</v>
      </c>
      <c r="CY53">
        <f t="shared" si="40"/>
        <v>0.43475687250822614</v>
      </c>
      <c r="CZ53">
        <f t="shared" si="41"/>
        <v>1.4093095738193645E-2</v>
      </c>
      <c r="DA53">
        <f t="shared" si="42"/>
        <v>3.9829529613255262E-4</v>
      </c>
      <c r="DC53" s="1">
        <v>535.33360000000005</v>
      </c>
      <c r="DD53" s="1">
        <v>621.28930000000003</v>
      </c>
      <c r="DE53" s="1">
        <v>633.78549999999996</v>
      </c>
      <c r="DF53" s="1">
        <v>558.20669999999996</v>
      </c>
      <c r="DH53">
        <f t="shared" si="43"/>
        <v>7.543276468719549</v>
      </c>
      <c r="DI53">
        <f t="shared" si="44"/>
        <v>12.304631751993467</v>
      </c>
      <c r="DJ53">
        <f t="shared" si="45"/>
        <v>0.31365217908268544</v>
      </c>
      <c r="DK53">
        <f t="shared" si="46"/>
        <v>4.4270707779893656E-3</v>
      </c>
      <c r="DL53">
        <f>SUM(DH53:DK53)/'care receipt'!DS53</f>
        <v>0.13299478397771503</v>
      </c>
      <c r="DM53">
        <f t="shared" si="28"/>
        <v>20.16598747057369</v>
      </c>
      <c r="DN53">
        <f t="shared" si="32"/>
        <v>3.4815299999999993E-2</v>
      </c>
      <c r="DO53" s="1">
        <v>0.3080485</v>
      </c>
      <c r="DP53" s="1">
        <v>0.27323320000000001</v>
      </c>
      <c r="DQ53" s="1">
        <v>0.52131729999999998</v>
      </c>
      <c r="DR53" s="1">
        <v>0.32914680000000002</v>
      </c>
      <c r="DS53" s="1">
        <v>5.3746799999999997E-2</v>
      </c>
      <c r="DT53" s="1">
        <v>1.35353E-2</v>
      </c>
      <c r="DU53" s="1">
        <v>0.30690889999999998</v>
      </c>
      <c r="DV53" s="1">
        <v>0.26079960000000002</v>
      </c>
      <c r="DW53" s="1">
        <v>0.2677099</v>
      </c>
      <c r="DX53" s="1">
        <v>0.28657009999999999</v>
      </c>
      <c r="DY53" s="1">
        <v>0.32942589999999999</v>
      </c>
      <c r="EA53">
        <f t="shared" si="29"/>
        <v>0.3080485</v>
      </c>
      <c r="EB53">
        <f t="shared" si="30"/>
        <v>0.52131729999999998</v>
      </c>
      <c r="EC53">
        <f t="shared" si="31"/>
        <v>0.32914680000000002</v>
      </c>
      <c r="ED53">
        <f t="shared" si="47"/>
        <v>3.919603713680387E-2</v>
      </c>
      <c r="EE53">
        <f t="shared" si="33"/>
        <v>9.4196999999999975E-2</v>
      </c>
      <c r="EG53" s="1">
        <v>0.3080485</v>
      </c>
      <c r="EH53" s="1">
        <v>0.34950310000000001</v>
      </c>
      <c r="EI53" s="1">
        <v>0.42712030000000001</v>
      </c>
      <c r="EJ53" s="1">
        <v>0.30122569999999999</v>
      </c>
      <c r="EK53" s="1">
        <v>0.18064520000000001</v>
      </c>
      <c r="EL53" s="1">
        <v>5118.317</v>
      </c>
      <c r="EM53" s="1">
        <v>5410.3540000000003</v>
      </c>
      <c r="EN53" s="1">
        <v>5566.8220000000001</v>
      </c>
      <c r="EO53" s="1">
        <v>4688.5540000000001</v>
      </c>
      <c r="EP53" s="1">
        <v>4623.8010000000004</v>
      </c>
      <c r="ER53" s="1">
        <v>20.876639999999998</v>
      </c>
      <c r="ES53" s="1">
        <v>27.381689999999999</v>
      </c>
      <c r="ET53" s="1">
        <v>3411.2629999999999</v>
      </c>
      <c r="EU53" s="1">
        <v>5425.6409999999996</v>
      </c>
    </row>
    <row r="54" spans="1:151" x14ac:dyDescent="0.25">
      <c r="A54">
        <v>2070</v>
      </c>
      <c r="B54" s="1">
        <v>36315</v>
      </c>
      <c r="C54" s="1">
        <v>56828</v>
      </c>
      <c r="D54" s="1">
        <v>44517</v>
      </c>
      <c r="E54" s="1">
        <v>25529</v>
      </c>
      <c r="G54">
        <f>'care receipt'!$N$5*'care provision'!B54/1000</f>
        <v>2400.0827904592188</v>
      </c>
      <c r="H54">
        <f>'care receipt'!$N$5*'care provision'!C54/1000</f>
        <v>3755.8007659704385</v>
      </c>
      <c r="I54">
        <f>'care receipt'!$N$5*'care provision'!D54/1000</f>
        <v>2942.1584905100663</v>
      </c>
      <c r="J54">
        <f>'care receipt'!$N$5*'care provision'!E54/1000</f>
        <v>1687.2287913433402</v>
      </c>
      <c r="K54">
        <f t="shared" si="12"/>
        <v>10785.270838283064</v>
      </c>
      <c r="L54">
        <f>K54/'care receipt'!BR54</f>
        <v>1.5450431258935251</v>
      </c>
      <c r="N54" s="1">
        <v>12971</v>
      </c>
      <c r="O54" s="1">
        <v>7300</v>
      </c>
      <c r="P54" s="1">
        <v>6864</v>
      </c>
      <c r="Q54" s="1">
        <v>3075</v>
      </c>
      <c r="R54" s="1">
        <v>6288</v>
      </c>
      <c r="S54" s="1">
        <v>18.084849999999999</v>
      </c>
      <c r="U54">
        <f>'care receipt'!$N$5*'care provision'!N54/1000</f>
        <v>857.26211964880974</v>
      </c>
      <c r="V54">
        <f>'care receipt'!$N$5*'care provision'!O54/1000</f>
        <v>482.46191299331673</v>
      </c>
      <c r="W54">
        <f>'care receipt'!$N$5*'care provision'!P54/1000</f>
        <v>453.64637955974325</v>
      </c>
      <c r="X54">
        <f>'care receipt'!$N$5*'care provision'!Q54/1000</f>
        <v>203.22881951430807</v>
      </c>
      <c r="Y54">
        <f>'care receipt'!$N$5*'care provision'!R54/1000</f>
        <v>415.57815190438026</v>
      </c>
      <c r="Z54">
        <f t="shared" si="13"/>
        <v>18.084849999999999</v>
      </c>
      <c r="AB54" s="1">
        <v>24427</v>
      </c>
      <c r="AC54" s="1">
        <v>11372</v>
      </c>
      <c r="AD54" s="1">
        <v>9367</v>
      </c>
      <c r="AE54" s="1">
        <v>4136</v>
      </c>
      <c r="AF54" s="1">
        <v>7797</v>
      </c>
      <c r="AG54" s="1">
        <v>15.101290000000001</v>
      </c>
      <c r="AI54">
        <f>'care receipt'!$N$5*'care provision'!AB54/1000</f>
        <v>1614.396869683253</v>
      </c>
      <c r="AJ54">
        <f>'care receipt'!$N$5*'care provision'!AC54/1000</f>
        <v>751.58313350136962</v>
      </c>
      <c r="AK54">
        <f>'care receipt'!$N$5*'care provision'!AD54/1000</f>
        <v>619.07133411073937</v>
      </c>
      <c r="AL54">
        <f>'care receipt'!$N$5*'care provision'!AE54/1000</f>
        <v>273.35102358087096</v>
      </c>
      <c r="AM54">
        <f>'care receipt'!$N$5*'care provision'!AF54/1000</f>
        <v>515.30897748066991</v>
      </c>
      <c r="AN54">
        <f t="shared" si="14"/>
        <v>15.101290000000001</v>
      </c>
      <c r="AP54" s="1">
        <v>18358</v>
      </c>
      <c r="AQ54" s="1">
        <v>9088</v>
      </c>
      <c r="AR54" s="1">
        <v>7888</v>
      </c>
      <c r="AS54" s="1">
        <v>3438</v>
      </c>
      <c r="AT54" s="1">
        <v>5984</v>
      </c>
      <c r="AU54" s="1">
        <v>14.999739999999999</v>
      </c>
      <c r="AW54">
        <f>'care receipt'!$N$5*'care provision'!AP54/1000</f>
        <v>1213.2925751686726</v>
      </c>
      <c r="AX54">
        <f>'care receipt'!$N$5*'care provision'!AQ54/1000</f>
        <v>600.63203634017293</v>
      </c>
      <c r="AY54">
        <f>'care receipt'!$N$5*'care provision'!AR54/1000</f>
        <v>521.32322872483326</v>
      </c>
      <c r="AZ54">
        <f>'care receipt'!$N$5*'care provision'!AS54/1000</f>
        <v>227.21973381794834</v>
      </c>
      <c r="BA54">
        <f>'care receipt'!$N$5*'care provision'!AT54/1000</f>
        <v>395.48658730849417</v>
      </c>
      <c r="BB54">
        <f t="shared" si="15"/>
        <v>14.999739999999999</v>
      </c>
      <c r="BD54" s="1">
        <v>9843</v>
      </c>
      <c r="BE54" s="1">
        <v>5345</v>
      </c>
      <c r="BF54" s="1">
        <v>4805</v>
      </c>
      <c r="BG54" s="1">
        <v>2067</v>
      </c>
      <c r="BH54" s="1">
        <v>3603</v>
      </c>
      <c r="BI54" s="1">
        <v>15.382759999999999</v>
      </c>
      <c r="BK54">
        <f>'care receipt'!$N$5*'care provision'!BD54/1000</f>
        <v>650.53049446482419</v>
      </c>
      <c r="BL54">
        <f>'care receipt'!$N$5*'care provision'!BE54/1000</f>
        <v>353.25464725332574</v>
      </c>
      <c r="BM54">
        <f>'care receipt'!$N$5*'care provision'!BF54/1000</f>
        <v>317.56568382642286</v>
      </c>
      <c r="BN54">
        <f>'care receipt'!$N$5*'care provision'!BG54/1000</f>
        <v>136.6094211174227</v>
      </c>
      <c r="BO54">
        <f>'care receipt'!$N$5*'care provision'!BH54/1000</f>
        <v>238.12469486505756</v>
      </c>
      <c r="BP54">
        <f t="shared" si="16"/>
        <v>15.382759999999999</v>
      </c>
      <c r="BR54">
        <f t="shared" si="17"/>
        <v>4335.4820589655592</v>
      </c>
      <c r="BS54">
        <f t="shared" si="18"/>
        <v>2187.9317300881848</v>
      </c>
      <c r="BT54">
        <f t="shared" si="19"/>
        <v>1911.6066262217387</v>
      </c>
      <c r="BU54">
        <f t="shared" si="20"/>
        <v>840.40899803055004</v>
      </c>
      <c r="BV54">
        <f t="shared" si="21"/>
        <v>1564.4984115586019</v>
      </c>
      <c r="BW54">
        <f t="shared" si="22"/>
        <v>15.78156212422406</v>
      </c>
      <c r="BY54">
        <f t="shared" si="34"/>
        <v>2264.8180545245064</v>
      </c>
      <c r="BZ54">
        <f t="shared" si="35"/>
        <v>2959.4348142248591</v>
      </c>
      <c r="CA54">
        <f t="shared" si="36"/>
        <v>2302.7244896858533</v>
      </c>
      <c r="CB54">
        <f t="shared" si="37"/>
        <v>1354.2549341627268</v>
      </c>
      <c r="CC54">
        <f t="shared" si="25"/>
        <v>8881.2322925979461</v>
      </c>
      <c r="CD54">
        <f t="shared" si="26"/>
        <v>0.5882351341157368</v>
      </c>
      <c r="CE54">
        <f>CC54/'care receipt'!CC54</f>
        <v>1.320613564060932</v>
      </c>
      <c r="CG54">
        <f>G54*Z54*365.25/7*'care receipt'!$CL54/10^6</f>
        <v>60.680347878354738</v>
      </c>
      <c r="CH54">
        <f>H54*AN54*365.25/7*'care receipt'!$CL54/10^6</f>
        <v>79.290931866127735</v>
      </c>
      <c r="CI54">
        <f>I54*BB54*365.25/7*'care receipt'!$CL54/10^6</f>
        <v>61.695959559753909</v>
      </c>
      <c r="CJ54">
        <f>J54*BP54*365.25/7*'care receipt'!$CL54/10^6</f>
        <v>36.284000984893886</v>
      </c>
      <c r="CK54">
        <f t="shared" si="27"/>
        <v>237.95124028913025</v>
      </c>
      <c r="CM54" s="1">
        <v>17483</v>
      </c>
      <c r="CN54" s="1">
        <v>24520</v>
      </c>
      <c r="CO54" s="1">
        <v>683</v>
      </c>
      <c r="CP54" s="1">
        <v>5</v>
      </c>
      <c r="CR54">
        <f>'care receipt'!$N$5*'care provision'!CM54/1000</f>
        <v>1155.4632362824871</v>
      </c>
      <c r="CS54">
        <f>'care receipt'!$N$5*'care provision'!CN54/1000</f>
        <v>1620.5433022734421</v>
      </c>
      <c r="CT54">
        <f>'care receipt'!$N$5*'care provision'!CO54/1000</f>
        <v>45.139929667730868</v>
      </c>
      <c r="CU54">
        <f>'care receipt'!$N$5*'care provision'!CP54/1000</f>
        <v>0.33045336506391554</v>
      </c>
      <c r="CW54">
        <f t="shared" si="38"/>
        <v>2070</v>
      </c>
      <c r="CX54">
        <f t="shared" si="39"/>
        <v>0.48142640782045981</v>
      </c>
      <c r="CY54">
        <f t="shared" si="40"/>
        <v>0.43147744069824739</v>
      </c>
      <c r="CZ54">
        <f t="shared" si="41"/>
        <v>1.5342453444751441E-2</v>
      </c>
      <c r="DA54">
        <f t="shared" si="42"/>
        <v>1.9585569352501074E-4</v>
      </c>
      <c r="DC54" s="1">
        <v>538.02610000000004</v>
      </c>
      <c r="DD54" s="1">
        <v>621.44050000000004</v>
      </c>
      <c r="DE54" s="1">
        <v>574.0231</v>
      </c>
      <c r="DF54" s="1">
        <v>633.23500000000001</v>
      </c>
      <c r="DH54">
        <f t="shared" si="43"/>
        <v>7.4600325445253404</v>
      </c>
      <c r="DI54">
        <f t="shared" si="44"/>
        <v>12.084854880437508</v>
      </c>
      <c r="DJ54">
        <f t="shared" si="45"/>
        <v>0.31093634833983413</v>
      </c>
      <c r="DK54">
        <f t="shared" si="46"/>
        <v>2.5110556395149825E-3</v>
      </c>
      <c r="DL54">
        <f>SUM(DH54:DK54)/'care receipt'!DS54</f>
        <v>0.12854301496604187</v>
      </c>
      <c r="DM54">
        <f t="shared" si="28"/>
        <v>19.858334828942198</v>
      </c>
      <c r="DN54">
        <f t="shared" si="32"/>
        <v>3.4826599999999985E-2</v>
      </c>
      <c r="DO54" s="1">
        <v>0.30837389999999998</v>
      </c>
      <c r="DP54" s="1">
        <v>0.27354729999999999</v>
      </c>
      <c r="DQ54" s="1">
        <v>0.525451</v>
      </c>
      <c r="DR54" s="1">
        <v>0.32768170000000002</v>
      </c>
      <c r="DS54" s="1">
        <v>5.5864299999999999E-2</v>
      </c>
      <c r="DT54" s="1">
        <v>1.3416900000000001E-2</v>
      </c>
      <c r="DU54" s="1">
        <v>0.30717339999999999</v>
      </c>
      <c r="DV54" s="1">
        <v>0.25723950000000001</v>
      </c>
      <c r="DW54" s="1">
        <v>0.26860529999999999</v>
      </c>
      <c r="DX54" s="1">
        <v>0.27875689999999997</v>
      </c>
      <c r="DY54" s="1">
        <v>0.33763149999999997</v>
      </c>
      <c r="EA54">
        <f t="shared" si="29"/>
        <v>0.30837389999999998</v>
      </c>
      <c r="EB54">
        <f t="shared" si="30"/>
        <v>0.525451</v>
      </c>
      <c r="EC54">
        <f t="shared" si="31"/>
        <v>0.32768170000000002</v>
      </c>
      <c r="ED54">
        <f t="shared" si="47"/>
        <v>4.0393899483196757E-2</v>
      </c>
      <c r="EE54">
        <f t="shared" si="33"/>
        <v>0.10393869999999999</v>
      </c>
      <c r="EG54" s="1">
        <v>0.30837389999999998</v>
      </c>
      <c r="EH54" s="1">
        <v>0.34620879999999998</v>
      </c>
      <c r="EI54" s="1">
        <v>0.42151230000000001</v>
      </c>
      <c r="EJ54" s="1">
        <v>0.29896159999999999</v>
      </c>
      <c r="EK54" s="1">
        <v>0.2227488</v>
      </c>
      <c r="EL54" s="1">
        <v>5197.9210000000003</v>
      </c>
      <c r="EM54" s="1">
        <v>5513.3370000000004</v>
      </c>
      <c r="EN54" s="1">
        <v>5640.5240000000003</v>
      </c>
      <c r="EO54" s="1">
        <v>4810.6509999999998</v>
      </c>
      <c r="EP54" s="1">
        <v>4803.723</v>
      </c>
      <c r="ER54" s="1">
        <v>20.956810000000001</v>
      </c>
      <c r="ES54" s="1">
        <v>27.623660000000001</v>
      </c>
      <c r="ET54" s="1">
        <v>3443.1819999999998</v>
      </c>
      <c r="EU54" s="1">
        <v>5468.8270000000002</v>
      </c>
    </row>
    <row r="55" spans="1:151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51" x14ac:dyDescent="0.25">
      <c r="G56">
        <f>G54-G4</f>
        <v>160.4020634020244</v>
      </c>
      <c r="H56">
        <f t="shared" ref="H56:K56" si="48">H54-H4</f>
        <v>376.51856415382508</v>
      </c>
      <c r="I56">
        <f t="shared" si="48"/>
        <v>1164.1211144471622</v>
      </c>
      <c r="J56">
        <f t="shared" si="48"/>
        <v>1154.1414228222316</v>
      </c>
      <c r="K56">
        <f t="shared" si="48"/>
        <v>2855.1831648252446</v>
      </c>
      <c r="BW56">
        <f>1.5*10^9/BW54/10^6</f>
        <v>95.047625082536072</v>
      </c>
      <c r="BY56">
        <f t="shared" ref="BY56:CB56" si="49">BY54-BY4</f>
        <v>386.04352084924881</v>
      </c>
      <c r="BZ56">
        <f t="shared" si="49"/>
        <v>393.28323919314744</v>
      </c>
      <c r="CA56">
        <f t="shared" si="49"/>
        <v>858.07806071765208</v>
      </c>
      <c r="CB56">
        <f t="shared" si="49"/>
        <v>875.4851781445775</v>
      </c>
      <c r="CC56">
        <f>CC54-CC4</f>
        <v>2512.8899989046258</v>
      </c>
      <c r="DH56">
        <f>AVERAGE(DH4:DI54)*2</f>
        <v>18.747061655597371</v>
      </c>
      <c r="EM56">
        <f>AVERAGE(EM3:EM54)</f>
        <v>4058.6832884615387</v>
      </c>
      <c r="EO56">
        <f>AVERAGE(EO3:EO54)</f>
        <v>3521.8559038461544</v>
      </c>
      <c r="EP56">
        <f>EO56/EM56</f>
        <v>0.86773361051808728</v>
      </c>
    </row>
    <row r="58" spans="1:151" x14ac:dyDescent="0.25">
      <c r="K58">
        <f>K54/K4</f>
        <v>1.3600443377671103</v>
      </c>
    </row>
    <row r="60" spans="1:151" x14ac:dyDescent="0.25">
      <c r="H60">
        <f>SUM(G54:H54)/SUM(G4:H4)</f>
        <v>1.0955551112104351</v>
      </c>
      <c r="J60">
        <f>SUM(I54:J54)/SUM(I4:J4)</f>
        <v>2.0030884497697965</v>
      </c>
      <c r="Z60">
        <f>Z54-Z4</f>
        <v>2.0081699999999998</v>
      </c>
      <c r="AN60">
        <f>AN54-AN4</f>
        <v>0.54785000000000039</v>
      </c>
      <c r="BB60">
        <f>BB54-BB4</f>
        <v>-0.57169000000000025</v>
      </c>
      <c r="BP60">
        <f>BP54-BP4</f>
        <v>-1.8294300000000003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2025-03-26T17:22:44Z</dcterms:modified>
</cp:coreProperties>
</file>