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FC9CF755-637A-44C0-BAE0-53EC4CBD0C32}" xr6:coauthVersionLast="47" xr6:coauthVersionMax="47" xr10:uidLastSave="{00000000-0000-0000-0000-000000000000}"/>
  <bookViews>
    <workbookView xWindow="-28920" yWindow="-120" windowWidth="29040" windowHeight="15720" activeTab="2" xr2:uid="{BECC5159-88F3-4A40-AB2F-A4A5046EA3C7}"/>
  </bookViews>
  <sheets>
    <sheet name="Notes" sheetId="1" r:id="rId1"/>
    <sheet name="care receipt" sheetId="2" r:id="rId2"/>
    <sheet name="care pro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58" i="3" l="1"/>
  <c r="CE56" i="3"/>
  <c r="CE4" i="3"/>
  <c r="EE5" i="3"/>
  <c r="EE6" i="3"/>
  <c r="EE7" i="3"/>
  <c r="EE8" i="3"/>
  <c r="EE9" i="3"/>
  <c r="EE10" i="3"/>
  <c r="EE11" i="3"/>
  <c r="EE12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EE26" i="3"/>
  <c r="EE27" i="3"/>
  <c r="EE28" i="3"/>
  <c r="EE29" i="3"/>
  <c r="EE30" i="3"/>
  <c r="EE31" i="3"/>
  <c r="EE32" i="3"/>
  <c r="EE33" i="3"/>
  <c r="EE34" i="3"/>
  <c r="EE35" i="3"/>
  <c r="EE36" i="3"/>
  <c r="EE37" i="3"/>
  <c r="EE38" i="3"/>
  <c r="EE39" i="3"/>
  <c r="EE40" i="3"/>
  <c r="EE41" i="3"/>
  <c r="EE42" i="3"/>
  <c r="EE43" i="3"/>
  <c r="EE44" i="3"/>
  <c r="EE45" i="3"/>
  <c r="EE46" i="3"/>
  <c r="EE47" i="3"/>
  <c r="EE48" i="3"/>
  <c r="EE49" i="3"/>
  <c r="EE50" i="3"/>
  <c r="EE51" i="3"/>
  <c r="EE52" i="3"/>
  <c r="EE53" i="3"/>
  <c r="EE54" i="3"/>
  <c r="EE4" i="3"/>
  <c r="EC3" i="3"/>
  <c r="EB3" i="3"/>
  <c r="F56" i="2"/>
  <c r="CA7" i="2" l="1"/>
  <c r="CA8" i="2" s="1"/>
  <c r="CA6" i="2"/>
  <c r="CA5" i="2"/>
  <c r="CA4" i="2"/>
  <c r="CA3" i="2"/>
  <c r="BZ7" i="2"/>
  <c r="BZ8" i="2" s="1"/>
  <c r="BZ3" i="2"/>
  <c r="BZ6" i="2" l="1"/>
  <c r="BZ9" i="2"/>
  <c r="AR3" i="2" l="1"/>
  <c r="AR4" i="2"/>
  <c r="AW4" i="2" s="1"/>
  <c r="EA4" i="3"/>
  <c r="EB4" i="3"/>
  <c r="EC4" i="3"/>
  <c r="EA5" i="3"/>
  <c r="EB5" i="3"/>
  <c r="EC5" i="3"/>
  <c r="EA6" i="3"/>
  <c r="EB6" i="3"/>
  <c r="EC6" i="3"/>
  <c r="EA7" i="3"/>
  <c r="EB7" i="3"/>
  <c r="EC7" i="3"/>
  <c r="EA8" i="3"/>
  <c r="EB8" i="3"/>
  <c r="EC8" i="3"/>
  <c r="EA9" i="3"/>
  <c r="EB9" i="3"/>
  <c r="EC9" i="3"/>
  <c r="EA10" i="3"/>
  <c r="EB10" i="3"/>
  <c r="EC10" i="3"/>
  <c r="EA11" i="3"/>
  <c r="EB11" i="3"/>
  <c r="EC11" i="3"/>
  <c r="EA12" i="3"/>
  <c r="EB12" i="3"/>
  <c r="EC12" i="3"/>
  <c r="EA13" i="3"/>
  <c r="EB13" i="3"/>
  <c r="EC13" i="3"/>
  <c r="EA14" i="3"/>
  <c r="EB14" i="3"/>
  <c r="EC14" i="3"/>
  <c r="EA15" i="3"/>
  <c r="EB15" i="3"/>
  <c r="EC15" i="3"/>
  <c r="EA16" i="3"/>
  <c r="EB16" i="3"/>
  <c r="EC16" i="3"/>
  <c r="EA17" i="3"/>
  <c r="EB17" i="3"/>
  <c r="EC17" i="3"/>
  <c r="EA18" i="3"/>
  <c r="EB18" i="3"/>
  <c r="EC18" i="3"/>
  <c r="EA19" i="3"/>
  <c r="EB19" i="3"/>
  <c r="EC19" i="3"/>
  <c r="EA20" i="3"/>
  <c r="EB20" i="3"/>
  <c r="EC20" i="3"/>
  <c r="EA21" i="3"/>
  <c r="EB21" i="3"/>
  <c r="EC21" i="3"/>
  <c r="EA22" i="3"/>
  <c r="EB22" i="3"/>
  <c r="EC22" i="3"/>
  <c r="EA23" i="3"/>
  <c r="EB23" i="3"/>
  <c r="EC23" i="3"/>
  <c r="EA24" i="3"/>
  <c r="EB24" i="3"/>
  <c r="EC24" i="3"/>
  <c r="EA25" i="3"/>
  <c r="EB25" i="3"/>
  <c r="EC25" i="3"/>
  <c r="EA26" i="3"/>
  <c r="EB26" i="3"/>
  <c r="EC26" i="3"/>
  <c r="EA27" i="3"/>
  <c r="EB27" i="3"/>
  <c r="EC27" i="3"/>
  <c r="EA28" i="3"/>
  <c r="EB28" i="3"/>
  <c r="EC28" i="3"/>
  <c r="EA29" i="3"/>
  <c r="EB29" i="3"/>
  <c r="EC29" i="3"/>
  <c r="EA30" i="3"/>
  <c r="EB30" i="3"/>
  <c r="EC30" i="3"/>
  <c r="EA31" i="3"/>
  <c r="EB31" i="3"/>
  <c r="EC31" i="3"/>
  <c r="EA32" i="3"/>
  <c r="EB32" i="3"/>
  <c r="EC32" i="3"/>
  <c r="EA33" i="3"/>
  <c r="EB33" i="3"/>
  <c r="EC33" i="3"/>
  <c r="EA34" i="3"/>
  <c r="EB34" i="3"/>
  <c r="EC34" i="3"/>
  <c r="EA35" i="3"/>
  <c r="EB35" i="3"/>
  <c r="EC35" i="3"/>
  <c r="EA36" i="3"/>
  <c r="EB36" i="3"/>
  <c r="EC36" i="3"/>
  <c r="EA37" i="3"/>
  <c r="EB37" i="3"/>
  <c r="EC37" i="3"/>
  <c r="EA38" i="3"/>
  <c r="EB38" i="3"/>
  <c r="EC38" i="3"/>
  <c r="EA39" i="3"/>
  <c r="EB39" i="3"/>
  <c r="EC39" i="3"/>
  <c r="EA40" i="3"/>
  <c r="EB40" i="3"/>
  <c r="EC40" i="3"/>
  <c r="EA41" i="3"/>
  <c r="EB41" i="3"/>
  <c r="EC41" i="3"/>
  <c r="EA42" i="3"/>
  <c r="EB42" i="3"/>
  <c r="EC42" i="3"/>
  <c r="EA43" i="3"/>
  <c r="EB43" i="3"/>
  <c r="EC43" i="3"/>
  <c r="EA44" i="3"/>
  <c r="EB44" i="3"/>
  <c r="EC44" i="3"/>
  <c r="EA45" i="3"/>
  <c r="EB45" i="3"/>
  <c r="EC45" i="3"/>
  <c r="EA46" i="3"/>
  <c r="EB46" i="3"/>
  <c r="EC46" i="3"/>
  <c r="EA47" i="3"/>
  <c r="EB47" i="3"/>
  <c r="EC47" i="3"/>
  <c r="EA48" i="3"/>
  <c r="EB48" i="3"/>
  <c r="EC48" i="3"/>
  <c r="EA49" i="3"/>
  <c r="EB49" i="3"/>
  <c r="EC49" i="3"/>
  <c r="EA50" i="3"/>
  <c r="EB50" i="3"/>
  <c r="EC50" i="3"/>
  <c r="EA51" i="3"/>
  <c r="EB51" i="3"/>
  <c r="EC51" i="3"/>
  <c r="EA52" i="3"/>
  <c r="EB52" i="3"/>
  <c r="EC52" i="3"/>
  <c r="EA53" i="3"/>
  <c r="EB53" i="3"/>
  <c r="EC53" i="3"/>
  <c r="EA54" i="3"/>
  <c r="EB54" i="3"/>
  <c r="EC54" i="3"/>
  <c r="EA3" i="3"/>
  <c r="BZ10" i="2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1" i="2" s="1"/>
  <c r="BZ42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3" i="2" s="1"/>
  <c r="BZ54" i="2" s="1"/>
  <c r="BZ5" i="2"/>
  <c r="BZ4" i="2"/>
  <c r="CW4" i="3"/>
  <c r="CW5" i="3"/>
  <c r="CW6" i="3"/>
  <c r="CW7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3" i="3"/>
  <c r="AS4" i="2" l="1"/>
  <c r="AX4" i="2" s="1"/>
  <c r="AT4" i="2"/>
  <c r="AY4" i="2" s="1"/>
  <c r="AU4" i="2"/>
  <c r="AZ4" i="2" s="1"/>
  <c r="AR5" i="2"/>
  <c r="AS5" i="2"/>
  <c r="AX5" i="2" s="1"/>
  <c r="AT5" i="2"/>
  <c r="AY5" i="2" s="1"/>
  <c r="AU5" i="2"/>
  <c r="AZ5" i="2" s="1"/>
  <c r="AR6" i="2"/>
  <c r="AS6" i="2"/>
  <c r="AX6" i="2" s="1"/>
  <c r="AT6" i="2"/>
  <c r="AY6" i="2" s="1"/>
  <c r="AU6" i="2"/>
  <c r="AZ6" i="2" s="1"/>
  <c r="AR7" i="2"/>
  <c r="AS7" i="2"/>
  <c r="AX7" i="2" s="1"/>
  <c r="AT7" i="2"/>
  <c r="AY7" i="2" s="1"/>
  <c r="AU7" i="2"/>
  <c r="AZ7" i="2" s="1"/>
  <c r="AR8" i="2"/>
  <c r="AS8" i="2"/>
  <c r="AX8" i="2" s="1"/>
  <c r="AT8" i="2"/>
  <c r="AY8" i="2" s="1"/>
  <c r="AU8" i="2"/>
  <c r="AZ8" i="2" s="1"/>
  <c r="AR9" i="2"/>
  <c r="AS9" i="2"/>
  <c r="AX9" i="2" s="1"/>
  <c r="AT9" i="2"/>
  <c r="AY9" i="2" s="1"/>
  <c r="AU9" i="2"/>
  <c r="AZ9" i="2" s="1"/>
  <c r="AR10" i="2"/>
  <c r="AS10" i="2"/>
  <c r="AX10" i="2" s="1"/>
  <c r="AT10" i="2"/>
  <c r="AY10" i="2" s="1"/>
  <c r="AU10" i="2"/>
  <c r="AZ10" i="2" s="1"/>
  <c r="AR11" i="2"/>
  <c r="AS11" i="2"/>
  <c r="AX11" i="2" s="1"/>
  <c r="AT11" i="2"/>
  <c r="AY11" i="2" s="1"/>
  <c r="AU11" i="2"/>
  <c r="AZ11" i="2" s="1"/>
  <c r="AR12" i="2"/>
  <c r="AS12" i="2"/>
  <c r="AX12" i="2" s="1"/>
  <c r="AT12" i="2"/>
  <c r="AY12" i="2" s="1"/>
  <c r="AU12" i="2"/>
  <c r="AZ12" i="2" s="1"/>
  <c r="AR13" i="2"/>
  <c r="AS13" i="2"/>
  <c r="AX13" i="2" s="1"/>
  <c r="AT13" i="2"/>
  <c r="AY13" i="2" s="1"/>
  <c r="AU13" i="2"/>
  <c r="AZ13" i="2" s="1"/>
  <c r="AR14" i="2"/>
  <c r="AS14" i="2"/>
  <c r="AX14" i="2" s="1"/>
  <c r="AT14" i="2"/>
  <c r="AY14" i="2" s="1"/>
  <c r="AU14" i="2"/>
  <c r="AZ14" i="2" s="1"/>
  <c r="AR15" i="2"/>
  <c r="AS15" i="2"/>
  <c r="AX15" i="2" s="1"/>
  <c r="AT15" i="2"/>
  <c r="AY15" i="2" s="1"/>
  <c r="AU15" i="2"/>
  <c r="AZ15" i="2" s="1"/>
  <c r="AR16" i="2"/>
  <c r="AS16" i="2"/>
  <c r="AX16" i="2" s="1"/>
  <c r="AT16" i="2"/>
  <c r="AY16" i="2" s="1"/>
  <c r="AU16" i="2"/>
  <c r="AZ16" i="2" s="1"/>
  <c r="AR17" i="2"/>
  <c r="AS17" i="2"/>
  <c r="AX17" i="2" s="1"/>
  <c r="AT17" i="2"/>
  <c r="AY17" i="2" s="1"/>
  <c r="AU17" i="2"/>
  <c r="AZ17" i="2" s="1"/>
  <c r="AR18" i="2"/>
  <c r="AS18" i="2"/>
  <c r="AX18" i="2" s="1"/>
  <c r="AT18" i="2"/>
  <c r="AY18" i="2" s="1"/>
  <c r="AU18" i="2"/>
  <c r="AZ18" i="2" s="1"/>
  <c r="AR19" i="2"/>
  <c r="AS19" i="2"/>
  <c r="AX19" i="2" s="1"/>
  <c r="AT19" i="2"/>
  <c r="AY19" i="2" s="1"/>
  <c r="AU19" i="2"/>
  <c r="AZ19" i="2" s="1"/>
  <c r="AR20" i="2"/>
  <c r="AS20" i="2"/>
  <c r="AX20" i="2" s="1"/>
  <c r="AT20" i="2"/>
  <c r="AY20" i="2" s="1"/>
  <c r="AU20" i="2"/>
  <c r="AZ20" i="2" s="1"/>
  <c r="AR21" i="2"/>
  <c r="AS21" i="2"/>
  <c r="AX21" i="2" s="1"/>
  <c r="AT21" i="2"/>
  <c r="AY21" i="2" s="1"/>
  <c r="AU21" i="2"/>
  <c r="AZ21" i="2" s="1"/>
  <c r="AR22" i="2"/>
  <c r="AS22" i="2"/>
  <c r="AX22" i="2" s="1"/>
  <c r="AT22" i="2"/>
  <c r="AY22" i="2" s="1"/>
  <c r="AU22" i="2"/>
  <c r="AZ22" i="2" s="1"/>
  <c r="AR23" i="2"/>
  <c r="AS23" i="2"/>
  <c r="AX23" i="2" s="1"/>
  <c r="AT23" i="2"/>
  <c r="AY23" i="2" s="1"/>
  <c r="AU23" i="2"/>
  <c r="AZ23" i="2" s="1"/>
  <c r="AR24" i="2"/>
  <c r="AS24" i="2"/>
  <c r="AX24" i="2" s="1"/>
  <c r="AT24" i="2"/>
  <c r="AY24" i="2" s="1"/>
  <c r="AU24" i="2"/>
  <c r="AZ24" i="2" s="1"/>
  <c r="AR25" i="2"/>
  <c r="AS25" i="2"/>
  <c r="AX25" i="2" s="1"/>
  <c r="AT25" i="2"/>
  <c r="AY25" i="2" s="1"/>
  <c r="AU25" i="2"/>
  <c r="AZ25" i="2" s="1"/>
  <c r="AR26" i="2"/>
  <c r="AS26" i="2"/>
  <c r="AX26" i="2" s="1"/>
  <c r="AT26" i="2"/>
  <c r="AY26" i="2" s="1"/>
  <c r="AU26" i="2"/>
  <c r="AZ26" i="2" s="1"/>
  <c r="AR27" i="2"/>
  <c r="AS27" i="2"/>
  <c r="AX27" i="2" s="1"/>
  <c r="AT27" i="2"/>
  <c r="AY27" i="2" s="1"/>
  <c r="AU27" i="2"/>
  <c r="AZ27" i="2" s="1"/>
  <c r="AR28" i="2"/>
  <c r="AS28" i="2"/>
  <c r="AX28" i="2" s="1"/>
  <c r="AT28" i="2"/>
  <c r="AY28" i="2" s="1"/>
  <c r="AU28" i="2"/>
  <c r="AZ28" i="2" s="1"/>
  <c r="AR29" i="2"/>
  <c r="AS29" i="2"/>
  <c r="AX29" i="2" s="1"/>
  <c r="AT29" i="2"/>
  <c r="AY29" i="2" s="1"/>
  <c r="AU29" i="2"/>
  <c r="AZ29" i="2" s="1"/>
  <c r="AR30" i="2"/>
  <c r="AS30" i="2"/>
  <c r="AX30" i="2" s="1"/>
  <c r="AT30" i="2"/>
  <c r="AY30" i="2" s="1"/>
  <c r="AU30" i="2"/>
  <c r="AZ30" i="2" s="1"/>
  <c r="AR31" i="2"/>
  <c r="AS31" i="2"/>
  <c r="AX31" i="2" s="1"/>
  <c r="AT31" i="2"/>
  <c r="AY31" i="2" s="1"/>
  <c r="AU31" i="2"/>
  <c r="AZ31" i="2" s="1"/>
  <c r="AR32" i="2"/>
  <c r="AS32" i="2"/>
  <c r="AX32" i="2" s="1"/>
  <c r="AT32" i="2"/>
  <c r="AY32" i="2" s="1"/>
  <c r="AU32" i="2"/>
  <c r="AZ32" i="2" s="1"/>
  <c r="AR33" i="2"/>
  <c r="AS33" i="2"/>
  <c r="AX33" i="2" s="1"/>
  <c r="AT33" i="2"/>
  <c r="AY33" i="2" s="1"/>
  <c r="AU33" i="2"/>
  <c r="AZ33" i="2" s="1"/>
  <c r="AR34" i="2"/>
  <c r="AS34" i="2"/>
  <c r="AX34" i="2" s="1"/>
  <c r="AT34" i="2"/>
  <c r="AY34" i="2" s="1"/>
  <c r="AU34" i="2"/>
  <c r="AZ34" i="2" s="1"/>
  <c r="AR35" i="2"/>
  <c r="AS35" i="2"/>
  <c r="AX35" i="2" s="1"/>
  <c r="AT35" i="2"/>
  <c r="AY35" i="2" s="1"/>
  <c r="AU35" i="2"/>
  <c r="AZ35" i="2" s="1"/>
  <c r="AR36" i="2"/>
  <c r="AS36" i="2"/>
  <c r="AX36" i="2" s="1"/>
  <c r="AT36" i="2"/>
  <c r="AY36" i="2" s="1"/>
  <c r="AU36" i="2"/>
  <c r="AZ36" i="2" s="1"/>
  <c r="AR37" i="2"/>
  <c r="AS37" i="2"/>
  <c r="AX37" i="2" s="1"/>
  <c r="AT37" i="2"/>
  <c r="AY37" i="2" s="1"/>
  <c r="AU37" i="2"/>
  <c r="AZ37" i="2" s="1"/>
  <c r="AR38" i="2"/>
  <c r="AS38" i="2"/>
  <c r="AX38" i="2" s="1"/>
  <c r="AT38" i="2"/>
  <c r="AY38" i="2" s="1"/>
  <c r="AU38" i="2"/>
  <c r="AZ38" i="2" s="1"/>
  <c r="AR39" i="2"/>
  <c r="AS39" i="2"/>
  <c r="AX39" i="2" s="1"/>
  <c r="AT39" i="2"/>
  <c r="AY39" i="2" s="1"/>
  <c r="AU39" i="2"/>
  <c r="AZ39" i="2" s="1"/>
  <c r="AR40" i="2"/>
  <c r="AS40" i="2"/>
  <c r="AX40" i="2" s="1"/>
  <c r="AT40" i="2"/>
  <c r="AY40" i="2" s="1"/>
  <c r="AU40" i="2"/>
  <c r="AZ40" i="2" s="1"/>
  <c r="AR41" i="2"/>
  <c r="AS41" i="2"/>
  <c r="AX41" i="2" s="1"/>
  <c r="AT41" i="2"/>
  <c r="AY41" i="2" s="1"/>
  <c r="AU41" i="2"/>
  <c r="AZ41" i="2" s="1"/>
  <c r="AR42" i="2"/>
  <c r="AS42" i="2"/>
  <c r="AX42" i="2" s="1"/>
  <c r="AT42" i="2"/>
  <c r="AY42" i="2" s="1"/>
  <c r="AU42" i="2"/>
  <c r="AZ42" i="2" s="1"/>
  <c r="AR43" i="2"/>
  <c r="AS43" i="2"/>
  <c r="AX43" i="2" s="1"/>
  <c r="AT43" i="2"/>
  <c r="AY43" i="2" s="1"/>
  <c r="AU43" i="2"/>
  <c r="AZ43" i="2" s="1"/>
  <c r="AR44" i="2"/>
  <c r="AS44" i="2"/>
  <c r="AX44" i="2" s="1"/>
  <c r="AT44" i="2"/>
  <c r="AY44" i="2" s="1"/>
  <c r="AU44" i="2"/>
  <c r="AZ44" i="2" s="1"/>
  <c r="AR45" i="2"/>
  <c r="AS45" i="2"/>
  <c r="AX45" i="2" s="1"/>
  <c r="AT45" i="2"/>
  <c r="AY45" i="2" s="1"/>
  <c r="AU45" i="2"/>
  <c r="AZ45" i="2" s="1"/>
  <c r="AR46" i="2"/>
  <c r="AS46" i="2"/>
  <c r="AX46" i="2" s="1"/>
  <c r="AT46" i="2"/>
  <c r="AY46" i="2" s="1"/>
  <c r="AU46" i="2"/>
  <c r="AZ46" i="2" s="1"/>
  <c r="AR47" i="2"/>
  <c r="AS47" i="2"/>
  <c r="AX47" i="2" s="1"/>
  <c r="AT47" i="2"/>
  <c r="AY47" i="2" s="1"/>
  <c r="AU47" i="2"/>
  <c r="AZ47" i="2" s="1"/>
  <c r="AR48" i="2"/>
  <c r="AS48" i="2"/>
  <c r="AX48" i="2" s="1"/>
  <c r="AT48" i="2"/>
  <c r="AY48" i="2" s="1"/>
  <c r="AU48" i="2"/>
  <c r="AZ48" i="2" s="1"/>
  <c r="AR49" i="2"/>
  <c r="AS49" i="2"/>
  <c r="AX49" i="2" s="1"/>
  <c r="AT49" i="2"/>
  <c r="AY49" i="2" s="1"/>
  <c r="AU49" i="2"/>
  <c r="AZ49" i="2" s="1"/>
  <c r="AR50" i="2"/>
  <c r="AS50" i="2"/>
  <c r="AX50" i="2" s="1"/>
  <c r="AT50" i="2"/>
  <c r="AY50" i="2" s="1"/>
  <c r="AU50" i="2"/>
  <c r="AZ50" i="2" s="1"/>
  <c r="AR51" i="2"/>
  <c r="AS51" i="2"/>
  <c r="AX51" i="2" s="1"/>
  <c r="AT51" i="2"/>
  <c r="AY51" i="2" s="1"/>
  <c r="AU51" i="2"/>
  <c r="AZ51" i="2" s="1"/>
  <c r="AR52" i="2"/>
  <c r="AS52" i="2"/>
  <c r="AX52" i="2" s="1"/>
  <c r="AT52" i="2"/>
  <c r="AY52" i="2" s="1"/>
  <c r="AU52" i="2"/>
  <c r="AZ52" i="2" s="1"/>
  <c r="AR53" i="2"/>
  <c r="AS53" i="2"/>
  <c r="AX53" i="2" s="1"/>
  <c r="AT53" i="2"/>
  <c r="AY53" i="2" s="1"/>
  <c r="AU53" i="2"/>
  <c r="AZ53" i="2" s="1"/>
  <c r="AR54" i="2"/>
  <c r="AS54" i="2"/>
  <c r="AX54" i="2" s="1"/>
  <c r="AT54" i="2"/>
  <c r="AY54" i="2" s="1"/>
  <c r="AU54" i="2"/>
  <c r="AZ54" i="2" s="1"/>
  <c r="AS3" i="2"/>
  <c r="AX3" i="2" s="1"/>
  <c r="AT3" i="2"/>
  <c r="AY3" i="2" s="1"/>
  <c r="AU3" i="2"/>
  <c r="AZ3" i="2" s="1"/>
  <c r="AW3" i="2"/>
  <c r="AW51" i="2" l="1"/>
  <c r="BA51" i="2"/>
  <c r="AW43" i="2"/>
  <c r="BA43" i="2"/>
  <c r="AW39" i="2"/>
  <c r="BA39" i="2"/>
  <c r="AW35" i="2"/>
  <c r="BA35" i="2"/>
  <c r="AW31" i="2"/>
  <c r="BA31" i="2"/>
  <c r="AW27" i="2"/>
  <c r="BA27" i="2"/>
  <c r="AW23" i="2"/>
  <c r="BA23" i="2"/>
  <c r="AW19" i="2"/>
  <c r="BA19" i="2"/>
  <c r="AW15" i="2"/>
  <c r="BA15" i="2"/>
  <c r="AW11" i="2"/>
  <c r="BA11" i="2"/>
  <c r="AW7" i="2"/>
  <c r="BA7" i="2"/>
  <c r="AW47" i="2"/>
  <c r="BA47" i="2"/>
  <c r="AW54" i="2"/>
  <c r="BA54" i="2"/>
  <c r="AW50" i="2"/>
  <c r="BA50" i="2"/>
  <c r="AW46" i="2"/>
  <c r="BA46" i="2"/>
  <c r="AW42" i="2"/>
  <c r="BA42" i="2"/>
  <c r="AW38" i="2"/>
  <c r="BA38" i="2"/>
  <c r="AW34" i="2"/>
  <c r="BA34" i="2"/>
  <c r="AW30" i="2"/>
  <c r="BA30" i="2"/>
  <c r="AW26" i="2"/>
  <c r="BA26" i="2"/>
  <c r="AW22" i="2"/>
  <c r="BA22" i="2"/>
  <c r="AW18" i="2"/>
  <c r="BA18" i="2"/>
  <c r="AW14" i="2"/>
  <c r="BA14" i="2"/>
  <c r="AW10" i="2"/>
  <c r="BA10" i="2"/>
  <c r="AW6" i="2"/>
  <c r="BA6" i="2"/>
  <c r="AW37" i="2"/>
  <c r="BA37" i="2"/>
  <c r="AW33" i="2"/>
  <c r="BA33" i="2"/>
  <c r="AW29" i="2"/>
  <c r="BA29" i="2"/>
  <c r="AW25" i="2"/>
  <c r="BA25" i="2"/>
  <c r="AW21" i="2"/>
  <c r="BA21" i="2"/>
  <c r="AW17" i="2"/>
  <c r="BA17" i="2"/>
  <c r="AW13" i="2"/>
  <c r="BA13" i="2"/>
  <c r="AW9" i="2"/>
  <c r="BA9" i="2"/>
  <c r="AW5" i="2"/>
  <c r="BA5" i="2"/>
  <c r="AZ57" i="2"/>
  <c r="AW49" i="2"/>
  <c r="BA49" i="2"/>
  <c r="AY57" i="2"/>
  <c r="AW53" i="2"/>
  <c r="BA53" i="2"/>
  <c r="AX57" i="2"/>
  <c r="AW45" i="2"/>
  <c r="BA45" i="2"/>
  <c r="AW52" i="2"/>
  <c r="BA52" i="2"/>
  <c r="AW48" i="2"/>
  <c r="BA48" i="2"/>
  <c r="AW44" i="2"/>
  <c r="BA44" i="2"/>
  <c r="AW40" i="2"/>
  <c r="BA40" i="2"/>
  <c r="AW36" i="2"/>
  <c r="BA36" i="2"/>
  <c r="AW32" i="2"/>
  <c r="BA32" i="2"/>
  <c r="AW28" i="2"/>
  <c r="BA28" i="2"/>
  <c r="AW24" i="2"/>
  <c r="BA24" i="2"/>
  <c r="AW20" i="2"/>
  <c r="BA20" i="2"/>
  <c r="AW16" i="2"/>
  <c r="BA16" i="2"/>
  <c r="AW12" i="2"/>
  <c r="BA12" i="2"/>
  <c r="AW8" i="2"/>
  <c r="BA8" i="2"/>
  <c r="BA4" i="2"/>
  <c r="AW41" i="2"/>
  <c r="BA41" i="2"/>
  <c r="BA3" i="2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60" i="3" s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EV4" i="2"/>
  <c r="EW4" i="2"/>
  <c r="EV5" i="2"/>
  <c r="EW5" i="2"/>
  <c r="EV6" i="2"/>
  <c r="EW6" i="2"/>
  <c r="EV7" i="2"/>
  <c r="EW7" i="2"/>
  <c r="EV8" i="2"/>
  <c r="EW8" i="2"/>
  <c r="EV9" i="2"/>
  <c r="EW9" i="2"/>
  <c r="EV10" i="2"/>
  <c r="EW10" i="2"/>
  <c r="EV11" i="2"/>
  <c r="EW11" i="2"/>
  <c r="EV12" i="2"/>
  <c r="EW12" i="2"/>
  <c r="EV13" i="2"/>
  <c r="EW13" i="2"/>
  <c r="EV14" i="2"/>
  <c r="EW14" i="2"/>
  <c r="EV15" i="2"/>
  <c r="EW15" i="2"/>
  <c r="EV16" i="2"/>
  <c r="EW16" i="2"/>
  <c r="EV17" i="2"/>
  <c r="EW17" i="2"/>
  <c r="EV18" i="2"/>
  <c r="EW18" i="2"/>
  <c r="EV19" i="2"/>
  <c r="EW19" i="2"/>
  <c r="EV20" i="2"/>
  <c r="EW20" i="2"/>
  <c r="EV21" i="2"/>
  <c r="EW21" i="2"/>
  <c r="EV22" i="2"/>
  <c r="EW22" i="2"/>
  <c r="EV23" i="2"/>
  <c r="EW23" i="2"/>
  <c r="EV24" i="2"/>
  <c r="EW24" i="2"/>
  <c r="EV25" i="2"/>
  <c r="EW25" i="2"/>
  <c r="EV26" i="2"/>
  <c r="EW26" i="2"/>
  <c r="EV27" i="2"/>
  <c r="EW27" i="2"/>
  <c r="EV28" i="2"/>
  <c r="EW28" i="2"/>
  <c r="EV29" i="2"/>
  <c r="EW29" i="2"/>
  <c r="EV30" i="2"/>
  <c r="EW30" i="2"/>
  <c r="EV31" i="2"/>
  <c r="EW31" i="2"/>
  <c r="EV32" i="2"/>
  <c r="EW32" i="2"/>
  <c r="EV33" i="2"/>
  <c r="EW33" i="2"/>
  <c r="EV34" i="2"/>
  <c r="EW34" i="2"/>
  <c r="EV35" i="2"/>
  <c r="EW35" i="2"/>
  <c r="EV36" i="2"/>
  <c r="EW36" i="2"/>
  <c r="EV37" i="2"/>
  <c r="EW37" i="2"/>
  <c r="EV38" i="2"/>
  <c r="EW38" i="2"/>
  <c r="EV39" i="2"/>
  <c r="EW39" i="2"/>
  <c r="EV40" i="2"/>
  <c r="EW40" i="2"/>
  <c r="EV41" i="2"/>
  <c r="EW41" i="2"/>
  <c r="EV42" i="2"/>
  <c r="EW42" i="2"/>
  <c r="EV43" i="2"/>
  <c r="EW43" i="2"/>
  <c r="EV44" i="2"/>
  <c r="EW44" i="2"/>
  <c r="EV45" i="2"/>
  <c r="EW45" i="2"/>
  <c r="EV46" i="2"/>
  <c r="EW46" i="2"/>
  <c r="EV47" i="2"/>
  <c r="EW47" i="2"/>
  <c r="EV48" i="2"/>
  <c r="EW48" i="2"/>
  <c r="EV49" i="2"/>
  <c r="EW49" i="2"/>
  <c r="EV50" i="2"/>
  <c r="EW50" i="2"/>
  <c r="EV51" i="2"/>
  <c r="EW51" i="2"/>
  <c r="EV52" i="2"/>
  <c r="EW52" i="2"/>
  <c r="EV53" i="2"/>
  <c r="EW53" i="2"/>
  <c r="EV54" i="2"/>
  <c r="EW54" i="2"/>
  <c r="EW3" i="2"/>
  <c r="EV3" i="2"/>
  <c r="BP3" i="3"/>
  <c r="BB3" i="3"/>
  <c r="AN3" i="3"/>
  <c r="Z3" i="3"/>
  <c r="N5" i="2"/>
  <c r="AW57" i="2" l="1"/>
  <c r="Q4" i="2"/>
  <c r="EA7" i="2"/>
  <c r="EA11" i="2"/>
  <c r="EA15" i="2"/>
  <c r="EA19" i="2"/>
  <c r="EA23" i="2"/>
  <c r="EA27" i="2"/>
  <c r="EA31" i="2"/>
  <c r="EA35" i="2"/>
  <c r="EA39" i="2"/>
  <c r="EA43" i="2"/>
  <c r="EA47" i="2"/>
  <c r="EA51" i="2"/>
  <c r="EB3" i="2"/>
  <c r="EB7" i="2"/>
  <c r="EB11" i="2"/>
  <c r="EB15" i="2"/>
  <c r="EB19" i="2"/>
  <c r="EB23" i="2"/>
  <c r="EB27" i="2"/>
  <c r="EB31" i="2"/>
  <c r="EB35" i="2"/>
  <c r="EB39" i="2"/>
  <c r="EB43" i="2"/>
  <c r="EB47" i="2"/>
  <c r="EB51" i="2"/>
  <c r="DY3" i="2"/>
  <c r="DY4" i="2"/>
  <c r="DY8" i="2"/>
  <c r="DY12" i="2"/>
  <c r="DY16" i="2"/>
  <c r="DY20" i="2"/>
  <c r="DY24" i="2"/>
  <c r="DY28" i="2"/>
  <c r="DY32" i="2"/>
  <c r="DY36" i="2"/>
  <c r="DY40" i="2"/>
  <c r="DY44" i="2"/>
  <c r="DY48" i="2"/>
  <c r="DY52" i="2"/>
  <c r="EB10" i="2"/>
  <c r="DZ4" i="2"/>
  <c r="DZ8" i="2"/>
  <c r="DZ12" i="2"/>
  <c r="DZ16" i="2"/>
  <c r="DZ20" i="2"/>
  <c r="DZ24" i="2"/>
  <c r="DZ28" i="2"/>
  <c r="DZ32" i="2"/>
  <c r="DZ36" i="2"/>
  <c r="DZ40" i="2"/>
  <c r="DZ44" i="2"/>
  <c r="DZ48" i="2"/>
  <c r="DZ52" i="2"/>
  <c r="EA25" i="2"/>
  <c r="EA45" i="2"/>
  <c r="EB25" i="2"/>
  <c r="EB53" i="2"/>
  <c r="DY6" i="2"/>
  <c r="DY42" i="2"/>
  <c r="DZ6" i="2"/>
  <c r="DZ30" i="2"/>
  <c r="EA6" i="2"/>
  <c r="EA30" i="2"/>
  <c r="EB34" i="2"/>
  <c r="DY35" i="2"/>
  <c r="DZ7" i="2"/>
  <c r="DZ39" i="2"/>
  <c r="EA4" i="2"/>
  <c r="EA8" i="2"/>
  <c r="EA12" i="2"/>
  <c r="EA16" i="2"/>
  <c r="EA20" i="2"/>
  <c r="EA24" i="2"/>
  <c r="EA28" i="2"/>
  <c r="EA32" i="2"/>
  <c r="EA36" i="2"/>
  <c r="EA40" i="2"/>
  <c r="EA44" i="2"/>
  <c r="EA48" i="2"/>
  <c r="EA52" i="2"/>
  <c r="EA5" i="2"/>
  <c r="EA9" i="2"/>
  <c r="EA21" i="2"/>
  <c r="EA33" i="2"/>
  <c r="EA53" i="2"/>
  <c r="EB13" i="2"/>
  <c r="EB33" i="2"/>
  <c r="EB49" i="2"/>
  <c r="DY18" i="2"/>
  <c r="DY26" i="2"/>
  <c r="DY38" i="2"/>
  <c r="DY50" i="2"/>
  <c r="DZ18" i="2"/>
  <c r="DZ34" i="2"/>
  <c r="DZ50" i="2"/>
  <c r="EA26" i="2"/>
  <c r="EA42" i="2"/>
  <c r="EB26" i="2"/>
  <c r="EB50" i="2"/>
  <c r="DY15" i="2"/>
  <c r="DY31" i="2"/>
  <c r="DY47" i="2"/>
  <c r="DZ3" i="2"/>
  <c r="DZ23" i="2"/>
  <c r="DZ43" i="2"/>
  <c r="EB4" i="2"/>
  <c r="EB8" i="2"/>
  <c r="EB12" i="2"/>
  <c r="EB16" i="2"/>
  <c r="EB20" i="2"/>
  <c r="EB24" i="2"/>
  <c r="EB28" i="2"/>
  <c r="EB32" i="2"/>
  <c r="EB36" i="2"/>
  <c r="EB40" i="2"/>
  <c r="EB44" i="2"/>
  <c r="EB48" i="2"/>
  <c r="EB52" i="2"/>
  <c r="EA29" i="2"/>
  <c r="EA49" i="2"/>
  <c r="EB5" i="2"/>
  <c r="EB17" i="2"/>
  <c r="EB37" i="2"/>
  <c r="DY14" i="2"/>
  <c r="DY30" i="2"/>
  <c r="DY54" i="2"/>
  <c r="DY56" i="2" s="1"/>
  <c r="Q60" i="2" s="1"/>
  <c r="DZ22" i="2"/>
  <c r="DZ42" i="2"/>
  <c r="EA14" i="2"/>
  <c r="EA38" i="2"/>
  <c r="EB14" i="2"/>
  <c r="EB30" i="2"/>
  <c r="EB42" i="2"/>
  <c r="DY19" i="2"/>
  <c r="DY39" i="2"/>
  <c r="DZ15" i="2"/>
  <c r="DZ31" i="2"/>
  <c r="DZ51" i="2"/>
  <c r="DY5" i="2"/>
  <c r="DY9" i="2"/>
  <c r="DY13" i="2"/>
  <c r="DY17" i="2"/>
  <c r="DY21" i="2"/>
  <c r="DY25" i="2"/>
  <c r="DY29" i="2"/>
  <c r="DY33" i="2"/>
  <c r="DY37" i="2"/>
  <c r="DY41" i="2"/>
  <c r="DY45" i="2"/>
  <c r="DY49" i="2"/>
  <c r="DY53" i="2"/>
  <c r="EA13" i="2"/>
  <c r="EA37" i="2"/>
  <c r="EB41" i="2"/>
  <c r="DY46" i="2"/>
  <c r="DZ10" i="2"/>
  <c r="DZ54" i="2"/>
  <c r="DZ56" i="2" s="1"/>
  <c r="R60" i="2" s="1"/>
  <c r="EA10" i="2"/>
  <c r="EA54" i="2"/>
  <c r="EB6" i="2"/>
  <c r="EB54" i="2"/>
  <c r="DY7" i="2"/>
  <c r="DZ11" i="2"/>
  <c r="DZ5" i="2"/>
  <c r="DZ9" i="2"/>
  <c r="DZ13" i="2"/>
  <c r="DZ17" i="2"/>
  <c r="DZ21" i="2"/>
  <c r="DZ25" i="2"/>
  <c r="DZ29" i="2"/>
  <c r="DZ33" i="2"/>
  <c r="DZ37" i="2"/>
  <c r="DZ41" i="2"/>
  <c r="DZ45" i="2"/>
  <c r="DZ49" i="2"/>
  <c r="DZ53" i="2"/>
  <c r="EA17" i="2"/>
  <c r="EA41" i="2"/>
  <c r="EB9" i="2"/>
  <c r="EB29" i="2"/>
  <c r="EB45" i="2"/>
  <c r="DY10" i="2"/>
  <c r="DY22" i="2"/>
  <c r="DY34" i="2"/>
  <c r="DZ14" i="2"/>
  <c r="DZ26" i="2"/>
  <c r="DZ46" i="2"/>
  <c r="EA18" i="2"/>
  <c r="EA34" i="2"/>
  <c r="EA50" i="2"/>
  <c r="EB22" i="2"/>
  <c r="DY11" i="2"/>
  <c r="DY27" i="2"/>
  <c r="DY43" i="2"/>
  <c r="DZ27" i="2"/>
  <c r="DZ47" i="2"/>
  <c r="EB21" i="2"/>
  <c r="DZ38" i="2"/>
  <c r="EA22" i="2"/>
  <c r="EA46" i="2"/>
  <c r="EB18" i="2"/>
  <c r="EB38" i="2"/>
  <c r="EB46" i="2"/>
  <c r="DY23" i="2"/>
  <c r="DY51" i="2"/>
  <c r="DZ19" i="2"/>
  <c r="DZ35" i="2"/>
  <c r="EA3" i="2"/>
  <c r="Z60" i="3"/>
  <c r="BP60" i="3"/>
  <c r="AN60" i="3"/>
  <c r="CX3" i="2"/>
  <c r="DA5" i="2"/>
  <c r="DA16" i="2"/>
  <c r="DC23" i="2"/>
  <c r="DA27" i="2"/>
  <c r="DA34" i="2"/>
  <c r="DA38" i="2"/>
  <c r="DA49" i="2"/>
  <c r="DC52" i="2"/>
  <c r="DC5" i="2"/>
  <c r="DA9" i="2"/>
  <c r="DC12" i="2"/>
  <c r="DC16" i="2"/>
  <c r="DC27" i="2"/>
  <c r="DA31" i="2"/>
  <c r="DA45" i="2"/>
  <c r="DA20" i="2"/>
  <c r="DC34" i="2"/>
  <c r="DC38" i="2"/>
  <c r="DC45" i="2"/>
  <c r="DC49" i="2"/>
  <c r="DA6" i="2"/>
  <c r="DC9" i="2"/>
  <c r="DA24" i="2"/>
  <c r="DC31" i="2"/>
  <c r="DA35" i="2"/>
  <c r="DA42" i="2"/>
  <c r="DA46" i="2"/>
  <c r="DA17" i="2"/>
  <c r="DC20" i="2"/>
  <c r="DC24" i="2"/>
  <c r="DC35" i="2"/>
  <c r="DC7" i="2"/>
  <c r="DC10" i="2"/>
  <c r="DC14" i="2"/>
  <c r="DC21" i="2"/>
  <c r="DC25" i="2"/>
  <c r="DA40" i="2"/>
  <c r="DC47" i="2"/>
  <c r="DA51" i="2"/>
  <c r="DA4" i="2"/>
  <c r="DA11" i="2"/>
  <c r="DA18" i="2"/>
  <c r="DA22" i="2"/>
  <c r="DA33" i="2"/>
  <c r="DC36" i="2"/>
  <c r="DC40" i="2"/>
  <c r="DC51" i="2"/>
  <c r="DC11" i="2"/>
  <c r="DA15" i="2"/>
  <c r="DA29" i="2"/>
  <c r="DA44" i="2"/>
  <c r="DC4" i="2"/>
  <c r="DA8" i="2"/>
  <c r="DC18" i="2"/>
  <c r="DC22" i="2"/>
  <c r="DC29" i="2"/>
  <c r="DC33" i="2"/>
  <c r="DA48" i="2"/>
  <c r="DC15" i="2"/>
  <c r="DC28" i="2"/>
  <c r="DC44" i="2"/>
  <c r="DC26" i="2"/>
  <c r="DC43" i="2"/>
  <c r="DA12" i="2"/>
  <c r="DA37" i="2"/>
  <c r="DA52" i="2"/>
  <c r="DC41" i="2"/>
  <c r="DC42" i="2"/>
  <c r="DC19" i="2"/>
  <c r="DA36" i="2"/>
  <c r="DA13" i="2"/>
  <c r="DA21" i="2"/>
  <c r="DA30" i="2"/>
  <c r="DC37" i="2"/>
  <c r="DA53" i="2"/>
  <c r="DC39" i="2"/>
  <c r="DC32" i="2"/>
  <c r="DC17" i="2"/>
  <c r="DC8" i="2"/>
  <c r="DA19" i="2"/>
  <c r="DA43" i="2"/>
  <c r="DC13" i="2"/>
  <c r="DA39" i="2"/>
  <c r="DA54" i="2"/>
  <c r="DA47" i="2"/>
  <c r="DC54" i="2"/>
  <c r="DA25" i="2"/>
  <c r="DA26" i="2"/>
  <c r="DA50" i="2"/>
  <c r="DA14" i="2"/>
  <c r="DA23" i="2"/>
  <c r="DC30" i="2"/>
  <c r="DC46" i="2"/>
  <c r="DC53" i="2"/>
  <c r="DC6" i="2"/>
  <c r="DC48" i="2"/>
  <c r="DA10" i="2"/>
  <c r="DC50" i="2"/>
  <c r="DA32" i="2"/>
  <c r="DA41" i="2"/>
  <c r="DA7" i="2"/>
  <c r="DA28" i="2"/>
  <c r="DA3" i="2"/>
  <c r="CU3" i="2"/>
  <c r="DC3" i="2"/>
  <c r="Q3" i="2"/>
  <c r="W8" i="2"/>
  <c r="W17" i="2"/>
  <c r="W26" i="2"/>
  <c r="W31" i="2"/>
  <c r="W40" i="2"/>
  <c r="W49" i="2"/>
  <c r="X8" i="2"/>
  <c r="X17" i="2"/>
  <c r="X26" i="2"/>
  <c r="X31" i="2"/>
  <c r="X40" i="2"/>
  <c r="X49" i="2"/>
  <c r="W51" i="2"/>
  <c r="W5" i="2"/>
  <c r="X19" i="2"/>
  <c r="X28" i="2"/>
  <c r="X37" i="2"/>
  <c r="X46" i="2"/>
  <c r="W10" i="2"/>
  <c r="W33" i="2"/>
  <c r="W42" i="2"/>
  <c r="X10" i="2"/>
  <c r="X47" i="2"/>
  <c r="W29" i="2"/>
  <c r="W38" i="2"/>
  <c r="X11" i="2"/>
  <c r="X20" i="2"/>
  <c r="X29" i="2"/>
  <c r="X38" i="2"/>
  <c r="X52" i="2"/>
  <c r="W13" i="2"/>
  <c r="W22" i="2"/>
  <c r="W27" i="2"/>
  <c r="W36" i="2"/>
  <c r="W45" i="2"/>
  <c r="W54" i="2"/>
  <c r="W4" i="2"/>
  <c r="X13" i="2"/>
  <c r="X22" i="2"/>
  <c r="X27" i="2"/>
  <c r="X36" i="2"/>
  <c r="X45" i="2"/>
  <c r="X54" i="2"/>
  <c r="X4" i="2"/>
  <c r="W9" i="2"/>
  <c r="W18" i="2"/>
  <c r="W23" i="2"/>
  <c r="W32" i="2"/>
  <c r="W41" i="2"/>
  <c r="W50" i="2"/>
  <c r="X9" i="2"/>
  <c r="X18" i="2"/>
  <c r="X23" i="2"/>
  <c r="X32" i="2"/>
  <c r="X41" i="2"/>
  <c r="X50" i="2"/>
  <c r="W14" i="2"/>
  <c r="W19" i="2"/>
  <c r="W28" i="2"/>
  <c r="W37" i="2"/>
  <c r="W46" i="2"/>
  <c r="X14" i="2"/>
  <c r="X51" i="2"/>
  <c r="X5" i="2"/>
  <c r="W15" i="2"/>
  <c r="W24" i="2"/>
  <c r="W47" i="2"/>
  <c r="X15" i="2"/>
  <c r="X24" i="2"/>
  <c r="X33" i="2"/>
  <c r="X42" i="2"/>
  <c r="W11" i="2"/>
  <c r="W20" i="2"/>
  <c r="W43" i="2"/>
  <c r="W52" i="2"/>
  <c r="W6" i="2"/>
  <c r="X43" i="2"/>
  <c r="X6" i="2"/>
  <c r="X25" i="2"/>
  <c r="W7" i="2"/>
  <c r="W44" i="2"/>
  <c r="X44" i="2"/>
  <c r="W48" i="2"/>
  <c r="X48" i="2"/>
  <c r="W12" i="2"/>
  <c r="W30" i="2"/>
  <c r="X12" i="2"/>
  <c r="X30" i="2"/>
  <c r="W16" i="2"/>
  <c r="W34" i="2"/>
  <c r="X16" i="2"/>
  <c r="X34" i="2"/>
  <c r="W35" i="2"/>
  <c r="W53" i="2"/>
  <c r="X35" i="2"/>
  <c r="X53" i="2"/>
  <c r="W39" i="2"/>
  <c r="X39" i="2"/>
  <c r="W21" i="2"/>
  <c r="X7" i="2"/>
  <c r="X21" i="2"/>
  <c r="W25" i="2"/>
  <c r="X3" i="2"/>
  <c r="W3" i="2"/>
  <c r="W14" i="3"/>
  <c r="T54" i="2"/>
  <c r="T50" i="2"/>
  <c r="T46" i="2"/>
  <c r="T42" i="2"/>
  <c r="T38" i="2"/>
  <c r="T34" i="2"/>
  <c r="T30" i="2"/>
  <c r="T26" i="2"/>
  <c r="T22" i="2"/>
  <c r="T18" i="2"/>
  <c r="T14" i="2"/>
  <c r="T10" i="2"/>
  <c r="T6" i="2"/>
  <c r="BF3" i="2"/>
  <c r="T29" i="2"/>
  <c r="T5" i="2"/>
  <c r="S49" i="2"/>
  <c r="S41" i="2"/>
  <c r="S33" i="2"/>
  <c r="S25" i="2"/>
  <c r="S13" i="2"/>
  <c r="S5" i="2"/>
  <c r="R49" i="2"/>
  <c r="R21" i="2"/>
  <c r="R9" i="2"/>
  <c r="Q33" i="2"/>
  <c r="Q5" i="2"/>
  <c r="T52" i="2"/>
  <c r="T16" i="2"/>
  <c r="S54" i="2"/>
  <c r="S50" i="2"/>
  <c r="S46" i="2"/>
  <c r="S42" i="2"/>
  <c r="S38" i="2"/>
  <c r="S34" i="2"/>
  <c r="S30" i="2"/>
  <c r="S26" i="2"/>
  <c r="S22" i="2"/>
  <c r="S18" i="2"/>
  <c r="S14" i="2"/>
  <c r="S10" i="2"/>
  <c r="S6" i="2"/>
  <c r="BE3" i="2"/>
  <c r="R54" i="2"/>
  <c r="R50" i="2"/>
  <c r="R46" i="2"/>
  <c r="R42" i="2"/>
  <c r="R38" i="2"/>
  <c r="R34" i="2"/>
  <c r="R30" i="2"/>
  <c r="R26" i="2"/>
  <c r="R22" i="2"/>
  <c r="R18" i="2"/>
  <c r="R14" i="2"/>
  <c r="R10" i="2"/>
  <c r="R6" i="2"/>
  <c r="BD3" i="2"/>
  <c r="Q54" i="2"/>
  <c r="Q58" i="2" s="1"/>
  <c r="Q50" i="2"/>
  <c r="Q46" i="2"/>
  <c r="Q42" i="2"/>
  <c r="Q38" i="2"/>
  <c r="Q34" i="2"/>
  <c r="Q30" i="2"/>
  <c r="Q26" i="2"/>
  <c r="Q22" i="2"/>
  <c r="Q18" i="2"/>
  <c r="Q14" i="2"/>
  <c r="Q10" i="2"/>
  <c r="Q6" i="2"/>
  <c r="BC3" i="2"/>
  <c r="T53" i="2"/>
  <c r="T49" i="2"/>
  <c r="T45" i="2"/>
  <c r="T41" i="2"/>
  <c r="T37" i="2"/>
  <c r="T33" i="2"/>
  <c r="T25" i="2"/>
  <c r="T21" i="2"/>
  <c r="T17" i="2"/>
  <c r="T13" i="2"/>
  <c r="T9" i="2"/>
  <c r="S53" i="2"/>
  <c r="S45" i="2"/>
  <c r="S37" i="2"/>
  <c r="S29" i="2"/>
  <c r="S21" i="2"/>
  <c r="S17" i="2"/>
  <c r="S9" i="2"/>
  <c r="R53" i="2"/>
  <c r="R25" i="2"/>
  <c r="R13" i="2"/>
  <c r="Q49" i="2"/>
  <c r="Q21" i="2"/>
  <c r="T32" i="2"/>
  <c r="T4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R48" i="2"/>
  <c r="R44" i="2"/>
  <c r="R40" i="2"/>
  <c r="R36" i="2"/>
  <c r="R32" i="2"/>
  <c r="R28" i="2"/>
  <c r="R24" i="2"/>
  <c r="R20" i="2"/>
  <c r="R16" i="2"/>
  <c r="R12" i="2"/>
  <c r="R8" i="2"/>
  <c r="R4" i="2"/>
  <c r="Q48" i="2"/>
  <c r="Q44" i="2"/>
  <c r="Q40" i="2"/>
  <c r="Q36" i="2"/>
  <c r="Q32" i="2"/>
  <c r="Q28" i="2"/>
  <c r="Q24" i="2"/>
  <c r="Q20" i="2"/>
  <c r="Q12" i="2"/>
  <c r="Q8" i="2"/>
  <c r="T35" i="2"/>
  <c r="T11" i="2"/>
  <c r="R43" i="2"/>
  <c r="R31" i="2"/>
  <c r="R7" i="2"/>
  <c r="Q39" i="2"/>
  <c r="Q19" i="2"/>
  <c r="R41" i="2"/>
  <c r="Q53" i="2"/>
  <c r="Q25" i="2"/>
  <c r="T36" i="2"/>
  <c r="T12" i="2"/>
  <c r="R52" i="2"/>
  <c r="T23" i="2"/>
  <c r="R47" i="2"/>
  <c r="R19" i="2"/>
  <c r="Q47" i="2"/>
  <c r="Q23" i="2"/>
  <c r="R45" i="2"/>
  <c r="R17" i="2"/>
  <c r="R5" i="2"/>
  <c r="Q37" i="2"/>
  <c r="Q9" i="2"/>
  <c r="T48" i="2"/>
  <c r="T20" i="2"/>
  <c r="Q52" i="2"/>
  <c r="Q16" i="2"/>
  <c r="T3" i="2"/>
  <c r="R51" i="2"/>
  <c r="R15" i="2"/>
  <c r="Q35" i="2"/>
  <c r="Q7" i="2"/>
  <c r="R29" i="2"/>
  <c r="Q29" i="2"/>
  <c r="T28" i="2"/>
  <c r="T51" i="2"/>
  <c r="T47" i="2"/>
  <c r="T43" i="2"/>
  <c r="T39" i="2"/>
  <c r="T31" i="2"/>
  <c r="T27" i="2"/>
  <c r="T19" i="2"/>
  <c r="T15" i="2"/>
  <c r="T7" i="2"/>
  <c r="R35" i="2"/>
  <c r="R27" i="2"/>
  <c r="R11" i="2"/>
  <c r="Q43" i="2"/>
  <c r="Q31" i="2"/>
  <c r="Q15" i="2"/>
  <c r="R33" i="2"/>
  <c r="Q45" i="2"/>
  <c r="Q17" i="2"/>
  <c r="T40" i="2"/>
  <c r="T24" i="2"/>
  <c r="S51" i="2"/>
  <c r="S47" i="2"/>
  <c r="S43" i="2"/>
  <c r="S39" i="2"/>
  <c r="S35" i="2"/>
  <c r="S31" i="2"/>
  <c r="S27" i="2"/>
  <c r="S23" i="2"/>
  <c r="S19" i="2"/>
  <c r="S15" i="2"/>
  <c r="S11" i="2"/>
  <c r="S7" i="2"/>
  <c r="S3" i="2"/>
  <c r="R39" i="2"/>
  <c r="R23" i="2"/>
  <c r="R3" i="2"/>
  <c r="Q51" i="2"/>
  <c r="Q27" i="2"/>
  <c r="Q11" i="2"/>
  <c r="R37" i="2"/>
  <c r="Q41" i="2"/>
  <c r="Q13" i="2"/>
  <c r="T44" i="2"/>
  <c r="T8" i="2"/>
  <c r="CT4" i="3"/>
  <c r="V46" i="3"/>
  <c r="J45" i="3"/>
  <c r="CB45" i="3" s="1"/>
  <c r="J39" i="3"/>
  <c r="CB39" i="3" s="1"/>
  <c r="H32" i="3"/>
  <c r="BZ32" i="3" s="1"/>
  <c r="BM44" i="3"/>
  <c r="AY32" i="3"/>
  <c r="AL26" i="3"/>
  <c r="BL36" i="3"/>
  <c r="Y6" i="3"/>
  <c r="CS52" i="3"/>
  <c r="V30" i="3"/>
  <c r="CS29" i="3"/>
  <c r="G53" i="3"/>
  <c r="BY53" i="3" s="1"/>
  <c r="AL36" i="3"/>
  <c r="CU8" i="3"/>
  <c r="G18" i="3"/>
  <c r="BY18" i="3" s="1"/>
  <c r="BN28" i="3"/>
  <c r="BL12" i="3"/>
  <c r="X22" i="3"/>
  <c r="AY48" i="3"/>
  <c r="J52" i="3"/>
  <c r="CB52" i="3" s="1"/>
  <c r="H45" i="3"/>
  <c r="BZ45" i="3" s="1"/>
  <c r="I39" i="3"/>
  <c r="H31" i="3"/>
  <c r="BZ31" i="3" s="1"/>
  <c r="J17" i="3"/>
  <c r="CB17" i="3" s="1"/>
  <c r="U46" i="3"/>
  <c r="U30" i="3"/>
  <c r="W22" i="3"/>
  <c r="U14" i="3"/>
  <c r="X6" i="3"/>
  <c r="AM42" i="3"/>
  <c r="AK26" i="3"/>
  <c r="AM18" i="3"/>
  <c r="AL10" i="3"/>
  <c r="AZ54" i="3"/>
  <c r="AZ38" i="3"/>
  <c r="AY22" i="3"/>
  <c r="BL44" i="3"/>
  <c r="BM28" i="3"/>
  <c r="CT49" i="3"/>
  <c r="CR29" i="3"/>
  <c r="CT8" i="3"/>
  <c r="I52" i="3"/>
  <c r="G45" i="3"/>
  <c r="BY45" i="3" s="1"/>
  <c r="J37" i="3"/>
  <c r="CB37" i="3" s="1"/>
  <c r="G31" i="3"/>
  <c r="BY31" i="3" s="1"/>
  <c r="I17" i="3"/>
  <c r="V52" i="3"/>
  <c r="V36" i="3"/>
  <c r="W6" i="3"/>
  <c r="AI50" i="3"/>
  <c r="AL42" i="3"/>
  <c r="AJ26" i="3"/>
  <c r="AL18" i="3"/>
  <c r="AJ10" i="3"/>
  <c r="AY54" i="3"/>
  <c r="AY38" i="3"/>
  <c r="AX22" i="3"/>
  <c r="AZ14" i="3"/>
  <c r="AY6" i="3"/>
  <c r="BM50" i="3"/>
  <c r="BL28" i="3"/>
  <c r="BL18" i="3"/>
  <c r="CS49" i="3"/>
  <c r="CU28" i="3"/>
  <c r="CS8" i="3"/>
  <c r="H52" i="3"/>
  <c r="BZ52" i="3" s="1"/>
  <c r="J44" i="3"/>
  <c r="CB44" i="3" s="1"/>
  <c r="H37" i="3"/>
  <c r="BZ37" i="3" s="1"/>
  <c r="J30" i="3"/>
  <c r="CB30" i="3" s="1"/>
  <c r="H17" i="3"/>
  <c r="BZ17" i="3" s="1"/>
  <c r="U52" i="3"/>
  <c r="V6" i="3"/>
  <c r="AK42" i="3"/>
  <c r="AI26" i="3"/>
  <c r="AI10" i="3"/>
  <c r="AX54" i="3"/>
  <c r="AX38" i="3"/>
  <c r="AW22" i="3"/>
  <c r="AY14" i="3"/>
  <c r="AW6" i="3"/>
  <c r="BL50" i="3"/>
  <c r="BM34" i="3"/>
  <c r="BK18" i="3"/>
  <c r="BM10" i="3"/>
  <c r="CR49" i="3"/>
  <c r="CT28" i="3"/>
  <c r="CT5" i="3"/>
  <c r="G52" i="3"/>
  <c r="BY52" i="3" s="1"/>
  <c r="I44" i="3"/>
  <c r="G37" i="3"/>
  <c r="BY37" i="3" s="1"/>
  <c r="J28" i="3"/>
  <c r="CB28" i="3" s="1"/>
  <c r="I14" i="3"/>
  <c r="V44" i="3"/>
  <c r="Y35" i="3"/>
  <c r="V28" i="3"/>
  <c r="V12" i="3"/>
  <c r="U6" i="3"/>
  <c r="AJ42" i="3"/>
  <c r="AW54" i="3"/>
  <c r="AW38" i="3"/>
  <c r="BK50" i="3"/>
  <c r="BL34" i="3"/>
  <c r="CU48" i="3"/>
  <c r="CS28" i="3"/>
  <c r="CS5" i="3"/>
  <c r="J51" i="3"/>
  <c r="CB51" i="3" s="1"/>
  <c r="H44" i="3"/>
  <c r="BZ44" i="3" s="1"/>
  <c r="J36" i="3"/>
  <c r="CB36" i="3" s="1"/>
  <c r="H27" i="3"/>
  <c r="BZ27" i="3" s="1"/>
  <c r="H14" i="3"/>
  <c r="BZ14" i="3" s="1"/>
  <c r="Y51" i="3"/>
  <c r="X35" i="3"/>
  <c r="U28" i="3"/>
  <c r="X19" i="3"/>
  <c r="U12" i="3"/>
  <c r="AI48" i="3"/>
  <c r="AI42" i="3"/>
  <c r="BA21" i="3"/>
  <c r="BA5" i="3"/>
  <c r="BO41" i="3"/>
  <c r="BK34" i="3"/>
  <c r="BO17" i="3"/>
  <c r="CT48" i="3"/>
  <c r="CT25" i="3"/>
  <c r="CR5" i="3"/>
  <c r="I51" i="3"/>
  <c r="G44" i="3"/>
  <c r="BY44" i="3" s="1"/>
  <c r="I36" i="3"/>
  <c r="G27" i="3"/>
  <c r="BY27" i="3" s="1"/>
  <c r="G10" i="3"/>
  <c r="BY10" i="3" s="1"/>
  <c r="X51" i="3"/>
  <c r="W35" i="3"/>
  <c r="W19" i="3"/>
  <c r="AM31" i="3"/>
  <c r="AI24" i="3"/>
  <c r="AL15" i="3"/>
  <c r="AI8" i="3"/>
  <c r="BA43" i="3"/>
  <c r="BA37" i="3"/>
  <c r="BA27" i="3"/>
  <c r="BO49" i="3"/>
  <c r="BN17" i="3"/>
  <c r="CS48" i="3"/>
  <c r="CS25" i="3"/>
  <c r="CU4" i="3"/>
  <c r="J49" i="3"/>
  <c r="CB49" i="3" s="1"/>
  <c r="J43" i="3"/>
  <c r="CB43" i="3" s="1"/>
  <c r="H36" i="3"/>
  <c r="BZ36" i="3" s="1"/>
  <c r="J26" i="3"/>
  <c r="CB26" i="3" s="1"/>
  <c r="I9" i="3"/>
  <c r="W51" i="3"/>
  <c r="Y11" i="3"/>
  <c r="AL3" i="3"/>
  <c r="AM47" i="3"/>
  <c r="AL31" i="3"/>
  <c r="AK15" i="3"/>
  <c r="AZ43" i="3"/>
  <c r="AZ27" i="3"/>
  <c r="BA11" i="3"/>
  <c r="BK3" i="3"/>
  <c r="BO33" i="3"/>
  <c r="BO7" i="3"/>
  <c r="CS41" i="3"/>
  <c r="CU20" i="3"/>
  <c r="H49" i="3"/>
  <c r="BZ49" i="3" s="1"/>
  <c r="I43" i="3"/>
  <c r="G36" i="3"/>
  <c r="BY36" i="3" s="1"/>
  <c r="I26" i="3"/>
  <c r="H9" i="3"/>
  <c r="BZ9" i="3" s="1"/>
  <c r="W41" i="3"/>
  <c r="X11" i="3"/>
  <c r="AL47" i="3"/>
  <c r="AK31" i="3"/>
  <c r="AJ15" i="3"/>
  <c r="AM7" i="3"/>
  <c r="AX51" i="3"/>
  <c r="AY43" i="3"/>
  <c r="AY27" i="3"/>
  <c r="BA19" i="3"/>
  <c r="AY11" i="3"/>
  <c r="BO3" i="3"/>
  <c r="BO39" i="3"/>
  <c r="BN33" i="3"/>
  <c r="BO23" i="3"/>
  <c r="BM7" i="3"/>
  <c r="CU40" i="3"/>
  <c r="CS20" i="3"/>
  <c r="G49" i="3"/>
  <c r="BY49" i="3" s="1"/>
  <c r="J41" i="3"/>
  <c r="CB41" i="3" s="1"/>
  <c r="J35" i="3"/>
  <c r="CB35" i="3" s="1"/>
  <c r="H26" i="3"/>
  <c r="BZ26" i="3" s="1"/>
  <c r="I6" i="3"/>
  <c r="V41" i="3"/>
  <c r="X33" i="3"/>
  <c r="W25" i="3"/>
  <c r="X17" i="3"/>
  <c r="AK47" i="3"/>
  <c r="AJ31" i="3"/>
  <c r="AL7" i="3"/>
  <c r="AX43" i="3"/>
  <c r="AX27" i="3"/>
  <c r="AX11" i="3"/>
  <c r="BN3" i="3"/>
  <c r="BL47" i="3"/>
  <c r="BN39" i="3"/>
  <c r="BN23" i="3"/>
  <c r="BL7" i="3"/>
  <c r="CT40" i="3"/>
  <c r="CT17" i="3"/>
  <c r="J48" i="3"/>
  <c r="CB48" i="3" s="1"/>
  <c r="H41" i="3"/>
  <c r="BZ41" i="3" s="1"/>
  <c r="I35" i="3"/>
  <c r="G26" i="3"/>
  <c r="BY26" i="3" s="1"/>
  <c r="H6" i="3"/>
  <c r="BZ6" i="3" s="1"/>
  <c r="U41" i="3"/>
  <c r="W33" i="3"/>
  <c r="U25" i="3"/>
  <c r="W17" i="3"/>
  <c r="AK53" i="3"/>
  <c r="AJ47" i="3"/>
  <c r="AK21" i="3"/>
  <c r="AW43" i="3"/>
  <c r="AW27" i="3"/>
  <c r="AW11" i="3"/>
  <c r="BM3" i="3"/>
  <c r="BM39" i="3"/>
  <c r="BM23" i="3"/>
  <c r="BK7" i="3"/>
  <c r="CS40" i="3"/>
  <c r="CS17" i="3"/>
  <c r="I48" i="3"/>
  <c r="G41" i="3"/>
  <c r="J33" i="3"/>
  <c r="CB33" i="3" s="1"/>
  <c r="J25" i="3"/>
  <c r="CB25" i="3" s="1"/>
  <c r="G6" i="3"/>
  <c r="BY6" i="3" s="1"/>
  <c r="V17" i="3"/>
  <c r="U9" i="3"/>
  <c r="AJ53" i="3"/>
  <c r="AK37" i="3"/>
  <c r="AI21" i="3"/>
  <c r="AK13" i="3"/>
  <c r="AX49" i="3"/>
  <c r="AX33" i="3"/>
  <c r="AX17" i="3"/>
  <c r="BL39" i="3"/>
  <c r="BL23" i="3"/>
  <c r="BK13" i="3"/>
  <c r="CT37" i="3"/>
  <c r="CR17" i="3"/>
  <c r="G3" i="3"/>
  <c r="BY3" i="3" s="1"/>
  <c r="H48" i="3"/>
  <c r="BZ48" i="3" s="1"/>
  <c r="J40" i="3"/>
  <c r="CB40" i="3" s="1"/>
  <c r="H33" i="3"/>
  <c r="BZ33" i="3" s="1"/>
  <c r="I25" i="3"/>
  <c r="J5" i="3"/>
  <c r="CB5" i="3" s="1"/>
  <c r="Y40" i="3"/>
  <c r="Y24" i="3"/>
  <c r="U17" i="3"/>
  <c r="AI53" i="3"/>
  <c r="AJ37" i="3"/>
  <c r="AK29" i="3"/>
  <c r="AJ13" i="3"/>
  <c r="AI5" i="3"/>
  <c r="AW49" i="3"/>
  <c r="AW33" i="3"/>
  <c r="BK45" i="3"/>
  <c r="BK39" i="3"/>
  <c r="BK23" i="3"/>
  <c r="CS37" i="3"/>
  <c r="CU16" i="3"/>
  <c r="J3" i="3"/>
  <c r="CB3" i="3" s="1"/>
  <c r="G48" i="3"/>
  <c r="BY48" i="3" s="1"/>
  <c r="I40" i="3"/>
  <c r="G33" i="3"/>
  <c r="BY33" i="3" s="1"/>
  <c r="I21" i="3"/>
  <c r="I5" i="3"/>
  <c r="Y46" i="3"/>
  <c r="Y8" i="3"/>
  <c r="AI37" i="3"/>
  <c r="AM20" i="3"/>
  <c r="AI13" i="3"/>
  <c r="AX25" i="3"/>
  <c r="BA16" i="3"/>
  <c r="AX9" i="3"/>
  <c r="BK29" i="3"/>
  <c r="BO12" i="3"/>
  <c r="BK5" i="3"/>
  <c r="CR37" i="3"/>
  <c r="CT16" i="3"/>
  <c r="J53" i="3"/>
  <c r="CB53" i="3" s="1"/>
  <c r="J47" i="3"/>
  <c r="CB47" i="3" s="1"/>
  <c r="H40" i="3"/>
  <c r="BZ40" i="3" s="1"/>
  <c r="J32" i="3"/>
  <c r="CB32" i="3" s="1"/>
  <c r="I18" i="3"/>
  <c r="H5" i="3"/>
  <c r="BZ5" i="3" s="1"/>
  <c r="X46" i="3"/>
  <c r="Y30" i="3"/>
  <c r="AM52" i="3"/>
  <c r="AL44" i="3"/>
  <c r="AL20" i="3"/>
  <c r="AM4" i="3"/>
  <c r="BA48" i="3"/>
  <c r="AY40" i="3"/>
  <c r="BA32" i="3"/>
  <c r="AZ16" i="3"/>
  <c r="AW9" i="3"/>
  <c r="BN52" i="3"/>
  <c r="BO44" i="3"/>
  <c r="BN12" i="3"/>
  <c r="CU36" i="3"/>
  <c r="CS16" i="3"/>
  <c r="H53" i="3"/>
  <c r="BZ53" i="3" s="1"/>
  <c r="I47" i="3"/>
  <c r="G40" i="3"/>
  <c r="BY40" i="3" s="1"/>
  <c r="I32" i="3"/>
  <c r="H18" i="3"/>
  <c r="BZ18" i="3" s="1"/>
  <c r="W46" i="3"/>
  <c r="Y38" i="3"/>
  <c r="W30" i="3"/>
  <c r="Y22" i="3"/>
  <c r="AL52" i="3"/>
  <c r="AM36" i="3"/>
  <c r="AL4" i="3"/>
  <c r="AZ48" i="3"/>
  <c r="AZ32" i="3"/>
  <c r="AY16" i="3"/>
  <c r="BL52" i="3"/>
  <c r="BN44" i="3"/>
  <c r="BO28" i="3"/>
  <c r="BM12" i="3"/>
  <c r="CU52" i="3"/>
  <c r="CS32" i="3"/>
  <c r="CS9" i="3"/>
  <c r="BK21" i="3"/>
  <c r="BO15" i="3"/>
  <c r="BL10" i="3"/>
  <c r="BO4" i="3"/>
  <c r="CT45" i="3"/>
  <c r="CT36" i="3"/>
  <c r="CR25" i="3"/>
  <c r="CT13" i="3"/>
  <c r="CU5" i="3"/>
  <c r="CU9" i="3"/>
  <c r="CU13" i="3"/>
  <c r="CU17" i="3"/>
  <c r="CU21" i="3"/>
  <c r="CU25" i="3"/>
  <c r="CU29" i="3"/>
  <c r="CU33" i="3"/>
  <c r="CU37" i="3"/>
  <c r="CU41" i="3"/>
  <c r="CU45" i="3"/>
  <c r="CU49" i="3"/>
  <c r="CU53" i="3"/>
  <c r="BL5" i="3"/>
  <c r="BN10" i="3"/>
  <c r="BL13" i="3"/>
  <c r="BN18" i="3"/>
  <c r="BL21" i="3"/>
  <c r="BN26" i="3"/>
  <c r="BL29" i="3"/>
  <c r="BN34" i="3"/>
  <c r="BL37" i="3"/>
  <c r="BN42" i="3"/>
  <c r="BL45" i="3"/>
  <c r="BN50" i="3"/>
  <c r="BL53" i="3"/>
  <c r="AW4" i="3"/>
  <c r="BA6" i="3"/>
  <c r="AY9" i="3"/>
  <c r="AW12" i="3"/>
  <c r="BA14" i="3"/>
  <c r="AY17" i="3"/>
  <c r="AW20" i="3"/>
  <c r="BA22" i="3"/>
  <c r="AY25" i="3"/>
  <c r="AW28" i="3"/>
  <c r="BA30" i="3"/>
  <c r="AY33" i="3"/>
  <c r="AW36" i="3"/>
  <c r="BA38" i="3"/>
  <c r="AY41" i="3"/>
  <c r="AW44" i="3"/>
  <c r="BA46" i="3"/>
  <c r="AY49" i="3"/>
  <c r="AW52" i="3"/>
  <c r="BA54" i="3"/>
  <c r="AL5" i="3"/>
  <c r="AJ8" i="3"/>
  <c r="AL13" i="3"/>
  <c r="AJ16" i="3"/>
  <c r="AL21" i="3"/>
  <c r="AJ24" i="3"/>
  <c r="AL29" i="3"/>
  <c r="AJ32" i="3"/>
  <c r="AL37" i="3"/>
  <c r="AJ40" i="3"/>
  <c r="AL45" i="3"/>
  <c r="AJ48" i="3"/>
  <c r="AL53" i="3"/>
  <c r="W4" i="3"/>
  <c r="U7" i="3"/>
  <c r="Y9" i="3"/>
  <c r="W12" i="3"/>
  <c r="U15" i="3"/>
  <c r="Y17" i="3"/>
  <c r="W20" i="3"/>
  <c r="U23" i="3"/>
  <c r="Y25" i="3"/>
  <c r="W28" i="3"/>
  <c r="U31" i="3"/>
  <c r="Y33" i="3"/>
  <c r="W36" i="3"/>
  <c r="U39" i="3"/>
  <c r="Y41" i="3"/>
  <c r="W44" i="3"/>
  <c r="U47" i="3"/>
  <c r="Y49" i="3"/>
  <c r="W52" i="3"/>
  <c r="V3" i="3"/>
  <c r="J6" i="3"/>
  <c r="CB6" i="3" s="1"/>
  <c r="J10" i="3"/>
  <c r="CB10" i="3" s="1"/>
  <c r="J14" i="3"/>
  <c r="CB14" i="3" s="1"/>
  <c r="J18" i="3"/>
  <c r="CB18" i="3" s="1"/>
  <c r="J22" i="3"/>
  <c r="CB22" i="3" s="1"/>
  <c r="CR6" i="3"/>
  <c r="CR10" i="3"/>
  <c r="CR14" i="3"/>
  <c r="CR18" i="3"/>
  <c r="CR22" i="3"/>
  <c r="CR26" i="3"/>
  <c r="CR30" i="3"/>
  <c r="CR34" i="3"/>
  <c r="CR38" i="3"/>
  <c r="CR42" i="3"/>
  <c r="CR46" i="3"/>
  <c r="CR50" i="3"/>
  <c r="CR54" i="3"/>
  <c r="BM5" i="3"/>
  <c r="BK8" i="3"/>
  <c r="BO10" i="3"/>
  <c r="BM13" i="3"/>
  <c r="BK16" i="3"/>
  <c r="BO18" i="3"/>
  <c r="BM21" i="3"/>
  <c r="BK24" i="3"/>
  <c r="BO26" i="3"/>
  <c r="BM29" i="3"/>
  <c r="BK32" i="3"/>
  <c r="BO34" i="3"/>
  <c r="BM37" i="3"/>
  <c r="BK40" i="3"/>
  <c r="BO42" i="3"/>
  <c r="BM45" i="3"/>
  <c r="BK48" i="3"/>
  <c r="BO50" i="3"/>
  <c r="BM53" i="3"/>
  <c r="AX4" i="3"/>
  <c r="AZ9" i="3"/>
  <c r="AX12" i="3"/>
  <c r="AZ17" i="3"/>
  <c r="AX20" i="3"/>
  <c r="AZ25" i="3"/>
  <c r="AX28" i="3"/>
  <c r="AZ33" i="3"/>
  <c r="AX36" i="3"/>
  <c r="AZ41" i="3"/>
  <c r="AX44" i="3"/>
  <c r="AZ49" i="3"/>
  <c r="AX52" i="3"/>
  <c r="AM5" i="3"/>
  <c r="AK8" i="3"/>
  <c r="AI11" i="3"/>
  <c r="AM13" i="3"/>
  <c r="AK16" i="3"/>
  <c r="AI19" i="3"/>
  <c r="AM21" i="3"/>
  <c r="AK24" i="3"/>
  <c r="AI27" i="3"/>
  <c r="AM29" i="3"/>
  <c r="AK32" i="3"/>
  <c r="AI35" i="3"/>
  <c r="AM37" i="3"/>
  <c r="AK40" i="3"/>
  <c r="AI43" i="3"/>
  <c r="AM45" i="3"/>
  <c r="AK48" i="3"/>
  <c r="AI51" i="3"/>
  <c r="AM53" i="3"/>
  <c r="X4" i="3"/>
  <c r="V7" i="3"/>
  <c r="X12" i="3"/>
  <c r="V15" i="3"/>
  <c r="X20" i="3"/>
  <c r="V23" i="3"/>
  <c r="X28" i="3"/>
  <c r="V31" i="3"/>
  <c r="X36" i="3"/>
  <c r="V39" i="3"/>
  <c r="X44" i="3"/>
  <c r="V47" i="3"/>
  <c r="X52" i="3"/>
  <c r="W3" i="3"/>
  <c r="G7" i="3"/>
  <c r="BY7" i="3" s="1"/>
  <c r="G11" i="3"/>
  <c r="BY11" i="3" s="1"/>
  <c r="G15" i="3"/>
  <c r="BY15" i="3" s="1"/>
  <c r="G19" i="3"/>
  <c r="BY19" i="3" s="1"/>
  <c r="G23" i="3"/>
  <c r="BY23" i="3" s="1"/>
  <c r="CS6" i="3"/>
  <c r="CS10" i="3"/>
  <c r="CS14" i="3"/>
  <c r="CS18" i="3"/>
  <c r="CS22" i="3"/>
  <c r="CS26" i="3"/>
  <c r="CS30" i="3"/>
  <c r="CS34" i="3"/>
  <c r="CS38" i="3"/>
  <c r="CS42" i="3"/>
  <c r="CS46" i="3"/>
  <c r="CS50" i="3"/>
  <c r="CS54" i="3"/>
  <c r="BN5" i="3"/>
  <c r="BL8" i="3"/>
  <c r="BN13" i="3"/>
  <c r="BL16" i="3"/>
  <c r="BN21" i="3"/>
  <c r="BL24" i="3"/>
  <c r="BN29" i="3"/>
  <c r="BL32" i="3"/>
  <c r="BN37" i="3"/>
  <c r="BL40" i="3"/>
  <c r="BN45" i="3"/>
  <c r="BL48" i="3"/>
  <c r="BN53" i="3"/>
  <c r="AY4" i="3"/>
  <c r="AW7" i="3"/>
  <c r="BA9" i="3"/>
  <c r="AY12" i="3"/>
  <c r="AW15" i="3"/>
  <c r="BA17" i="3"/>
  <c r="AY20" i="3"/>
  <c r="AW23" i="3"/>
  <c r="BA25" i="3"/>
  <c r="AY28" i="3"/>
  <c r="AW31" i="3"/>
  <c r="BA33" i="3"/>
  <c r="AY36" i="3"/>
  <c r="AW39" i="3"/>
  <c r="BA41" i="3"/>
  <c r="AY44" i="3"/>
  <c r="AW47" i="3"/>
  <c r="BA49" i="3"/>
  <c r="AY52" i="3"/>
  <c r="AX3" i="3"/>
  <c r="AL8" i="3"/>
  <c r="AJ11" i="3"/>
  <c r="AL16" i="3"/>
  <c r="AJ19" i="3"/>
  <c r="AL24" i="3"/>
  <c r="AJ27" i="3"/>
  <c r="AL32" i="3"/>
  <c r="AJ35" i="3"/>
  <c r="AL40" i="3"/>
  <c r="AJ43" i="3"/>
  <c r="AL48" i="3"/>
  <c r="AJ51" i="3"/>
  <c r="Y4" i="3"/>
  <c r="W7" i="3"/>
  <c r="U10" i="3"/>
  <c r="Y12" i="3"/>
  <c r="W15" i="3"/>
  <c r="U18" i="3"/>
  <c r="Y20" i="3"/>
  <c r="W23" i="3"/>
  <c r="U26" i="3"/>
  <c r="Y28" i="3"/>
  <c r="W31" i="3"/>
  <c r="U34" i="3"/>
  <c r="Y36" i="3"/>
  <c r="W39" i="3"/>
  <c r="U42" i="3"/>
  <c r="Y44" i="3"/>
  <c r="W47" i="3"/>
  <c r="U50" i="3"/>
  <c r="Y52" i="3"/>
  <c r="X3" i="3"/>
  <c r="H7" i="3"/>
  <c r="BZ7" i="3" s="1"/>
  <c r="H11" i="3"/>
  <c r="BZ11" i="3" s="1"/>
  <c r="H15" i="3"/>
  <c r="BZ15" i="3" s="1"/>
  <c r="H19" i="3"/>
  <c r="BZ19" i="3" s="1"/>
  <c r="H23" i="3"/>
  <c r="BZ23" i="3" s="1"/>
  <c r="CT6" i="3"/>
  <c r="CT10" i="3"/>
  <c r="CT14" i="3"/>
  <c r="CT18" i="3"/>
  <c r="CT22" i="3"/>
  <c r="CT26" i="3"/>
  <c r="CT30" i="3"/>
  <c r="CT34" i="3"/>
  <c r="CT38" i="3"/>
  <c r="CT42" i="3"/>
  <c r="CT46" i="3"/>
  <c r="CT50" i="3"/>
  <c r="CT54" i="3"/>
  <c r="BO5" i="3"/>
  <c r="BM8" i="3"/>
  <c r="BK11" i="3"/>
  <c r="BO13" i="3"/>
  <c r="BM16" i="3"/>
  <c r="BK19" i="3"/>
  <c r="BO21" i="3"/>
  <c r="BM24" i="3"/>
  <c r="BK27" i="3"/>
  <c r="BO29" i="3"/>
  <c r="BM32" i="3"/>
  <c r="BK35" i="3"/>
  <c r="BO37" i="3"/>
  <c r="BM40" i="3"/>
  <c r="BK43" i="3"/>
  <c r="BO45" i="3"/>
  <c r="BM48" i="3"/>
  <c r="BK51" i="3"/>
  <c r="BO53" i="3"/>
  <c r="AZ4" i="3"/>
  <c r="AX7" i="3"/>
  <c r="AZ12" i="3"/>
  <c r="AX15" i="3"/>
  <c r="AZ20" i="3"/>
  <c r="AX23" i="3"/>
  <c r="AZ28" i="3"/>
  <c r="AX31" i="3"/>
  <c r="AZ36" i="3"/>
  <c r="AX39" i="3"/>
  <c r="AZ44" i="3"/>
  <c r="AX47" i="3"/>
  <c r="AZ52" i="3"/>
  <c r="AY3" i="3"/>
  <c r="AI6" i="3"/>
  <c r="AM8" i="3"/>
  <c r="AK11" i="3"/>
  <c r="AI14" i="3"/>
  <c r="AM16" i="3"/>
  <c r="AK19" i="3"/>
  <c r="AI22" i="3"/>
  <c r="AM24" i="3"/>
  <c r="AK27" i="3"/>
  <c r="AI30" i="3"/>
  <c r="AM32" i="3"/>
  <c r="AK35" i="3"/>
  <c r="AI38" i="3"/>
  <c r="AM40" i="3"/>
  <c r="AK43" i="3"/>
  <c r="AI46" i="3"/>
  <c r="AM48" i="3"/>
  <c r="AK51" i="3"/>
  <c r="AI54" i="3"/>
  <c r="X7" i="3"/>
  <c r="V10" i="3"/>
  <c r="X15" i="3"/>
  <c r="V18" i="3"/>
  <c r="X23" i="3"/>
  <c r="V26" i="3"/>
  <c r="X31" i="3"/>
  <c r="V34" i="3"/>
  <c r="X39" i="3"/>
  <c r="V42" i="3"/>
  <c r="X47" i="3"/>
  <c r="V50" i="3"/>
  <c r="Y3" i="3"/>
  <c r="I7" i="3"/>
  <c r="I11" i="3"/>
  <c r="I15" i="3"/>
  <c r="I19" i="3"/>
  <c r="I23" i="3"/>
  <c r="I27" i="3"/>
  <c r="I31" i="3"/>
  <c r="CU6" i="3"/>
  <c r="CU10" i="3"/>
  <c r="CU14" i="3"/>
  <c r="CU18" i="3"/>
  <c r="CU22" i="3"/>
  <c r="CU26" i="3"/>
  <c r="CU30" i="3"/>
  <c r="CU34" i="3"/>
  <c r="CU38" i="3"/>
  <c r="CU42" i="3"/>
  <c r="CU46" i="3"/>
  <c r="CU50" i="3"/>
  <c r="CU54" i="3"/>
  <c r="BN8" i="3"/>
  <c r="BL11" i="3"/>
  <c r="BN16" i="3"/>
  <c r="BL19" i="3"/>
  <c r="BN24" i="3"/>
  <c r="BL27" i="3"/>
  <c r="BN32" i="3"/>
  <c r="BL35" i="3"/>
  <c r="BN40" i="3"/>
  <c r="BL43" i="3"/>
  <c r="BN48" i="3"/>
  <c r="BL51" i="3"/>
  <c r="BA4" i="3"/>
  <c r="AY7" i="3"/>
  <c r="AW10" i="3"/>
  <c r="BA12" i="3"/>
  <c r="AY15" i="3"/>
  <c r="AW18" i="3"/>
  <c r="BA20" i="3"/>
  <c r="AY23" i="3"/>
  <c r="AW26" i="3"/>
  <c r="BA28" i="3"/>
  <c r="AY31" i="3"/>
  <c r="AW34" i="3"/>
  <c r="BA36" i="3"/>
  <c r="AY39" i="3"/>
  <c r="AW42" i="3"/>
  <c r="BA44" i="3"/>
  <c r="AY47" i="3"/>
  <c r="AW50" i="3"/>
  <c r="BA52" i="3"/>
  <c r="AZ3" i="3"/>
  <c r="AJ6" i="3"/>
  <c r="AL11" i="3"/>
  <c r="AJ14" i="3"/>
  <c r="AL19" i="3"/>
  <c r="AJ22" i="3"/>
  <c r="AL27" i="3"/>
  <c r="AJ30" i="3"/>
  <c r="AL35" i="3"/>
  <c r="AJ38" i="3"/>
  <c r="AL43" i="3"/>
  <c r="AJ46" i="3"/>
  <c r="AL51" i="3"/>
  <c r="AJ54" i="3"/>
  <c r="U5" i="3"/>
  <c r="Y7" i="3"/>
  <c r="W10" i="3"/>
  <c r="U13" i="3"/>
  <c r="Y15" i="3"/>
  <c r="W18" i="3"/>
  <c r="U21" i="3"/>
  <c r="Y23" i="3"/>
  <c r="W26" i="3"/>
  <c r="U29" i="3"/>
  <c r="Y31" i="3"/>
  <c r="W34" i="3"/>
  <c r="U37" i="3"/>
  <c r="Y39" i="3"/>
  <c r="W42" i="3"/>
  <c r="U45" i="3"/>
  <c r="Y47" i="3"/>
  <c r="W50" i="3"/>
  <c r="U53" i="3"/>
  <c r="U3" i="3"/>
  <c r="J7" i="3"/>
  <c r="CB7" i="3" s="1"/>
  <c r="J11" i="3"/>
  <c r="CB11" i="3" s="1"/>
  <c r="J15" i="3"/>
  <c r="CB15" i="3" s="1"/>
  <c r="J19" i="3"/>
  <c r="CB19" i="3" s="1"/>
  <c r="J23" i="3"/>
  <c r="CB23" i="3" s="1"/>
  <c r="J27" i="3"/>
  <c r="CB27" i="3" s="1"/>
  <c r="J31" i="3"/>
  <c r="CB31" i="3" s="1"/>
  <c r="CR7" i="3"/>
  <c r="CR11" i="3"/>
  <c r="CR15" i="3"/>
  <c r="CR19" i="3"/>
  <c r="CR23" i="3"/>
  <c r="CR27" i="3"/>
  <c r="CR31" i="3"/>
  <c r="CR35" i="3"/>
  <c r="CR39" i="3"/>
  <c r="CR43" i="3"/>
  <c r="CR47" i="3"/>
  <c r="CR51" i="3"/>
  <c r="CS3" i="3"/>
  <c r="BK6" i="3"/>
  <c r="BO8" i="3"/>
  <c r="BM11" i="3"/>
  <c r="BK14" i="3"/>
  <c r="BO16" i="3"/>
  <c r="BM19" i="3"/>
  <c r="BK22" i="3"/>
  <c r="BO24" i="3"/>
  <c r="BM27" i="3"/>
  <c r="BK30" i="3"/>
  <c r="BO32" i="3"/>
  <c r="BM35" i="3"/>
  <c r="BK38" i="3"/>
  <c r="BO40" i="3"/>
  <c r="BM43" i="3"/>
  <c r="BK46" i="3"/>
  <c r="BO48" i="3"/>
  <c r="BM51" i="3"/>
  <c r="BK54" i="3"/>
  <c r="AZ7" i="3"/>
  <c r="AX10" i="3"/>
  <c r="AZ15" i="3"/>
  <c r="AX18" i="3"/>
  <c r="AZ23" i="3"/>
  <c r="AX26" i="3"/>
  <c r="AZ31" i="3"/>
  <c r="AX34" i="3"/>
  <c r="AZ39" i="3"/>
  <c r="AX42" i="3"/>
  <c r="AZ47" i="3"/>
  <c r="AX50" i="3"/>
  <c r="BA3" i="3"/>
  <c r="AK6" i="3"/>
  <c r="AI9" i="3"/>
  <c r="AM11" i="3"/>
  <c r="AK14" i="3"/>
  <c r="AI17" i="3"/>
  <c r="AM19" i="3"/>
  <c r="AK22" i="3"/>
  <c r="AI25" i="3"/>
  <c r="AM27" i="3"/>
  <c r="AK30" i="3"/>
  <c r="AI33" i="3"/>
  <c r="AM35" i="3"/>
  <c r="AK38" i="3"/>
  <c r="AI41" i="3"/>
  <c r="AM43" i="3"/>
  <c r="AK46" i="3"/>
  <c r="AI49" i="3"/>
  <c r="AM51" i="3"/>
  <c r="AK54" i="3"/>
  <c r="V5" i="3"/>
  <c r="X10" i="3"/>
  <c r="V13" i="3"/>
  <c r="X18" i="3"/>
  <c r="V21" i="3"/>
  <c r="X26" i="3"/>
  <c r="V29" i="3"/>
  <c r="X34" i="3"/>
  <c r="V37" i="3"/>
  <c r="X42" i="3"/>
  <c r="V45" i="3"/>
  <c r="X50" i="3"/>
  <c r="V53" i="3"/>
  <c r="G4" i="3"/>
  <c r="BY4" i="3" s="1"/>
  <c r="G8" i="3"/>
  <c r="BY8" i="3" s="1"/>
  <c r="G12" i="3"/>
  <c r="BY12" i="3" s="1"/>
  <c r="G16" i="3"/>
  <c r="BY16" i="3" s="1"/>
  <c r="G20" i="3"/>
  <c r="BY20" i="3" s="1"/>
  <c r="G24" i="3"/>
  <c r="BY24" i="3" s="1"/>
  <c r="G28" i="3"/>
  <c r="BY28" i="3" s="1"/>
  <c r="G32" i="3"/>
  <c r="BY32" i="3" s="1"/>
  <c r="CS7" i="3"/>
  <c r="CS11" i="3"/>
  <c r="CS15" i="3"/>
  <c r="CS19" i="3"/>
  <c r="CS23" i="3"/>
  <c r="CS27" i="3"/>
  <c r="CS31" i="3"/>
  <c r="CS35" i="3"/>
  <c r="CS39" i="3"/>
  <c r="CS43" i="3"/>
  <c r="CS47" i="3"/>
  <c r="CS51" i="3"/>
  <c r="CT3" i="3"/>
  <c r="BL6" i="3"/>
  <c r="BN11" i="3"/>
  <c r="BL14" i="3"/>
  <c r="BN19" i="3"/>
  <c r="BL22" i="3"/>
  <c r="BN27" i="3"/>
  <c r="BL30" i="3"/>
  <c r="BN35" i="3"/>
  <c r="BL38" i="3"/>
  <c r="BN43" i="3"/>
  <c r="BL46" i="3"/>
  <c r="BN51" i="3"/>
  <c r="BL54" i="3"/>
  <c r="AW5" i="3"/>
  <c r="BA7" i="3"/>
  <c r="AY10" i="3"/>
  <c r="AW13" i="3"/>
  <c r="BA15" i="3"/>
  <c r="AY18" i="3"/>
  <c r="AW21" i="3"/>
  <c r="BA23" i="3"/>
  <c r="AY26" i="3"/>
  <c r="AW29" i="3"/>
  <c r="BA31" i="3"/>
  <c r="AY34" i="3"/>
  <c r="AW37" i="3"/>
  <c r="BA39" i="3"/>
  <c r="AY42" i="3"/>
  <c r="AW45" i="3"/>
  <c r="BA47" i="3"/>
  <c r="AY50" i="3"/>
  <c r="AW53" i="3"/>
  <c r="AW3" i="3"/>
  <c r="AL6" i="3"/>
  <c r="AJ9" i="3"/>
  <c r="AL14" i="3"/>
  <c r="AJ17" i="3"/>
  <c r="AL22" i="3"/>
  <c r="AJ25" i="3"/>
  <c r="AL30" i="3"/>
  <c r="AJ33" i="3"/>
  <c r="AL38" i="3"/>
  <c r="AJ41" i="3"/>
  <c r="AL46" i="3"/>
  <c r="AJ49" i="3"/>
  <c r="AL54" i="3"/>
  <c r="W5" i="3"/>
  <c r="U8" i="3"/>
  <c r="Y10" i="3"/>
  <c r="W13" i="3"/>
  <c r="U16" i="3"/>
  <c r="Y18" i="3"/>
  <c r="W21" i="3"/>
  <c r="U24" i="3"/>
  <c r="Y26" i="3"/>
  <c r="W29" i="3"/>
  <c r="U32" i="3"/>
  <c r="Y34" i="3"/>
  <c r="W37" i="3"/>
  <c r="U40" i="3"/>
  <c r="Y42" i="3"/>
  <c r="W45" i="3"/>
  <c r="U48" i="3"/>
  <c r="Y50" i="3"/>
  <c r="W53" i="3"/>
  <c r="H4" i="3"/>
  <c r="BZ4" i="3" s="1"/>
  <c r="H8" i="3"/>
  <c r="BZ8" i="3" s="1"/>
  <c r="H12" i="3"/>
  <c r="BZ12" i="3" s="1"/>
  <c r="H16" i="3"/>
  <c r="BZ16" i="3" s="1"/>
  <c r="H20" i="3"/>
  <c r="BZ20" i="3" s="1"/>
  <c r="H24" i="3"/>
  <c r="BZ24" i="3" s="1"/>
  <c r="CT7" i="3"/>
  <c r="CT11" i="3"/>
  <c r="CT15" i="3"/>
  <c r="CT19" i="3"/>
  <c r="CT23" i="3"/>
  <c r="CT27" i="3"/>
  <c r="CT31" i="3"/>
  <c r="CT35" i="3"/>
  <c r="CT39" i="3"/>
  <c r="CT43" i="3"/>
  <c r="CT47" i="3"/>
  <c r="CT51" i="3"/>
  <c r="CU3" i="3"/>
  <c r="BM6" i="3"/>
  <c r="BK9" i="3"/>
  <c r="BO11" i="3"/>
  <c r="BM14" i="3"/>
  <c r="BK17" i="3"/>
  <c r="BO19" i="3"/>
  <c r="BM22" i="3"/>
  <c r="BK25" i="3"/>
  <c r="BO27" i="3"/>
  <c r="BM30" i="3"/>
  <c r="BK33" i="3"/>
  <c r="BO35" i="3"/>
  <c r="BM38" i="3"/>
  <c r="BK41" i="3"/>
  <c r="BO43" i="3"/>
  <c r="BM46" i="3"/>
  <c r="BK49" i="3"/>
  <c r="BO51" i="3"/>
  <c r="BM54" i="3"/>
  <c r="AX5" i="3"/>
  <c r="AZ10" i="3"/>
  <c r="AX13" i="3"/>
  <c r="AZ18" i="3"/>
  <c r="AX21" i="3"/>
  <c r="AZ26" i="3"/>
  <c r="AX29" i="3"/>
  <c r="AZ34" i="3"/>
  <c r="AX37" i="3"/>
  <c r="AZ42" i="3"/>
  <c r="AX45" i="3"/>
  <c r="AZ50" i="3"/>
  <c r="AX53" i="3"/>
  <c r="AI4" i="3"/>
  <c r="AM6" i="3"/>
  <c r="AK9" i="3"/>
  <c r="AI12" i="3"/>
  <c r="AM14" i="3"/>
  <c r="AK17" i="3"/>
  <c r="AI20" i="3"/>
  <c r="AM22" i="3"/>
  <c r="AK25" i="3"/>
  <c r="AI28" i="3"/>
  <c r="AM30" i="3"/>
  <c r="AK33" i="3"/>
  <c r="AI36" i="3"/>
  <c r="AM38" i="3"/>
  <c r="AK41" i="3"/>
  <c r="AI44" i="3"/>
  <c r="AM46" i="3"/>
  <c r="AK49" i="3"/>
  <c r="AI52" i="3"/>
  <c r="AM54" i="3"/>
  <c r="X5" i="3"/>
  <c r="V8" i="3"/>
  <c r="X13" i="3"/>
  <c r="V16" i="3"/>
  <c r="X21" i="3"/>
  <c r="V24" i="3"/>
  <c r="X29" i="3"/>
  <c r="V32" i="3"/>
  <c r="X37" i="3"/>
  <c r="V40" i="3"/>
  <c r="X45" i="3"/>
  <c r="V48" i="3"/>
  <c r="X53" i="3"/>
  <c r="I4" i="3"/>
  <c r="I8" i="3"/>
  <c r="I12" i="3"/>
  <c r="I16" i="3"/>
  <c r="I20" i="3"/>
  <c r="I24" i="3"/>
  <c r="I28" i="3"/>
  <c r="CU7" i="3"/>
  <c r="CU11" i="3"/>
  <c r="CU15" i="3"/>
  <c r="CU19" i="3"/>
  <c r="CU23" i="3"/>
  <c r="CU27" i="3"/>
  <c r="CU31" i="3"/>
  <c r="CU35" i="3"/>
  <c r="CU39" i="3"/>
  <c r="CU43" i="3"/>
  <c r="CU47" i="3"/>
  <c r="CU51" i="3"/>
  <c r="CR3" i="3"/>
  <c r="DH3" i="3" s="1"/>
  <c r="BN6" i="3"/>
  <c r="BL9" i="3"/>
  <c r="BN14" i="3"/>
  <c r="BL17" i="3"/>
  <c r="BN22" i="3"/>
  <c r="BL25" i="3"/>
  <c r="BN30" i="3"/>
  <c r="BL33" i="3"/>
  <c r="BN38" i="3"/>
  <c r="BL41" i="3"/>
  <c r="BN46" i="3"/>
  <c r="BL49" i="3"/>
  <c r="BN54" i="3"/>
  <c r="AY5" i="3"/>
  <c r="AW8" i="3"/>
  <c r="BA10" i="3"/>
  <c r="AY13" i="3"/>
  <c r="AW16" i="3"/>
  <c r="BA18" i="3"/>
  <c r="AY21" i="3"/>
  <c r="AW24" i="3"/>
  <c r="BA26" i="3"/>
  <c r="AY29" i="3"/>
  <c r="AW32" i="3"/>
  <c r="BA34" i="3"/>
  <c r="AY37" i="3"/>
  <c r="AW40" i="3"/>
  <c r="BA42" i="3"/>
  <c r="AY45" i="3"/>
  <c r="AW48" i="3"/>
  <c r="BA50" i="3"/>
  <c r="AY53" i="3"/>
  <c r="AJ4" i="3"/>
  <c r="AL9" i="3"/>
  <c r="AJ12" i="3"/>
  <c r="AL17" i="3"/>
  <c r="AJ20" i="3"/>
  <c r="AL25" i="3"/>
  <c r="AJ28" i="3"/>
  <c r="AL33" i="3"/>
  <c r="AJ36" i="3"/>
  <c r="AL41" i="3"/>
  <c r="AJ44" i="3"/>
  <c r="AL49" i="3"/>
  <c r="AJ52" i="3"/>
  <c r="Y5" i="3"/>
  <c r="W8" i="3"/>
  <c r="U11" i="3"/>
  <c r="Y13" i="3"/>
  <c r="W16" i="3"/>
  <c r="U19" i="3"/>
  <c r="Y21" i="3"/>
  <c r="W24" i="3"/>
  <c r="U27" i="3"/>
  <c r="Y29" i="3"/>
  <c r="W32" i="3"/>
  <c r="U35" i="3"/>
  <c r="Y37" i="3"/>
  <c r="W40" i="3"/>
  <c r="U43" i="3"/>
  <c r="Y45" i="3"/>
  <c r="W48" i="3"/>
  <c r="U51" i="3"/>
  <c r="Y53" i="3"/>
  <c r="J4" i="3"/>
  <c r="CB4" i="3" s="1"/>
  <c r="J8" i="3"/>
  <c r="CB8" i="3" s="1"/>
  <c r="J12" i="3"/>
  <c r="CB12" i="3" s="1"/>
  <c r="J16" i="3"/>
  <c r="CB16" i="3" s="1"/>
  <c r="J20" i="3"/>
  <c r="CB20" i="3" s="1"/>
  <c r="CR4" i="3"/>
  <c r="CR8" i="3"/>
  <c r="CR12" i="3"/>
  <c r="CR16" i="3"/>
  <c r="CR20" i="3"/>
  <c r="CR24" i="3"/>
  <c r="CR28" i="3"/>
  <c r="CR32" i="3"/>
  <c r="CR36" i="3"/>
  <c r="CR40" i="3"/>
  <c r="CR44" i="3"/>
  <c r="CR48" i="3"/>
  <c r="CR52" i="3"/>
  <c r="BK4" i="3"/>
  <c r="BO6" i="3"/>
  <c r="BM9" i="3"/>
  <c r="BK12" i="3"/>
  <c r="BO14" i="3"/>
  <c r="BM17" i="3"/>
  <c r="BK20" i="3"/>
  <c r="BO22" i="3"/>
  <c r="BM25" i="3"/>
  <c r="BK28" i="3"/>
  <c r="BO30" i="3"/>
  <c r="BM33" i="3"/>
  <c r="BK36" i="3"/>
  <c r="BO38" i="3"/>
  <c r="BM41" i="3"/>
  <c r="BK44" i="3"/>
  <c r="BO46" i="3"/>
  <c r="BM49" i="3"/>
  <c r="BK52" i="3"/>
  <c r="BO54" i="3"/>
  <c r="AZ5" i="3"/>
  <c r="AX8" i="3"/>
  <c r="AZ13" i="3"/>
  <c r="AX16" i="3"/>
  <c r="AZ21" i="3"/>
  <c r="AX24" i="3"/>
  <c r="AZ29" i="3"/>
  <c r="AX32" i="3"/>
  <c r="AZ37" i="3"/>
  <c r="AX40" i="3"/>
  <c r="AZ45" i="3"/>
  <c r="AX48" i="3"/>
  <c r="AZ53" i="3"/>
  <c r="AK4" i="3"/>
  <c r="AI7" i="3"/>
  <c r="AM9" i="3"/>
  <c r="AK12" i="3"/>
  <c r="AI15" i="3"/>
  <c r="AM17" i="3"/>
  <c r="AK20" i="3"/>
  <c r="AI23" i="3"/>
  <c r="AM25" i="3"/>
  <c r="AK28" i="3"/>
  <c r="AI31" i="3"/>
  <c r="AM33" i="3"/>
  <c r="AK36" i="3"/>
  <c r="AI39" i="3"/>
  <c r="AM41" i="3"/>
  <c r="AK44" i="3"/>
  <c r="AI47" i="3"/>
  <c r="AM49" i="3"/>
  <c r="AK52" i="3"/>
  <c r="AJ3" i="3"/>
  <c r="X8" i="3"/>
  <c r="V11" i="3"/>
  <c r="X16" i="3"/>
  <c r="V19" i="3"/>
  <c r="X24" i="3"/>
  <c r="V27" i="3"/>
  <c r="X32" i="3"/>
  <c r="V35" i="3"/>
  <c r="X40" i="3"/>
  <c r="V43" i="3"/>
  <c r="X48" i="3"/>
  <c r="V51" i="3"/>
  <c r="G5" i="3"/>
  <c r="G9" i="3"/>
  <c r="BY9" i="3" s="1"/>
  <c r="G13" i="3"/>
  <c r="BY13" i="3" s="1"/>
  <c r="G17" i="3"/>
  <c r="BY17" i="3" s="1"/>
  <c r="G21" i="3"/>
  <c r="BY21" i="3" s="1"/>
  <c r="G25" i="3"/>
  <c r="BY25" i="3" s="1"/>
  <c r="G29" i="3"/>
  <c r="BY29" i="3" s="1"/>
  <c r="I3" i="3"/>
  <c r="ED3" i="3" s="1"/>
  <c r="H51" i="3"/>
  <c r="BZ51" i="3" s="1"/>
  <c r="H47" i="3"/>
  <c r="BZ47" i="3" s="1"/>
  <c r="H43" i="3"/>
  <c r="BZ43" i="3" s="1"/>
  <c r="H39" i="3"/>
  <c r="BZ39" i="3" s="1"/>
  <c r="H35" i="3"/>
  <c r="BZ35" i="3" s="1"/>
  <c r="I30" i="3"/>
  <c r="H25" i="3"/>
  <c r="BZ25" i="3" s="1"/>
  <c r="G14" i="3"/>
  <c r="BY14" i="3" s="1"/>
  <c r="X49" i="3"/>
  <c r="U44" i="3"/>
  <c r="X38" i="3"/>
  <c r="V33" i="3"/>
  <c r="Y27" i="3"/>
  <c r="V22" i="3"/>
  <c r="W11" i="3"/>
  <c r="AI40" i="3"/>
  <c r="AM34" i="3"/>
  <c r="AJ29" i="3"/>
  <c r="AM23" i="3"/>
  <c r="AK18" i="3"/>
  <c r="AK7" i="3"/>
  <c r="BA53" i="3"/>
  <c r="AZ30" i="3"/>
  <c r="AW25" i="3"/>
  <c r="AZ19" i="3"/>
  <c r="AX14" i="3"/>
  <c r="BA8" i="3"/>
  <c r="BL3" i="3"/>
  <c r="BN49" i="3"/>
  <c r="BM26" i="3"/>
  <c r="BN15" i="3"/>
  <c r="BK10" i="3"/>
  <c r="BN4" i="3"/>
  <c r="CS45" i="3"/>
  <c r="CS36" i="3"/>
  <c r="CU24" i="3"/>
  <c r="CS13" i="3"/>
  <c r="CS4" i="3"/>
  <c r="H3" i="3"/>
  <c r="BZ3" i="3" s="1"/>
  <c r="G51" i="3"/>
  <c r="BY51" i="3" s="1"/>
  <c r="G47" i="3"/>
  <c r="BY47" i="3" s="1"/>
  <c r="G43" i="3"/>
  <c r="BY43" i="3" s="1"/>
  <c r="G39" i="3"/>
  <c r="BY39" i="3" s="1"/>
  <c r="G35" i="3"/>
  <c r="BY35" i="3" s="1"/>
  <c r="H30" i="3"/>
  <c r="BZ30" i="3" s="1"/>
  <c r="J24" i="3"/>
  <c r="CB24" i="3" s="1"/>
  <c r="J13" i="3"/>
  <c r="CB13" i="3" s="1"/>
  <c r="Y54" i="3"/>
  <c r="W49" i="3"/>
  <c r="W38" i="3"/>
  <c r="U33" i="3"/>
  <c r="X27" i="3"/>
  <c r="U22" i="3"/>
  <c r="Y16" i="3"/>
  <c r="AK45" i="3"/>
  <c r="AL34" i="3"/>
  <c r="AI29" i="3"/>
  <c r="AL23" i="3"/>
  <c r="AJ18" i="3"/>
  <c r="AM12" i="3"/>
  <c r="AJ7" i="3"/>
  <c r="AX41" i="3"/>
  <c r="BA35" i="3"/>
  <c r="AY30" i="3"/>
  <c r="AY19" i="3"/>
  <c r="AW14" i="3"/>
  <c r="AZ8" i="3"/>
  <c r="BK37" i="3"/>
  <c r="BO31" i="3"/>
  <c r="BL26" i="3"/>
  <c r="BO20" i="3"/>
  <c r="BM15" i="3"/>
  <c r="BM4" i="3"/>
  <c r="CR45" i="3"/>
  <c r="CT33" i="3"/>
  <c r="CT24" i="3"/>
  <c r="CR13" i="3"/>
  <c r="J54" i="3"/>
  <c r="J50" i="3"/>
  <c r="CB50" i="3" s="1"/>
  <c r="J46" i="3"/>
  <c r="CB46" i="3" s="1"/>
  <c r="J42" i="3"/>
  <c r="CB42" i="3" s="1"/>
  <c r="J38" i="3"/>
  <c r="CB38" i="3" s="1"/>
  <c r="J34" i="3"/>
  <c r="CB34" i="3" s="1"/>
  <c r="G30" i="3"/>
  <c r="BY30" i="3" s="1"/>
  <c r="I22" i="3"/>
  <c r="I13" i="3"/>
  <c r="X54" i="3"/>
  <c r="V49" i="3"/>
  <c r="Y43" i="3"/>
  <c r="V38" i="3"/>
  <c r="W27" i="3"/>
  <c r="V4" i="3"/>
  <c r="AM50" i="3"/>
  <c r="AJ45" i="3"/>
  <c r="AM39" i="3"/>
  <c r="AK34" i="3"/>
  <c r="AK23" i="3"/>
  <c r="AI18" i="3"/>
  <c r="AL12" i="3"/>
  <c r="AZ46" i="3"/>
  <c r="AW41" i="3"/>
  <c r="AZ35" i="3"/>
  <c r="AX30" i="3"/>
  <c r="BA24" i="3"/>
  <c r="AX19" i="3"/>
  <c r="AY8" i="3"/>
  <c r="BM42" i="3"/>
  <c r="BN31" i="3"/>
  <c r="BK26" i="3"/>
  <c r="BN20" i="3"/>
  <c r="BL15" i="3"/>
  <c r="BO9" i="3"/>
  <c r="BL4" i="3"/>
  <c r="CU44" i="3"/>
  <c r="CS33" i="3"/>
  <c r="CS24" i="3"/>
  <c r="CU12" i="3"/>
  <c r="I54" i="3"/>
  <c r="I50" i="3"/>
  <c r="I46" i="3"/>
  <c r="I42" i="3"/>
  <c r="I38" i="3"/>
  <c r="I34" i="3"/>
  <c r="J29" i="3"/>
  <c r="CB29" i="3" s="1"/>
  <c r="H22" i="3"/>
  <c r="BZ22" i="3" s="1"/>
  <c r="H13" i="3"/>
  <c r="BZ13" i="3" s="1"/>
  <c r="W54" i="3"/>
  <c r="U49" i="3"/>
  <c r="X43" i="3"/>
  <c r="U38" i="3"/>
  <c r="Y32" i="3"/>
  <c r="X9" i="3"/>
  <c r="U4" i="3"/>
  <c r="AL50" i="3"/>
  <c r="AI45" i="3"/>
  <c r="AL39" i="3"/>
  <c r="AJ34" i="3"/>
  <c r="AM28" i="3"/>
  <c r="AJ23" i="3"/>
  <c r="BA51" i="3"/>
  <c r="AY46" i="3"/>
  <c r="AY35" i="3"/>
  <c r="AW30" i="3"/>
  <c r="AZ24" i="3"/>
  <c r="AW19" i="3"/>
  <c r="BA13" i="3"/>
  <c r="BK53" i="3"/>
  <c r="BO47" i="3"/>
  <c r="BL42" i="3"/>
  <c r="BO36" i="3"/>
  <c r="BM31" i="3"/>
  <c r="BM20" i="3"/>
  <c r="BK15" i="3"/>
  <c r="BN9" i="3"/>
  <c r="CT53" i="3"/>
  <c r="CT44" i="3"/>
  <c r="CR33" i="3"/>
  <c r="CT21" i="3"/>
  <c r="CT12" i="3"/>
  <c r="H54" i="3"/>
  <c r="H50" i="3"/>
  <c r="BZ50" i="3" s="1"/>
  <c r="H46" i="3"/>
  <c r="BZ46" i="3" s="1"/>
  <c r="H42" i="3"/>
  <c r="BZ42" i="3" s="1"/>
  <c r="H38" i="3"/>
  <c r="BZ38" i="3" s="1"/>
  <c r="H34" i="3"/>
  <c r="BZ34" i="3" s="1"/>
  <c r="I29" i="3"/>
  <c r="G22" i="3"/>
  <c r="BY22" i="3" s="1"/>
  <c r="I10" i="3"/>
  <c r="V54" i="3"/>
  <c r="W43" i="3"/>
  <c r="V20" i="3"/>
  <c r="Y14" i="3"/>
  <c r="W9" i="3"/>
  <c r="AI3" i="3"/>
  <c r="AK50" i="3"/>
  <c r="AK39" i="3"/>
  <c r="AI34" i="3"/>
  <c r="AL28" i="3"/>
  <c r="AK5" i="3"/>
  <c r="AZ51" i="3"/>
  <c r="AX46" i="3"/>
  <c r="BA40" i="3"/>
  <c r="AX35" i="3"/>
  <c r="AY24" i="3"/>
  <c r="BN47" i="3"/>
  <c r="BK42" i="3"/>
  <c r="BN36" i="3"/>
  <c r="BL31" i="3"/>
  <c r="BO25" i="3"/>
  <c r="BL20" i="3"/>
  <c r="CS53" i="3"/>
  <c r="CS44" i="3"/>
  <c r="CU32" i="3"/>
  <c r="CS21" i="3"/>
  <c r="CS12" i="3"/>
  <c r="G54" i="3"/>
  <c r="G50" i="3"/>
  <c r="BY50" i="3" s="1"/>
  <c r="G46" i="3"/>
  <c r="BY46" i="3" s="1"/>
  <c r="G42" i="3"/>
  <c r="BY42" i="3" s="1"/>
  <c r="G38" i="3"/>
  <c r="BY38" i="3" s="1"/>
  <c r="G34" i="3"/>
  <c r="BY34" i="3" s="1"/>
  <c r="H29" i="3"/>
  <c r="BZ29" i="3" s="1"/>
  <c r="J21" i="3"/>
  <c r="CB21" i="3" s="1"/>
  <c r="H10" i="3"/>
  <c r="BZ10" i="3" s="1"/>
  <c r="U54" i="3"/>
  <c r="Y48" i="3"/>
  <c r="X25" i="3"/>
  <c r="U20" i="3"/>
  <c r="X14" i="3"/>
  <c r="V9" i="3"/>
  <c r="AM3" i="3"/>
  <c r="AJ50" i="3"/>
  <c r="AM44" i="3"/>
  <c r="AJ39" i="3"/>
  <c r="AI16" i="3"/>
  <c r="AM10" i="3"/>
  <c r="AJ5" i="3"/>
  <c r="AY51" i="3"/>
  <c r="AW46" i="3"/>
  <c r="AZ40" i="3"/>
  <c r="AW35" i="3"/>
  <c r="BA29" i="3"/>
  <c r="AZ6" i="3"/>
  <c r="BO52" i="3"/>
  <c r="BM47" i="3"/>
  <c r="BM36" i="3"/>
  <c r="BK31" i="3"/>
  <c r="BN25" i="3"/>
  <c r="CR53" i="3"/>
  <c r="CT41" i="3"/>
  <c r="CT32" i="3"/>
  <c r="CR21" i="3"/>
  <c r="CT9" i="3"/>
  <c r="I53" i="3"/>
  <c r="I49" i="3"/>
  <c r="I45" i="3"/>
  <c r="I41" i="3"/>
  <c r="I37" i="3"/>
  <c r="I33" i="3"/>
  <c r="H28" i="3"/>
  <c r="BZ28" i="3" s="1"/>
  <c r="H21" i="3"/>
  <c r="BZ21" i="3" s="1"/>
  <c r="J9" i="3"/>
  <c r="CB9" i="3" s="1"/>
  <c r="X41" i="3"/>
  <c r="U36" i="3"/>
  <c r="X30" i="3"/>
  <c r="V25" i="3"/>
  <c r="Y19" i="3"/>
  <c r="V14" i="3"/>
  <c r="AK3" i="3"/>
  <c r="AI32" i="3"/>
  <c r="AM26" i="3"/>
  <c r="AJ21" i="3"/>
  <c r="AM15" i="3"/>
  <c r="AK10" i="3"/>
  <c r="AW51" i="3"/>
  <c r="BA45" i="3"/>
  <c r="AZ22" i="3"/>
  <c r="AW17" i="3"/>
  <c r="AZ11" i="3"/>
  <c r="AX6" i="3"/>
  <c r="BM52" i="3"/>
  <c r="BK47" i="3"/>
  <c r="BN41" i="3"/>
  <c r="BM18" i="3"/>
  <c r="BN7" i="3"/>
  <c r="CT52" i="3"/>
  <c r="CR41" i="3"/>
  <c r="CT29" i="3"/>
  <c r="CT20" i="3"/>
  <c r="CR9" i="3"/>
  <c r="EA56" i="2" l="1"/>
  <c r="S60" i="2" s="1"/>
  <c r="R58" i="2"/>
  <c r="EB56" i="2"/>
  <c r="T60" i="2" s="1"/>
  <c r="T58" i="2"/>
  <c r="S58" i="2"/>
  <c r="J60" i="3"/>
  <c r="I56" i="3"/>
  <c r="BY54" i="3"/>
  <c r="G56" i="3"/>
  <c r="H60" i="3"/>
  <c r="CB54" i="3"/>
  <c r="CB56" i="3" s="1"/>
  <c r="J56" i="3"/>
  <c r="BZ54" i="3"/>
  <c r="BZ56" i="3" s="1"/>
  <c r="H56" i="3"/>
  <c r="S56" i="2"/>
  <c r="U9" i="2"/>
  <c r="U19" i="2"/>
  <c r="U33" i="2"/>
  <c r="U50" i="2"/>
  <c r="U37" i="2"/>
  <c r="U4" i="2"/>
  <c r="U17" i="2"/>
  <c r="U5" i="2"/>
  <c r="U44" i="2"/>
  <c r="T56" i="2"/>
  <c r="U28" i="2"/>
  <c r="U34" i="2"/>
  <c r="U38" i="2"/>
  <c r="U11" i="2"/>
  <c r="U52" i="2"/>
  <c r="U45" i="2"/>
  <c r="U3" i="2"/>
  <c r="U6" i="2"/>
  <c r="U39" i="2"/>
  <c r="U15" i="2"/>
  <c r="U29" i="2"/>
  <c r="U23" i="2"/>
  <c r="U10" i="2"/>
  <c r="U31" i="2"/>
  <c r="U47" i="2"/>
  <c r="U14" i="2"/>
  <c r="U43" i="2"/>
  <c r="U7" i="2"/>
  <c r="U8" i="2"/>
  <c r="U18" i="2"/>
  <c r="U51" i="2"/>
  <c r="U35" i="2"/>
  <c r="U12" i="2"/>
  <c r="U22" i="2"/>
  <c r="U20" i="2"/>
  <c r="U26" i="2"/>
  <c r="U48" i="2"/>
  <c r="Q56" i="2"/>
  <c r="U54" i="2"/>
  <c r="U13" i="2"/>
  <c r="U24" i="2"/>
  <c r="U30" i="2"/>
  <c r="U41" i="2"/>
  <c r="U16" i="2"/>
  <c r="U32" i="2"/>
  <c r="U21" i="2"/>
  <c r="U25" i="2"/>
  <c r="U36" i="2"/>
  <c r="U49" i="2"/>
  <c r="U42" i="2"/>
  <c r="U27" i="2"/>
  <c r="U53" i="2"/>
  <c r="U40" i="2"/>
  <c r="U46" i="2"/>
  <c r="R56" i="2"/>
  <c r="DE11" i="2"/>
  <c r="DE43" i="2"/>
  <c r="DE15" i="2"/>
  <c r="DE5" i="2"/>
  <c r="DE46" i="2"/>
  <c r="DE17" i="2"/>
  <c r="DE51" i="2"/>
  <c r="DE35" i="2"/>
  <c r="DE30" i="2"/>
  <c r="DE54" i="2"/>
  <c r="DE4" i="2"/>
  <c r="DE22" i="2"/>
  <c r="DE9" i="2"/>
  <c r="DE19" i="2"/>
  <c r="DE49" i="2"/>
  <c r="DE41" i="2"/>
  <c r="DE23" i="2"/>
  <c r="DE14" i="2"/>
  <c r="CA46" i="3"/>
  <c r="CC46" i="3" s="1"/>
  <c r="CD46" i="3" s="1"/>
  <c r="ED46" i="3"/>
  <c r="CA28" i="3"/>
  <c r="CC28" i="3" s="1"/>
  <c r="CD28" i="3" s="1"/>
  <c r="ED28" i="3"/>
  <c r="CA48" i="3"/>
  <c r="CC48" i="3" s="1"/>
  <c r="CD48" i="3" s="1"/>
  <c r="ED48" i="3"/>
  <c r="DE48" i="2"/>
  <c r="DE7" i="2"/>
  <c r="CA50" i="3"/>
  <c r="CC50" i="3" s="1"/>
  <c r="CD50" i="3" s="1"/>
  <c r="ED50" i="3"/>
  <c r="CA18" i="3"/>
  <c r="CC18" i="3" s="1"/>
  <c r="CD18" i="3" s="1"/>
  <c r="ED18" i="3"/>
  <c r="CA43" i="3"/>
  <c r="CC43" i="3" s="1"/>
  <c r="CD43" i="3" s="1"/>
  <c r="ED43" i="3"/>
  <c r="CA9" i="3"/>
  <c r="CC9" i="3" s="1"/>
  <c r="CD9" i="3" s="1"/>
  <c r="ED9" i="3"/>
  <c r="CA39" i="3"/>
  <c r="CC39" i="3" s="1"/>
  <c r="CD39" i="3" s="1"/>
  <c r="ED39" i="3"/>
  <c r="DE6" i="2"/>
  <c r="DE8" i="2"/>
  <c r="CA49" i="3"/>
  <c r="CC49" i="3" s="1"/>
  <c r="CD49" i="3" s="1"/>
  <c r="ED49" i="3"/>
  <c r="CA34" i="3"/>
  <c r="CC34" i="3" s="1"/>
  <c r="CD34" i="3" s="1"/>
  <c r="ED34" i="3"/>
  <c r="CA10" i="3"/>
  <c r="CC10" i="3" s="1"/>
  <c r="CD10" i="3" s="1"/>
  <c r="ED10" i="3"/>
  <c r="CA29" i="3"/>
  <c r="CC29" i="3" s="1"/>
  <c r="CD29" i="3" s="1"/>
  <c r="ED29" i="3"/>
  <c r="CA54" i="3"/>
  <c r="ED54" i="3"/>
  <c r="CA20" i="3"/>
  <c r="CC20" i="3" s="1"/>
  <c r="CD20" i="3" s="1"/>
  <c r="ED20" i="3"/>
  <c r="CA22" i="3"/>
  <c r="CC22" i="3" s="1"/>
  <c r="CD22" i="3" s="1"/>
  <c r="ED22" i="3"/>
  <c r="CA16" i="3"/>
  <c r="CC16" i="3" s="1"/>
  <c r="CD16" i="3" s="1"/>
  <c r="ED16" i="3"/>
  <c r="CA31" i="3"/>
  <c r="CC31" i="3" s="1"/>
  <c r="CD31" i="3" s="1"/>
  <c r="ED31" i="3"/>
  <c r="CA5" i="3"/>
  <c r="ED5" i="3"/>
  <c r="CA35" i="3"/>
  <c r="CC35" i="3" s="1"/>
  <c r="CD35" i="3" s="1"/>
  <c r="ED35" i="3"/>
  <c r="DE32" i="2"/>
  <c r="DE44" i="2"/>
  <c r="DE36" i="2"/>
  <c r="DE20" i="2"/>
  <c r="DE27" i="2"/>
  <c r="DE40" i="2"/>
  <c r="CA12" i="3"/>
  <c r="CC12" i="3" s="1"/>
  <c r="CD12" i="3" s="1"/>
  <c r="ED12" i="3"/>
  <c r="CA27" i="3"/>
  <c r="CC27" i="3" s="1"/>
  <c r="CD27" i="3" s="1"/>
  <c r="ED27" i="3"/>
  <c r="CA21" i="3"/>
  <c r="CC21" i="3" s="1"/>
  <c r="CD21" i="3" s="1"/>
  <c r="ED21" i="3"/>
  <c r="DE39" i="2"/>
  <c r="DE28" i="2"/>
  <c r="DE16" i="2"/>
  <c r="DE24" i="2"/>
  <c r="CA8" i="3"/>
  <c r="CC8" i="3" s="1"/>
  <c r="CD8" i="3" s="1"/>
  <c r="ED8" i="3"/>
  <c r="CA23" i="3"/>
  <c r="CC23" i="3" s="1"/>
  <c r="CD23" i="3" s="1"/>
  <c r="ED23" i="3"/>
  <c r="DE12" i="2"/>
  <c r="CA30" i="3"/>
  <c r="CC30" i="3" s="1"/>
  <c r="CD30" i="3" s="1"/>
  <c r="ED30" i="3"/>
  <c r="DE26" i="2"/>
  <c r="CA4" i="3"/>
  <c r="CC4" i="3" s="1"/>
  <c r="CD4" i="3" s="1"/>
  <c r="ED4" i="3"/>
  <c r="CA19" i="3"/>
  <c r="CC19" i="3" s="1"/>
  <c r="CD19" i="3" s="1"/>
  <c r="ED19" i="3"/>
  <c r="CA40" i="3"/>
  <c r="CC40" i="3" s="1"/>
  <c r="CD40" i="3" s="1"/>
  <c r="ED40" i="3"/>
  <c r="DE3" i="2"/>
  <c r="DE37" i="2"/>
  <c r="DE53" i="2"/>
  <c r="CA15" i="3"/>
  <c r="CC15" i="3" s="1"/>
  <c r="CD15" i="3" s="1"/>
  <c r="ED15" i="3"/>
  <c r="CA6" i="3"/>
  <c r="CC6" i="3" s="1"/>
  <c r="CD6" i="3" s="1"/>
  <c r="ED6" i="3"/>
  <c r="CA36" i="3"/>
  <c r="CC36" i="3" s="1"/>
  <c r="CD36" i="3" s="1"/>
  <c r="ED36" i="3"/>
  <c r="DE33" i="2"/>
  <c r="CA24" i="3"/>
  <c r="CC24" i="3" s="1"/>
  <c r="CD24" i="3" s="1"/>
  <c r="ED24" i="3"/>
  <c r="CA13" i="3"/>
  <c r="CC13" i="3" s="1"/>
  <c r="CD13" i="3" s="1"/>
  <c r="ED13" i="3"/>
  <c r="CA3" i="3"/>
  <c r="CC3" i="3" s="1"/>
  <c r="CD3" i="3" s="1"/>
  <c r="CA11" i="3"/>
  <c r="CC11" i="3" s="1"/>
  <c r="CD11" i="3" s="1"/>
  <c r="ED11" i="3"/>
  <c r="DE29" i="2"/>
  <c r="DE31" i="2"/>
  <c r="DE52" i="2"/>
  <c r="CA33" i="3"/>
  <c r="CC33" i="3" s="1"/>
  <c r="CD33" i="3" s="1"/>
  <c r="ED33" i="3"/>
  <c r="CA7" i="3"/>
  <c r="CC7" i="3" s="1"/>
  <c r="CD7" i="3" s="1"/>
  <c r="ED7" i="3"/>
  <c r="CA25" i="3"/>
  <c r="CC25" i="3" s="1"/>
  <c r="CD25" i="3" s="1"/>
  <c r="ED25" i="3"/>
  <c r="CA51" i="3"/>
  <c r="CC51" i="3" s="1"/>
  <c r="CD51" i="3" s="1"/>
  <c r="ED51" i="3"/>
  <c r="CA17" i="3"/>
  <c r="CC17" i="3" s="1"/>
  <c r="CD17" i="3" s="1"/>
  <c r="ED17" i="3"/>
  <c r="DE18" i="2"/>
  <c r="DE47" i="2"/>
  <c r="CA41" i="3"/>
  <c r="ED41" i="3"/>
  <c r="CA14" i="3"/>
  <c r="CC14" i="3" s="1"/>
  <c r="CD14" i="3" s="1"/>
  <c r="ED14" i="3"/>
  <c r="CA45" i="3"/>
  <c r="CC45" i="3" s="1"/>
  <c r="CD45" i="3" s="1"/>
  <c r="ED45" i="3"/>
  <c r="CA32" i="3"/>
  <c r="CC32" i="3" s="1"/>
  <c r="CD32" i="3" s="1"/>
  <c r="ED32" i="3"/>
  <c r="DE42" i="2"/>
  <c r="DE25" i="2"/>
  <c r="CA52" i="3"/>
  <c r="CC52" i="3" s="1"/>
  <c r="CD52" i="3" s="1"/>
  <c r="ED52" i="3"/>
  <c r="DE21" i="2"/>
  <c r="CA53" i="3"/>
  <c r="CC53" i="3" s="1"/>
  <c r="CD53" i="3" s="1"/>
  <c r="ED53" i="3"/>
  <c r="CA47" i="3"/>
  <c r="CC47" i="3" s="1"/>
  <c r="CD47" i="3" s="1"/>
  <c r="ED47" i="3"/>
  <c r="CA44" i="3"/>
  <c r="CC44" i="3" s="1"/>
  <c r="CD44" i="3" s="1"/>
  <c r="ED44" i="3"/>
  <c r="DE50" i="2"/>
  <c r="DE13" i="2"/>
  <c r="DE38" i="2"/>
  <c r="CA37" i="3"/>
  <c r="CC37" i="3" s="1"/>
  <c r="CD37" i="3" s="1"/>
  <c r="ED37" i="3"/>
  <c r="DE45" i="2"/>
  <c r="CA38" i="3"/>
  <c r="CC38" i="3" s="1"/>
  <c r="CD38" i="3" s="1"/>
  <c r="ED38" i="3"/>
  <c r="CA42" i="3"/>
  <c r="CC42" i="3" s="1"/>
  <c r="CD42" i="3" s="1"/>
  <c r="ED42" i="3"/>
  <c r="CA26" i="3"/>
  <c r="CC26" i="3" s="1"/>
  <c r="CD26" i="3" s="1"/>
  <c r="ED26" i="3"/>
  <c r="DE10" i="2"/>
  <c r="DE34" i="2"/>
  <c r="Z52" i="2"/>
  <c r="BT52" i="2" s="1"/>
  <c r="AA20" i="2"/>
  <c r="AC20" i="2" s="1"/>
  <c r="AA16" i="2"/>
  <c r="BU16" i="2" s="1"/>
  <c r="AA40" i="2"/>
  <c r="BU40" i="2" s="1"/>
  <c r="Z43" i="2"/>
  <c r="BT43" i="2" s="1"/>
  <c r="Z9" i="2"/>
  <c r="BT9" i="2" s="1"/>
  <c r="DI12" i="3"/>
  <c r="CY12" i="3"/>
  <c r="DH39" i="3"/>
  <c r="CX39" i="3"/>
  <c r="DI21" i="3"/>
  <c r="CY21" i="3"/>
  <c r="DK43" i="3"/>
  <c r="DA43" i="3"/>
  <c r="DK54" i="3"/>
  <c r="DA54" i="3"/>
  <c r="DJ10" i="3"/>
  <c r="CZ10" i="3"/>
  <c r="DH34" i="3"/>
  <c r="CX34" i="3"/>
  <c r="DK50" i="3"/>
  <c r="DA50" i="3"/>
  <c r="DK45" i="3"/>
  <c r="DA45" i="3"/>
  <c r="DI25" i="3"/>
  <c r="CY25" i="3"/>
  <c r="DK35" i="3"/>
  <c r="DA35" i="3"/>
  <c r="DI7" i="3"/>
  <c r="CY7" i="3"/>
  <c r="DK46" i="3"/>
  <c r="DA46" i="3"/>
  <c r="DI49" i="3"/>
  <c r="CY49" i="3"/>
  <c r="DH9" i="3"/>
  <c r="CX9" i="3"/>
  <c r="DI53" i="3"/>
  <c r="CY53" i="3"/>
  <c r="DJ12" i="3"/>
  <c r="CZ12" i="3"/>
  <c r="DH20" i="3"/>
  <c r="CX20" i="3"/>
  <c r="DK31" i="3"/>
  <c r="DA31" i="3"/>
  <c r="DJ51" i="3"/>
  <c r="CZ51" i="3"/>
  <c r="DH23" i="3"/>
  <c r="CX23" i="3"/>
  <c r="DK42" i="3"/>
  <c r="DA42" i="3"/>
  <c r="DI10" i="3"/>
  <c r="CY10" i="3"/>
  <c r="DH22" i="3"/>
  <c r="CX22" i="3"/>
  <c r="DK37" i="3"/>
  <c r="DA37" i="3"/>
  <c r="DK16" i="3"/>
  <c r="DA16" i="3"/>
  <c r="DK8" i="3"/>
  <c r="DA8" i="3"/>
  <c r="DK53" i="3"/>
  <c r="DA53" i="3"/>
  <c r="DJ17" i="3"/>
  <c r="CZ17" i="3"/>
  <c r="DK4" i="3"/>
  <c r="DA4" i="3"/>
  <c r="DK39" i="3"/>
  <c r="DA39" i="3"/>
  <c r="DI11" i="3"/>
  <c r="CY11" i="3"/>
  <c r="DK28" i="3"/>
  <c r="DA28" i="3"/>
  <c r="DH27" i="3"/>
  <c r="CX27" i="3"/>
  <c r="DH16" i="3"/>
  <c r="CX16" i="3"/>
  <c r="DK27" i="3"/>
  <c r="DA27" i="3"/>
  <c r="DJ47" i="3"/>
  <c r="CZ47" i="3"/>
  <c r="DH19" i="3"/>
  <c r="CX19" i="3"/>
  <c r="DK38" i="3"/>
  <c r="DA38" i="3"/>
  <c r="DI6" i="3"/>
  <c r="CY6" i="3"/>
  <c r="DH18" i="3"/>
  <c r="CX18" i="3"/>
  <c r="DK33" i="3"/>
  <c r="DA33" i="3"/>
  <c r="DI9" i="3"/>
  <c r="CY9" i="3"/>
  <c r="DI37" i="3"/>
  <c r="CY37" i="3"/>
  <c r="DH5" i="3"/>
  <c r="CX5" i="3"/>
  <c r="DI33" i="3"/>
  <c r="CY33" i="3"/>
  <c r="DI36" i="3"/>
  <c r="CY36" i="3"/>
  <c r="DI19" i="3"/>
  <c r="CY19" i="3"/>
  <c r="DH31" i="3"/>
  <c r="CX31" i="3"/>
  <c r="DJ6" i="3"/>
  <c r="CZ6" i="3"/>
  <c r="DH30" i="3"/>
  <c r="CX30" i="3"/>
  <c r="DK3" i="3"/>
  <c r="DA3" i="3"/>
  <c r="DH26" i="3"/>
  <c r="CX26" i="3"/>
  <c r="DK41" i="3"/>
  <c r="DA41" i="3"/>
  <c r="DI48" i="3"/>
  <c r="CY48" i="3"/>
  <c r="DJ4" i="3"/>
  <c r="CZ4" i="3"/>
  <c r="DJ20" i="3"/>
  <c r="CZ20" i="3"/>
  <c r="DJ21" i="3"/>
  <c r="CZ21" i="3"/>
  <c r="DJ29" i="3"/>
  <c r="CZ29" i="3"/>
  <c r="DH33" i="3"/>
  <c r="CX33" i="3"/>
  <c r="DH13" i="3"/>
  <c r="CX13" i="3"/>
  <c r="DH12" i="3"/>
  <c r="CX12" i="3"/>
  <c r="DK23" i="3"/>
  <c r="DA23" i="3"/>
  <c r="DJ43" i="3"/>
  <c r="CZ43" i="3"/>
  <c r="DH15" i="3"/>
  <c r="CX15" i="3"/>
  <c r="DK34" i="3"/>
  <c r="DA34" i="3"/>
  <c r="DJ54" i="3"/>
  <c r="CZ54" i="3"/>
  <c r="DH14" i="3"/>
  <c r="CX14" i="3"/>
  <c r="DK29" i="3"/>
  <c r="DA29" i="3"/>
  <c r="DI32" i="3"/>
  <c r="CY32" i="3"/>
  <c r="DJ25" i="3"/>
  <c r="CZ25" i="3"/>
  <c r="DJ45" i="3"/>
  <c r="CZ45" i="3"/>
  <c r="DH35" i="3"/>
  <c r="CX35" i="3"/>
  <c r="DK49" i="3"/>
  <c r="DA49" i="3"/>
  <c r="DI18" i="3"/>
  <c r="CY18" i="3"/>
  <c r="DJ40" i="3"/>
  <c r="CZ40" i="3"/>
  <c r="DI44" i="3"/>
  <c r="CY44" i="3"/>
  <c r="DI14" i="3"/>
  <c r="CY14" i="3"/>
  <c r="DH41" i="3"/>
  <c r="CX41" i="3"/>
  <c r="DJ44" i="3"/>
  <c r="CZ44" i="3"/>
  <c r="DJ24" i="3"/>
  <c r="CZ24" i="3"/>
  <c r="DH8" i="3"/>
  <c r="CX8" i="3"/>
  <c r="DK19" i="3"/>
  <c r="DA19" i="3"/>
  <c r="DJ39" i="3"/>
  <c r="CZ39" i="3"/>
  <c r="DJ3" i="3"/>
  <c r="CZ3" i="3"/>
  <c r="DH11" i="3"/>
  <c r="CX11" i="3"/>
  <c r="DK30" i="3"/>
  <c r="DA30" i="3"/>
  <c r="DJ50" i="3"/>
  <c r="CZ50" i="3"/>
  <c r="DH10" i="3"/>
  <c r="CX10" i="3"/>
  <c r="DK25" i="3"/>
  <c r="DA25" i="3"/>
  <c r="DK52" i="3"/>
  <c r="DA52" i="3"/>
  <c r="DI20" i="3"/>
  <c r="CY20" i="3"/>
  <c r="DJ48" i="3"/>
  <c r="CZ48" i="3"/>
  <c r="DI29" i="3"/>
  <c r="CY29" i="3"/>
  <c r="DH36" i="3"/>
  <c r="CX36" i="3"/>
  <c r="DI26" i="3"/>
  <c r="CY26" i="3"/>
  <c r="DH32" i="3"/>
  <c r="CX32" i="3"/>
  <c r="DI15" i="3"/>
  <c r="CY15" i="3"/>
  <c r="DI8" i="3"/>
  <c r="CY8" i="3"/>
  <c r="DH28" i="3"/>
  <c r="CX28" i="3"/>
  <c r="DH37" i="3"/>
  <c r="CX37" i="3"/>
  <c r="DH24" i="3"/>
  <c r="CX24" i="3"/>
  <c r="DJ52" i="3"/>
  <c r="CZ52" i="3"/>
  <c r="DJ53" i="3"/>
  <c r="CZ53" i="3"/>
  <c r="DJ33" i="3"/>
  <c r="CZ33" i="3"/>
  <c r="DH4" i="3"/>
  <c r="CX4" i="3"/>
  <c r="DK15" i="3"/>
  <c r="DA15" i="3"/>
  <c r="DJ35" i="3"/>
  <c r="CZ35" i="3"/>
  <c r="DI51" i="3"/>
  <c r="CY51" i="3"/>
  <c r="DH7" i="3"/>
  <c r="CX7" i="3"/>
  <c r="DK26" i="3"/>
  <c r="DA26" i="3"/>
  <c r="DJ46" i="3"/>
  <c r="CZ46" i="3"/>
  <c r="DH6" i="3"/>
  <c r="CX6" i="3"/>
  <c r="DK21" i="3"/>
  <c r="DA21" i="3"/>
  <c r="DK40" i="3"/>
  <c r="DA40" i="3"/>
  <c r="DI22" i="3"/>
  <c r="CY22" i="3"/>
  <c r="DH45" i="3"/>
  <c r="CX45" i="3"/>
  <c r="DK11" i="3"/>
  <c r="DA11" i="3"/>
  <c r="DJ31" i="3"/>
  <c r="CZ31" i="3"/>
  <c r="DI47" i="3"/>
  <c r="CY47" i="3"/>
  <c r="DK22" i="3"/>
  <c r="DA22" i="3"/>
  <c r="DJ42" i="3"/>
  <c r="CZ42" i="3"/>
  <c r="DI54" i="3"/>
  <c r="CY54" i="3"/>
  <c r="DK17" i="3"/>
  <c r="DA17" i="3"/>
  <c r="DH17" i="3"/>
  <c r="CX17" i="3"/>
  <c r="DI5" i="3"/>
  <c r="CY5" i="3"/>
  <c r="DJ8" i="3"/>
  <c r="CZ8" i="3"/>
  <c r="DI52" i="3"/>
  <c r="CY52" i="3"/>
  <c r="DK32" i="3"/>
  <c r="DA32" i="3"/>
  <c r="DJ9" i="3"/>
  <c r="CZ9" i="3"/>
  <c r="DH21" i="3"/>
  <c r="CX21" i="3"/>
  <c r="DK7" i="3"/>
  <c r="DA7" i="3"/>
  <c r="DJ27" i="3"/>
  <c r="CZ27" i="3"/>
  <c r="DI43" i="3"/>
  <c r="CY43" i="3"/>
  <c r="DK18" i="3"/>
  <c r="DA18" i="3"/>
  <c r="DJ38" i="3"/>
  <c r="CZ38" i="3"/>
  <c r="DI50" i="3"/>
  <c r="CY50" i="3"/>
  <c r="DK13" i="3"/>
  <c r="DA13" i="3"/>
  <c r="DJ37" i="3"/>
  <c r="CZ37" i="3"/>
  <c r="DI28" i="3"/>
  <c r="CY28" i="3"/>
  <c r="DH29" i="3"/>
  <c r="CX29" i="3"/>
  <c r="DJ23" i="3"/>
  <c r="CZ23" i="3"/>
  <c r="DI39" i="3"/>
  <c r="CY39" i="3"/>
  <c r="DK14" i="3"/>
  <c r="DA14" i="3"/>
  <c r="DJ34" i="3"/>
  <c r="CZ34" i="3"/>
  <c r="DI46" i="3"/>
  <c r="CY46" i="3"/>
  <c r="DK9" i="3"/>
  <c r="DA9" i="3"/>
  <c r="DI16" i="3"/>
  <c r="CY16" i="3"/>
  <c r="DK48" i="3"/>
  <c r="DA48" i="3"/>
  <c r="DJ5" i="3"/>
  <c r="CZ5" i="3"/>
  <c r="DJ49" i="3"/>
  <c r="CZ49" i="3"/>
  <c r="DJ41" i="3"/>
  <c r="CZ41" i="3"/>
  <c r="DH52" i="3"/>
  <c r="CX52" i="3"/>
  <c r="DJ19" i="3"/>
  <c r="CZ19" i="3"/>
  <c r="DI35" i="3"/>
  <c r="CY35" i="3"/>
  <c r="DI3" i="3"/>
  <c r="CY3" i="3"/>
  <c r="DK10" i="3"/>
  <c r="DA10" i="3"/>
  <c r="DJ30" i="3"/>
  <c r="CZ30" i="3"/>
  <c r="DI42" i="3"/>
  <c r="CY42" i="3"/>
  <c r="DH54" i="3"/>
  <c r="CX54" i="3"/>
  <c r="DK5" i="3"/>
  <c r="DA5" i="3"/>
  <c r="DK36" i="3"/>
  <c r="DA36" i="3"/>
  <c r="DI17" i="3"/>
  <c r="CY17" i="3"/>
  <c r="DJ28" i="3"/>
  <c r="CZ28" i="3"/>
  <c r="DK44" i="3"/>
  <c r="DA44" i="3"/>
  <c r="DJ32" i="3"/>
  <c r="CZ32" i="3"/>
  <c r="DI4" i="3"/>
  <c r="CY4" i="3"/>
  <c r="DH48" i="3"/>
  <c r="CX48" i="3"/>
  <c r="DJ15" i="3"/>
  <c r="CZ15" i="3"/>
  <c r="DI31" i="3"/>
  <c r="CY31" i="3"/>
  <c r="DH51" i="3"/>
  <c r="CX51" i="3"/>
  <c r="DK6" i="3"/>
  <c r="DA6" i="3"/>
  <c r="DJ26" i="3"/>
  <c r="CZ26" i="3"/>
  <c r="DI38" i="3"/>
  <c r="CY38" i="3"/>
  <c r="DH50" i="3"/>
  <c r="CX50" i="3"/>
  <c r="DJ13" i="3"/>
  <c r="CZ13" i="3"/>
  <c r="DI40" i="3"/>
  <c r="CY40" i="3"/>
  <c r="DH49" i="3"/>
  <c r="CX49" i="3"/>
  <c r="DK47" i="3"/>
  <c r="DA47" i="3"/>
  <c r="DH53" i="3"/>
  <c r="CX53" i="3"/>
  <c r="DH44" i="3"/>
  <c r="CX44" i="3"/>
  <c r="CX3" i="3"/>
  <c r="DI27" i="3"/>
  <c r="CY27" i="3"/>
  <c r="DH47" i="3"/>
  <c r="CX47" i="3"/>
  <c r="DH46" i="3"/>
  <c r="CX46" i="3"/>
  <c r="DJ14" i="3"/>
  <c r="CZ14" i="3"/>
  <c r="DH38" i="3"/>
  <c r="CX38" i="3"/>
  <c r="DI45" i="3"/>
  <c r="CY45" i="3"/>
  <c r="DJ16" i="3"/>
  <c r="CZ16" i="3"/>
  <c r="DK12" i="3"/>
  <c r="DA12" i="3"/>
  <c r="DI13" i="3"/>
  <c r="CY13" i="3"/>
  <c r="DJ11" i="3"/>
  <c r="CZ11" i="3"/>
  <c r="DJ22" i="3"/>
  <c r="CZ22" i="3"/>
  <c r="DI34" i="3"/>
  <c r="CY34" i="3"/>
  <c r="DH25" i="3"/>
  <c r="CX25" i="3"/>
  <c r="DK20" i="3"/>
  <c r="DA20" i="3"/>
  <c r="DI24" i="3"/>
  <c r="CY24" i="3"/>
  <c r="DK24" i="3"/>
  <c r="DA24" i="3"/>
  <c r="DH40" i="3"/>
  <c r="CX40" i="3"/>
  <c r="DK51" i="3"/>
  <c r="DA51" i="3"/>
  <c r="DJ7" i="3"/>
  <c r="CZ7" i="3"/>
  <c r="DI23" i="3"/>
  <c r="CY23" i="3"/>
  <c r="DH43" i="3"/>
  <c r="CX43" i="3"/>
  <c r="DJ18" i="3"/>
  <c r="CZ18" i="3"/>
  <c r="DI30" i="3"/>
  <c r="CY30" i="3"/>
  <c r="DH42" i="3"/>
  <c r="CX42" i="3"/>
  <c r="DJ36" i="3"/>
  <c r="CZ36" i="3"/>
  <c r="DI41" i="3"/>
  <c r="CY41" i="3"/>
  <c r="K5" i="3"/>
  <c r="BY5" i="3"/>
  <c r="K41" i="3"/>
  <c r="BY41" i="3"/>
  <c r="K33" i="3"/>
  <c r="K21" i="3"/>
  <c r="K24" i="3"/>
  <c r="K23" i="3"/>
  <c r="K35" i="3"/>
  <c r="K17" i="3"/>
  <c r="K20" i="3"/>
  <c r="K19" i="3"/>
  <c r="K6" i="3"/>
  <c r="Z7" i="2"/>
  <c r="AB7" i="2" s="1"/>
  <c r="K39" i="3"/>
  <c r="K13" i="3"/>
  <c r="K16" i="3"/>
  <c r="K15" i="3"/>
  <c r="K3" i="3"/>
  <c r="AA36" i="2"/>
  <c r="AC36" i="2" s="1"/>
  <c r="AA30" i="2"/>
  <c r="BU30" i="2" s="1"/>
  <c r="K43" i="3"/>
  <c r="K9" i="3"/>
  <c r="K47" i="3"/>
  <c r="K8" i="3"/>
  <c r="K4" i="3"/>
  <c r="K38" i="3"/>
  <c r="Z24" i="2"/>
  <c r="BT24" i="2" s="1"/>
  <c r="Z17" i="2"/>
  <c r="BT17" i="2" s="1"/>
  <c r="K46" i="3"/>
  <c r="K27" i="3"/>
  <c r="K10" i="3"/>
  <c r="K48" i="3"/>
  <c r="K42" i="3"/>
  <c r="K22" i="3"/>
  <c r="K50" i="3"/>
  <c r="K44" i="3"/>
  <c r="K18" i="3"/>
  <c r="K29" i="3"/>
  <c r="K32" i="3"/>
  <c r="K51" i="3"/>
  <c r="K25" i="3"/>
  <c r="K28" i="3"/>
  <c r="K31" i="3"/>
  <c r="K49" i="3"/>
  <c r="K53" i="3"/>
  <c r="K45" i="3"/>
  <c r="K40" i="3"/>
  <c r="K37" i="3"/>
  <c r="K34" i="3"/>
  <c r="K12" i="3"/>
  <c r="K11" i="3"/>
  <c r="K7" i="3"/>
  <c r="K52" i="3"/>
  <c r="K14" i="3"/>
  <c r="K36" i="3"/>
  <c r="K26" i="3"/>
  <c r="K54" i="3"/>
  <c r="K30" i="3"/>
  <c r="AA49" i="2"/>
  <c r="BU49" i="2" s="1"/>
  <c r="AA43" i="2"/>
  <c r="BU43" i="2" s="1"/>
  <c r="AA50" i="2"/>
  <c r="AC50" i="2" s="1"/>
  <c r="AA39" i="2"/>
  <c r="BU39" i="2" s="1"/>
  <c r="Z42" i="2"/>
  <c r="BT42" i="2" s="1"/>
  <c r="Z5" i="2"/>
  <c r="BT5" i="2" s="1"/>
  <c r="AA19" i="2"/>
  <c r="BU19" i="2" s="1"/>
  <c r="AA25" i="2"/>
  <c r="BU25" i="2" s="1"/>
  <c r="AA35" i="2"/>
  <c r="BU35" i="2" s="1"/>
  <c r="AA29" i="2"/>
  <c r="AC29" i="2" s="1"/>
  <c r="Z38" i="2"/>
  <c r="BT38" i="2" s="1"/>
  <c r="Z51" i="2"/>
  <c r="BT51" i="2" s="1"/>
  <c r="Z8" i="2"/>
  <c r="AB8" i="2" s="1"/>
  <c r="AA37" i="2"/>
  <c r="BU37" i="2" s="1"/>
  <c r="AA52" i="2"/>
  <c r="AC52" i="2" s="1"/>
  <c r="Z30" i="2"/>
  <c r="AB30" i="2" s="1"/>
  <c r="Z47" i="2"/>
  <c r="AA42" i="2"/>
  <c r="AA22" i="2"/>
  <c r="Z15" i="2"/>
  <c r="AA41" i="2"/>
  <c r="AA44" i="2"/>
  <c r="Z27" i="2"/>
  <c r="Z41" i="2"/>
  <c r="Z39" i="2"/>
  <c r="Z14" i="2"/>
  <c r="AA26" i="2"/>
  <c r="Z18" i="2"/>
  <c r="Z22" i="2"/>
  <c r="Z44" i="2"/>
  <c r="AA4" i="2"/>
  <c r="AA32" i="2"/>
  <c r="AA33" i="2"/>
  <c r="Z26" i="2"/>
  <c r="AA11" i="2"/>
  <c r="Z32" i="2"/>
  <c r="Z36" i="2"/>
  <c r="Z37" i="2"/>
  <c r="Z19" i="2"/>
  <c r="Z53" i="2"/>
  <c r="Z46" i="2"/>
  <c r="AA15" i="2"/>
  <c r="AA31" i="2"/>
  <c r="AA48" i="2"/>
  <c r="AA45" i="2"/>
  <c r="Z3" i="2"/>
  <c r="Z40" i="2"/>
  <c r="Z45" i="2"/>
  <c r="Z25" i="2"/>
  <c r="AA6" i="2"/>
  <c r="AA14" i="2"/>
  <c r="Z29" i="2"/>
  <c r="AA8" i="2"/>
  <c r="Z23" i="2"/>
  <c r="Z33" i="2"/>
  <c r="AA38" i="2"/>
  <c r="Z11" i="2"/>
  <c r="Z13" i="2"/>
  <c r="AA23" i="2"/>
  <c r="Z48" i="2"/>
  <c r="AA9" i="2"/>
  <c r="AA34" i="2"/>
  <c r="Z6" i="2"/>
  <c r="Z31" i="2"/>
  <c r="AA13" i="2"/>
  <c r="Z49" i="2"/>
  <c r="AA54" i="2"/>
  <c r="BT12" i="3"/>
  <c r="Z35" i="2"/>
  <c r="AA7" i="2"/>
  <c r="AA3" i="2"/>
  <c r="AA12" i="2"/>
  <c r="AA17" i="2"/>
  <c r="AA5" i="2"/>
  <c r="Z34" i="2"/>
  <c r="AA21" i="2"/>
  <c r="AA27" i="2"/>
  <c r="Z4" i="2"/>
  <c r="AA10" i="2"/>
  <c r="Z16" i="2"/>
  <c r="AA18" i="2"/>
  <c r="Z54" i="2"/>
  <c r="AA24" i="2"/>
  <c r="Z12" i="2"/>
  <c r="AA47" i="2"/>
  <c r="Z20" i="2"/>
  <c r="BV33" i="3"/>
  <c r="AA51" i="2"/>
  <c r="AA53" i="2"/>
  <c r="Z50" i="2"/>
  <c r="AA46" i="2"/>
  <c r="Z10" i="2"/>
  <c r="CG3" i="3"/>
  <c r="AA28" i="2"/>
  <c r="Z28" i="2"/>
  <c r="Z21" i="2"/>
  <c r="BU16" i="3"/>
  <c r="CH5" i="3"/>
  <c r="BS36" i="3"/>
  <c r="BR13" i="3"/>
  <c r="BW23" i="3"/>
  <c r="BV18" i="3"/>
  <c r="BU10" i="3"/>
  <c r="BU36" i="3"/>
  <c r="BU39" i="3"/>
  <c r="BS12" i="3"/>
  <c r="BS30" i="3"/>
  <c r="BU37" i="3"/>
  <c r="BS29" i="3"/>
  <c r="BS6" i="3"/>
  <c r="BV47" i="3"/>
  <c r="BU12" i="3"/>
  <c r="BV52" i="3"/>
  <c r="BW6" i="3"/>
  <c r="BV53" i="3"/>
  <c r="BU5" i="3"/>
  <c r="BT33" i="3"/>
  <c r="BU8" i="3"/>
  <c r="BT15" i="3"/>
  <c r="CG6" i="3"/>
  <c r="BU47" i="3"/>
  <c r="BV16" i="3"/>
  <c r="BS43" i="3"/>
  <c r="BR14" i="3"/>
  <c r="BT28" i="3"/>
  <c r="BU4" i="3"/>
  <c r="BV35" i="3"/>
  <c r="BS41" i="3"/>
  <c r="BW32" i="3"/>
  <c r="BV4" i="3"/>
  <c r="BW26" i="3"/>
  <c r="BS28" i="3"/>
  <c r="BW24" i="3"/>
  <c r="BR41" i="3"/>
  <c r="BT48" i="3"/>
  <c r="BT46" i="3"/>
  <c r="BR46" i="3"/>
  <c r="BS45" i="3"/>
  <c r="BV26" i="3"/>
  <c r="BR40" i="3"/>
  <c r="BV20" i="3"/>
  <c r="BW8" i="3"/>
  <c r="BR22" i="3"/>
  <c r="CH4" i="3"/>
  <c r="BV3" i="3"/>
  <c r="BU11" i="3"/>
  <c r="BU20" i="3"/>
  <c r="CI7" i="3"/>
  <c r="BR5" i="3"/>
  <c r="BR6" i="3"/>
  <c r="BR39" i="3"/>
  <c r="BT41" i="3"/>
  <c r="BT43" i="3"/>
  <c r="BS48" i="3"/>
  <c r="BS47" i="3"/>
  <c r="BW17" i="3"/>
  <c r="BS10" i="3"/>
  <c r="BT14" i="3"/>
  <c r="BW40" i="3"/>
  <c r="BW36" i="3"/>
  <c r="BW44" i="3"/>
  <c r="BT47" i="3"/>
  <c r="BU29" i="3"/>
  <c r="BV30" i="3"/>
  <c r="BW53" i="3"/>
  <c r="BW48" i="3"/>
  <c r="BW49" i="3"/>
  <c r="BR19" i="3"/>
  <c r="BR37" i="3"/>
  <c r="BW39" i="3"/>
  <c r="BR36" i="3"/>
  <c r="BV54" i="3"/>
  <c r="BV31" i="3"/>
  <c r="CJ7" i="3"/>
  <c r="BS11" i="3"/>
  <c r="BU15" i="3"/>
  <c r="BS15" i="3"/>
  <c r="BV36" i="3"/>
  <c r="BU41" i="3"/>
  <c r="BS37" i="3"/>
  <c r="BR17" i="3"/>
  <c r="BW51" i="3"/>
  <c r="BS31" i="3"/>
  <c r="BU7" i="3"/>
  <c r="BR42" i="3"/>
  <c r="BS19" i="3"/>
  <c r="BV24" i="3"/>
  <c r="BU34" i="3"/>
  <c r="BR47" i="3"/>
  <c r="BU52" i="3"/>
  <c r="BW47" i="3"/>
  <c r="BW43" i="3"/>
  <c r="BR12" i="3"/>
  <c r="BU42" i="3"/>
  <c r="BU38" i="3"/>
  <c r="BR38" i="3"/>
  <c r="BR18" i="3"/>
  <c r="BT38" i="3"/>
  <c r="BV51" i="3"/>
  <c r="BV12" i="3"/>
  <c r="BS7" i="3"/>
  <c r="BU33" i="3"/>
  <c r="BV7" i="3"/>
  <c r="BT34" i="3"/>
  <c r="BW52" i="3"/>
  <c r="BT19" i="3"/>
  <c r="BV25" i="3"/>
  <c r="BS49" i="3"/>
  <c r="BS17" i="3"/>
  <c r="BS22" i="3"/>
  <c r="BU31" i="3"/>
  <c r="BR30" i="3"/>
  <c r="BV13" i="3"/>
  <c r="BT29" i="3"/>
  <c r="BU53" i="3"/>
  <c r="CH7" i="3"/>
  <c r="BW50" i="3"/>
  <c r="BT37" i="3"/>
  <c r="BV15" i="3"/>
  <c r="CI6" i="3"/>
  <c r="BS5" i="3"/>
  <c r="BR44" i="3"/>
  <c r="BR52" i="3"/>
  <c r="BT9" i="3"/>
  <c r="BV11" i="3"/>
  <c r="BV21" i="3"/>
  <c r="BU17" i="3"/>
  <c r="BV27" i="3"/>
  <c r="BR25" i="3"/>
  <c r="BW25" i="3"/>
  <c r="BS9" i="3"/>
  <c r="BT22" i="3"/>
  <c r="BV39" i="3"/>
  <c r="BT52" i="3"/>
  <c r="BU35" i="3"/>
  <c r="BS26" i="3"/>
  <c r="BT13" i="3"/>
  <c r="BU6" i="3"/>
  <c r="BR21" i="3"/>
  <c r="BW35" i="3"/>
  <c r="BS40" i="3"/>
  <c r="BV38" i="3"/>
  <c r="BW11" i="3"/>
  <c r="BR51" i="3"/>
  <c r="BU25" i="3"/>
  <c r="BT39" i="3"/>
  <c r="BR10" i="3"/>
  <c r="CI3" i="3"/>
  <c r="BU46" i="3"/>
  <c r="BS53" i="3"/>
  <c r="BT10" i="3"/>
  <c r="BT50" i="3"/>
  <c r="BW13" i="3"/>
  <c r="BW41" i="3"/>
  <c r="BS20" i="3"/>
  <c r="CJ3" i="3"/>
  <c r="BU40" i="3"/>
  <c r="CH6" i="3"/>
  <c r="BW21" i="3"/>
  <c r="BR32" i="3"/>
  <c r="BW29" i="3"/>
  <c r="BS14" i="3"/>
  <c r="BR24" i="3"/>
  <c r="BU22" i="3"/>
  <c r="BT30" i="3"/>
  <c r="BU54" i="3"/>
  <c r="BT54" i="3"/>
  <c r="BR54" i="3"/>
  <c r="BT11" i="3"/>
  <c r="BR34" i="3"/>
  <c r="BS35" i="3"/>
  <c r="BT35" i="3"/>
  <c r="BS39" i="3"/>
  <c r="BV37" i="3"/>
  <c r="BV9" i="3"/>
  <c r="BR11" i="3"/>
  <c r="BT53" i="3"/>
  <c r="BV10" i="3"/>
  <c r="BS24" i="3"/>
  <c r="BR28" i="3"/>
  <c r="BU19" i="3"/>
  <c r="CG5" i="3"/>
  <c r="BT49" i="3"/>
  <c r="BV6" i="3"/>
  <c r="BT21" i="3"/>
  <c r="BV42" i="3"/>
  <c r="BR45" i="3"/>
  <c r="BS54" i="3"/>
  <c r="BR9" i="3"/>
  <c r="BT51" i="3"/>
  <c r="BV8" i="3"/>
  <c r="BT31" i="3"/>
  <c r="BU32" i="3"/>
  <c r="BS34" i="3"/>
  <c r="BV32" i="3"/>
  <c r="BR35" i="3"/>
  <c r="BR50" i="3"/>
  <c r="BT7" i="3"/>
  <c r="BV49" i="3"/>
  <c r="BR7" i="3"/>
  <c r="BW7" i="3"/>
  <c r="BT8" i="3"/>
  <c r="BV50" i="3"/>
  <c r="BR8" i="3"/>
  <c r="BR23" i="3"/>
  <c r="BU21" i="3"/>
  <c r="BT25" i="3"/>
  <c r="BU26" i="3"/>
  <c r="BV46" i="3"/>
  <c r="BR4" i="3"/>
  <c r="BU14" i="3"/>
  <c r="BT42" i="3"/>
  <c r="BU51" i="3"/>
  <c r="CG4" i="3"/>
  <c r="BR49" i="3"/>
  <c r="BT6" i="3"/>
  <c r="BV48" i="3"/>
  <c r="BT26" i="3"/>
  <c r="BU27" i="3"/>
  <c r="BV28" i="3"/>
  <c r="BS27" i="3"/>
  <c r="BT32" i="3"/>
  <c r="BT4" i="3"/>
  <c r="BV5" i="3"/>
  <c r="BR48" i="3"/>
  <c r="BT5" i="3"/>
  <c r="BT20" i="3"/>
  <c r="BS16" i="3"/>
  <c r="BV22" i="3"/>
  <c r="BS21" i="3"/>
  <c r="BT45" i="3"/>
  <c r="CH3" i="3"/>
  <c r="BU30" i="3"/>
  <c r="BT16" i="3"/>
  <c r="BR16" i="3"/>
  <c r="BS46" i="3"/>
  <c r="BV23" i="3"/>
  <c r="BR26" i="3"/>
  <c r="BU24" i="3"/>
  <c r="BT27" i="3"/>
  <c r="BU28" i="3"/>
  <c r="BV29" i="3"/>
  <c r="BV44" i="3"/>
  <c r="BS51" i="3"/>
  <c r="BT44" i="3"/>
  <c r="BV45" i="3"/>
  <c r="BS52" i="3"/>
  <c r="BW10" i="3"/>
  <c r="BV17" i="3"/>
  <c r="BU13" i="3"/>
  <c r="BR20" i="3"/>
  <c r="BU18" i="3"/>
  <c r="BW4" i="3"/>
  <c r="BS4" i="3"/>
  <c r="BV19" i="3"/>
  <c r="BV34" i="3"/>
  <c r="BU43" i="3"/>
  <c r="BU50" i="3"/>
  <c r="BV43" i="3"/>
  <c r="BS50" i="3"/>
  <c r="BW15" i="3"/>
  <c r="BT23" i="3"/>
  <c r="BU23" i="3"/>
  <c r="BS23" i="3"/>
  <c r="BR27" i="3"/>
  <c r="BU48" i="3"/>
  <c r="BV41" i="3"/>
  <c r="BR43" i="3"/>
  <c r="BU49" i="3"/>
  <c r="CJ6" i="3"/>
  <c r="BR15" i="3"/>
  <c r="BS8" i="3"/>
  <c r="BT17" i="3"/>
  <c r="BS13" i="3"/>
  <c r="BS33" i="3"/>
  <c r="BS38" i="3"/>
  <c r="BV40" i="3"/>
  <c r="BT18" i="3"/>
  <c r="BS18" i="3"/>
  <c r="BT24" i="3"/>
  <c r="BU45" i="3"/>
  <c r="BU44" i="3"/>
  <c r="BT40" i="3"/>
  <c r="BS44" i="3"/>
  <c r="BV14" i="3"/>
  <c r="CI5" i="3"/>
  <c r="BU9" i="3"/>
  <c r="BR31" i="3"/>
  <c r="BT36" i="3"/>
  <c r="BW42" i="3"/>
  <c r="BR53" i="3"/>
  <c r="BW34" i="3"/>
  <c r="BR33" i="3"/>
  <c r="BS32" i="3"/>
  <c r="BS25" i="3"/>
  <c r="BR29" i="3"/>
  <c r="BW31" i="3"/>
  <c r="BW9" i="3"/>
  <c r="BW16" i="3"/>
  <c r="BW38" i="3"/>
  <c r="CJ4" i="3"/>
  <c r="BW46" i="3"/>
  <c r="BW19" i="3"/>
  <c r="BW12" i="3"/>
  <c r="BW54" i="3"/>
  <c r="BW56" i="3" s="1"/>
  <c r="CI4" i="3"/>
  <c r="BW33" i="3"/>
  <c r="BW18" i="3"/>
  <c r="BW14" i="3"/>
  <c r="BW30" i="3"/>
  <c r="BW22" i="3"/>
  <c r="BW27" i="3"/>
  <c r="BW28" i="3"/>
  <c r="CJ5" i="3"/>
  <c r="BW5" i="3"/>
  <c r="BW37" i="3"/>
  <c r="BW20" i="3"/>
  <c r="CG7" i="3"/>
  <c r="BW45" i="3"/>
  <c r="BS42" i="3"/>
  <c r="BR3" i="3"/>
  <c r="BT3" i="3"/>
  <c r="BS3" i="3"/>
  <c r="BU3" i="3"/>
  <c r="BW3" i="3"/>
  <c r="CD7" i="2"/>
  <c r="CD6" i="2"/>
  <c r="CD5" i="2"/>
  <c r="CD4" i="2"/>
  <c r="CD3" i="2"/>
  <c r="CA9" i="2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CA22" i="2" s="1"/>
  <c r="CA23" i="2" s="1"/>
  <c r="CA24" i="2" s="1"/>
  <c r="CA25" i="2" s="1"/>
  <c r="CA26" i="2" s="1"/>
  <c r="CA27" i="2" s="1"/>
  <c r="CA28" i="2" s="1"/>
  <c r="CA29" i="2" s="1"/>
  <c r="CA30" i="2" s="1"/>
  <c r="CA31" i="2" s="1"/>
  <c r="CA32" i="2" s="1"/>
  <c r="CA33" i="2" s="1"/>
  <c r="CA34" i="2" s="1"/>
  <c r="CA35" i="2" s="1"/>
  <c r="CA36" i="2" s="1"/>
  <c r="CA37" i="2" s="1"/>
  <c r="CA38" i="2" s="1"/>
  <c r="CA39" i="2" s="1"/>
  <c r="CA40" i="2" s="1"/>
  <c r="CA41" i="2" s="1"/>
  <c r="CA42" i="2" s="1"/>
  <c r="CA43" i="2" s="1"/>
  <c r="CA44" i="2" s="1"/>
  <c r="CA45" i="2" s="1"/>
  <c r="CA46" i="2" s="1"/>
  <c r="CA47" i="2" s="1"/>
  <c r="CA48" i="2" s="1"/>
  <c r="CA49" i="2" s="1"/>
  <c r="CA50" i="2" s="1"/>
  <c r="CA51" i="2" s="1"/>
  <c r="CA52" i="2" s="1"/>
  <c r="CA53" i="2" s="1"/>
  <c r="CA54" i="2" s="1"/>
  <c r="BL60" i="2"/>
  <c r="BK60" i="2"/>
  <c r="BJ60" i="2"/>
  <c r="BI60" i="2"/>
  <c r="BL59" i="2"/>
  <c r="BK59" i="2"/>
  <c r="BJ59" i="2"/>
  <c r="BI59" i="2"/>
  <c r="BL58" i="2"/>
  <c r="BK58" i="2"/>
  <c r="BJ58" i="2"/>
  <c r="BI58" i="2"/>
  <c r="BL57" i="2"/>
  <c r="BK57" i="2"/>
  <c r="BJ57" i="2"/>
  <c r="BI57" i="2"/>
  <c r="BL56" i="2"/>
  <c r="BK56" i="2"/>
  <c r="BJ56" i="2"/>
  <c r="BI56" i="2"/>
  <c r="DM41" i="3" l="1"/>
  <c r="DM46" i="3"/>
  <c r="DM50" i="3"/>
  <c r="DM36" i="3"/>
  <c r="DM34" i="3"/>
  <c r="DM3" i="3"/>
  <c r="DM51" i="3"/>
  <c r="DM21" i="3"/>
  <c r="DM16" i="3"/>
  <c r="DM43" i="3"/>
  <c r="DM25" i="3"/>
  <c r="DM49" i="3"/>
  <c r="DM4" i="3"/>
  <c r="DM8" i="3"/>
  <c r="DM27" i="3"/>
  <c r="DM20" i="3"/>
  <c r="DM39" i="3"/>
  <c r="DM52" i="3"/>
  <c r="DM6" i="3"/>
  <c r="DM32" i="3"/>
  <c r="DM10" i="3"/>
  <c r="DM35" i="3"/>
  <c r="DM15" i="3"/>
  <c r="DM31" i="3"/>
  <c r="DM18" i="3"/>
  <c r="DM30" i="3"/>
  <c r="U58" i="2"/>
  <c r="DM38" i="3"/>
  <c r="DM48" i="3"/>
  <c r="DM54" i="3"/>
  <c r="DM22" i="3"/>
  <c r="DM47" i="3"/>
  <c r="DM9" i="3"/>
  <c r="DM7" i="3"/>
  <c r="DM24" i="3"/>
  <c r="DM11" i="3"/>
  <c r="DM12" i="3"/>
  <c r="DM19" i="3"/>
  <c r="DM40" i="3"/>
  <c r="DM42" i="3"/>
  <c r="DM44" i="3"/>
  <c r="DM29" i="3"/>
  <c r="DM17" i="3"/>
  <c r="DM45" i="3"/>
  <c r="DM37" i="3"/>
  <c r="DM13" i="3"/>
  <c r="DM26" i="3"/>
  <c r="DM5" i="3"/>
  <c r="DM23" i="3"/>
  <c r="DM53" i="3"/>
  <c r="DM28" i="3"/>
  <c r="DM14" i="3"/>
  <c r="DM33" i="3"/>
  <c r="BY56" i="3"/>
  <c r="K58" i="3"/>
  <c r="K56" i="3"/>
  <c r="CC54" i="3"/>
  <c r="CC56" i="3" s="1"/>
  <c r="CA56" i="3"/>
  <c r="U56" i="2"/>
  <c r="CC5" i="3"/>
  <c r="CD5" i="3" s="1"/>
  <c r="BU20" i="2"/>
  <c r="AB43" i="2"/>
  <c r="CC41" i="3"/>
  <c r="CD41" i="3" s="1"/>
  <c r="AB52" i="2"/>
  <c r="AC16" i="2"/>
  <c r="AC40" i="2"/>
  <c r="BT7" i="2"/>
  <c r="AB9" i="2"/>
  <c r="AB17" i="2"/>
  <c r="AC30" i="2"/>
  <c r="AB24" i="2"/>
  <c r="AC49" i="2"/>
  <c r="BU36" i="2"/>
  <c r="AC43" i="2"/>
  <c r="BU29" i="2"/>
  <c r="BU50" i="2"/>
  <c r="AC19" i="2"/>
  <c r="BT8" i="2"/>
  <c r="AC39" i="2"/>
  <c r="AB42" i="2"/>
  <c r="AC25" i="2"/>
  <c r="AB5" i="2"/>
  <c r="AB51" i="2"/>
  <c r="AC35" i="2"/>
  <c r="AB38" i="2"/>
  <c r="BU52" i="2"/>
  <c r="AC37" i="2"/>
  <c r="BT30" i="2"/>
  <c r="BU53" i="2"/>
  <c r="AC53" i="2"/>
  <c r="BT11" i="2"/>
  <c r="AB11" i="2"/>
  <c r="BU3" i="2"/>
  <c r="AC3" i="2"/>
  <c r="BT33" i="2"/>
  <c r="AB33" i="2"/>
  <c r="BT19" i="2"/>
  <c r="AB19" i="2"/>
  <c r="BT27" i="2"/>
  <c r="AB27" i="2"/>
  <c r="BU46" i="2"/>
  <c r="AC46" i="2"/>
  <c r="BU31" i="2"/>
  <c r="AC31" i="2"/>
  <c r="BT39" i="2"/>
  <c r="AB39" i="2"/>
  <c r="BU42" i="2"/>
  <c r="AC42" i="2"/>
  <c r="BT20" i="2"/>
  <c r="AB20" i="2"/>
  <c r="BU7" i="2"/>
  <c r="AC7" i="2"/>
  <c r="BT23" i="2"/>
  <c r="AB23" i="2"/>
  <c r="BT37" i="2"/>
  <c r="AB37" i="2"/>
  <c r="BU44" i="2"/>
  <c r="AC44" i="2"/>
  <c r="BU23" i="2"/>
  <c r="AC23" i="2"/>
  <c r="BU26" i="2"/>
  <c r="AC26" i="2"/>
  <c r="BT50" i="2"/>
  <c r="AB50" i="2"/>
  <c r="BU5" i="2"/>
  <c r="AC5" i="2"/>
  <c r="BT13" i="2"/>
  <c r="AB13" i="2"/>
  <c r="BU15" i="2"/>
  <c r="AC15" i="2"/>
  <c r="BT14" i="2"/>
  <c r="AB14" i="2"/>
  <c r="BU17" i="2"/>
  <c r="AC17" i="2"/>
  <c r="BT46" i="2"/>
  <c r="AB46" i="2"/>
  <c r="BU22" i="2"/>
  <c r="AC22" i="2"/>
  <c r="BU12" i="2"/>
  <c r="AC12" i="2"/>
  <c r="BU47" i="2"/>
  <c r="AC47" i="2"/>
  <c r="BT35" i="2"/>
  <c r="AB35" i="2"/>
  <c r="BU8" i="2"/>
  <c r="AC8" i="2"/>
  <c r="BT36" i="2"/>
  <c r="AB36" i="2"/>
  <c r="BU41" i="2"/>
  <c r="AC41" i="2"/>
  <c r="BT34" i="2"/>
  <c r="AB34" i="2"/>
  <c r="BU51" i="2"/>
  <c r="AC51" i="2"/>
  <c r="BU38" i="2"/>
  <c r="AC38" i="2"/>
  <c r="BT53" i="2"/>
  <c r="AB53" i="2"/>
  <c r="BT41" i="2"/>
  <c r="AB41" i="2"/>
  <c r="BT12" i="2"/>
  <c r="AB12" i="2"/>
  <c r="BT29" i="2"/>
  <c r="AB29" i="2"/>
  <c r="BT32" i="2"/>
  <c r="AB32" i="2"/>
  <c r="BT15" i="2"/>
  <c r="AB15" i="2"/>
  <c r="BU24" i="2"/>
  <c r="AC24" i="2"/>
  <c r="BU54" i="2"/>
  <c r="AC54" i="2"/>
  <c r="BU14" i="2"/>
  <c r="AC14" i="2"/>
  <c r="BU11" i="2"/>
  <c r="AC11" i="2"/>
  <c r="BT47" i="2"/>
  <c r="AB47" i="2"/>
  <c r="BT54" i="2"/>
  <c r="AB54" i="2"/>
  <c r="BT49" i="2"/>
  <c r="AB49" i="2"/>
  <c r="BU6" i="2"/>
  <c r="AC6" i="2"/>
  <c r="BT26" i="2"/>
  <c r="AB26" i="2"/>
  <c r="BT21" i="2"/>
  <c r="AB21" i="2"/>
  <c r="BT16" i="2"/>
  <c r="AB16" i="2"/>
  <c r="BT31" i="2"/>
  <c r="AB31" i="2"/>
  <c r="BT45" i="2"/>
  <c r="AB45" i="2"/>
  <c r="BU32" i="2"/>
  <c r="AC32" i="2"/>
  <c r="BT28" i="2"/>
  <c r="AB28" i="2"/>
  <c r="BU10" i="2"/>
  <c r="AC10" i="2"/>
  <c r="BT6" i="2"/>
  <c r="AB6" i="2"/>
  <c r="BT40" i="2"/>
  <c r="AB40" i="2"/>
  <c r="BU4" i="2"/>
  <c r="AC4" i="2"/>
  <c r="BU18" i="2"/>
  <c r="AC18" i="2"/>
  <c r="BU13" i="2"/>
  <c r="AC13" i="2"/>
  <c r="BT25" i="2"/>
  <c r="AB25" i="2"/>
  <c r="BU33" i="2"/>
  <c r="AC33" i="2"/>
  <c r="BU28" i="2"/>
  <c r="AC28" i="2"/>
  <c r="BT4" i="2"/>
  <c r="AB4" i="2"/>
  <c r="BU34" i="2"/>
  <c r="AC34" i="2"/>
  <c r="BT3" i="2"/>
  <c r="AB3" i="2"/>
  <c r="BT44" i="2"/>
  <c r="AB44" i="2"/>
  <c r="BU27" i="2"/>
  <c r="AC27" i="2"/>
  <c r="BU9" i="2"/>
  <c r="AC9" i="2"/>
  <c r="BU45" i="2"/>
  <c r="AC45" i="2"/>
  <c r="BT22" i="2"/>
  <c r="AB22" i="2"/>
  <c r="BT10" i="2"/>
  <c r="AB10" i="2"/>
  <c r="BU21" i="2"/>
  <c r="AC21" i="2"/>
  <c r="BT48" i="2"/>
  <c r="AB48" i="2"/>
  <c r="BU48" i="2"/>
  <c r="AC48" i="2"/>
  <c r="BT18" i="2"/>
  <c r="AB18" i="2"/>
  <c r="CK7" i="3"/>
  <c r="CK3" i="3"/>
  <c r="CK6" i="3"/>
  <c r="CK4" i="3"/>
  <c r="CK5" i="3"/>
  <c r="CG8" i="3"/>
  <c r="CH8" i="3"/>
  <c r="CI8" i="3"/>
  <c r="CJ8" i="3"/>
  <c r="BF23" i="2"/>
  <c r="BQ23" i="2" s="1"/>
  <c r="DQ4" i="2"/>
  <c r="DQ12" i="2"/>
  <c r="DQ20" i="2"/>
  <c r="DQ28" i="2"/>
  <c r="DQ36" i="2"/>
  <c r="DQ44" i="2"/>
  <c r="DQ52" i="2"/>
  <c r="DR12" i="2"/>
  <c r="DR20" i="2"/>
  <c r="DR28" i="2"/>
  <c r="DR44" i="2"/>
  <c r="DQ11" i="2"/>
  <c r="DR19" i="2"/>
  <c r="DR4" i="2"/>
  <c r="DR36" i="2"/>
  <c r="DR52" i="2"/>
  <c r="DQ43" i="2"/>
  <c r="DR11" i="2"/>
  <c r="DR51" i="2"/>
  <c r="DQ5" i="2"/>
  <c r="DQ13" i="2"/>
  <c r="DQ21" i="2"/>
  <c r="DQ29" i="2"/>
  <c r="DQ37" i="2"/>
  <c r="DQ45" i="2"/>
  <c r="DQ53" i="2"/>
  <c r="DR5" i="2"/>
  <c r="DR21" i="2"/>
  <c r="DR29" i="2"/>
  <c r="DR37" i="2"/>
  <c r="DR45" i="2"/>
  <c r="DR53" i="2"/>
  <c r="DR14" i="2"/>
  <c r="DR30" i="2"/>
  <c r="DR46" i="2"/>
  <c r="DQ7" i="2"/>
  <c r="DQ31" i="2"/>
  <c r="DR3" i="2"/>
  <c r="DR15" i="2"/>
  <c r="DR31" i="2"/>
  <c r="DR47" i="2"/>
  <c r="DQ16" i="2"/>
  <c r="DQ32" i="2"/>
  <c r="DQ40" i="2"/>
  <c r="DR34" i="2"/>
  <c r="DR50" i="2"/>
  <c r="DQ27" i="2"/>
  <c r="DR27" i="2"/>
  <c r="DR13" i="2"/>
  <c r="DQ15" i="2"/>
  <c r="DQ39" i="2"/>
  <c r="DR10" i="2"/>
  <c r="DQ35" i="2"/>
  <c r="DQ6" i="2"/>
  <c r="DQ14" i="2"/>
  <c r="DQ22" i="2"/>
  <c r="DQ30" i="2"/>
  <c r="DQ38" i="2"/>
  <c r="DQ46" i="2"/>
  <c r="DQ54" i="2"/>
  <c r="DR6" i="2"/>
  <c r="DR22" i="2"/>
  <c r="DR38" i="2"/>
  <c r="DR54" i="2"/>
  <c r="DQ23" i="2"/>
  <c r="DQ47" i="2"/>
  <c r="DR7" i="2"/>
  <c r="DR23" i="2"/>
  <c r="DR39" i="2"/>
  <c r="DQ3" i="2"/>
  <c r="DQ8" i="2"/>
  <c r="DQ24" i="2"/>
  <c r="DQ48" i="2"/>
  <c r="DR18" i="2"/>
  <c r="DQ51" i="2"/>
  <c r="DR43" i="2"/>
  <c r="DR8" i="2"/>
  <c r="DR16" i="2"/>
  <c r="DR24" i="2"/>
  <c r="DR32" i="2"/>
  <c r="DR40" i="2"/>
  <c r="DR48" i="2"/>
  <c r="DQ9" i="2"/>
  <c r="DQ17" i="2"/>
  <c r="DQ25" i="2"/>
  <c r="DQ33" i="2"/>
  <c r="DQ41" i="2"/>
  <c r="DQ49" i="2"/>
  <c r="DR9" i="2"/>
  <c r="DR17" i="2"/>
  <c r="DR25" i="2"/>
  <c r="DR33" i="2"/>
  <c r="DR41" i="2"/>
  <c r="DR49" i="2"/>
  <c r="DQ10" i="2"/>
  <c r="DQ18" i="2"/>
  <c r="DQ26" i="2"/>
  <c r="DQ34" i="2"/>
  <c r="DQ42" i="2"/>
  <c r="DQ50" i="2"/>
  <c r="DR26" i="2"/>
  <c r="DR42" i="2"/>
  <c r="DQ19" i="2"/>
  <c r="DR35" i="2"/>
  <c r="BF11" i="2"/>
  <c r="BQ11" i="2" s="1"/>
  <c r="BE37" i="2"/>
  <c r="BP37" i="2" s="1"/>
  <c r="BE42" i="2"/>
  <c r="BP42" i="2" s="1"/>
  <c r="BC19" i="2"/>
  <c r="BN19" i="2" s="1"/>
  <c r="BD44" i="2"/>
  <c r="BO44" i="2" s="1"/>
  <c r="BD43" i="2"/>
  <c r="BO43" i="2" s="1"/>
  <c r="BF9" i="2"/>
  <c r="BQ9" i="2" s="1"/>
  <c r="BC26" i="2"/>
  <c r="BN26" i="2" s="1"/>
  <c r="BD34" i="2"/>
  <c r="BO34" i="2" s="1"/>
  <c r="BE30" i="2"/>
  <c r="BP30" i="2" s="1"/>
  <c r="BD18" i="2"/>
  <c r="BO18" i="2" s="1"/>
  <c r="BE10" i="2"/>
  <c r="BP10" i="2" s="1"/>
  <c r="BD10" i="2"/>
  <c r="BO10" i="2" s="1"/>
  <c r="BC34" i="2"/>
  <c r="BN34" i="2" s="1"/>
  <c r="BD6" i="2"/>
  <c r="BO6" i="2" s="1"/>
  <c r="CG6" i="2" s="1"/>
  <c r="BF48" i="2"/>
  <c r="BQ48" i="2" s="1"/>
  <c r="CU4" i="2"/>
  <c r="CU12" i="2"/>
  <c r="CU20" i="2"/>
  <c r="CU28" i="2"/>
  <c r="CU36" i="2"/>
  <c r="CU44" i="2"/>
  <c r="CU52" i="2"/>
  <c r="CV4" i="2"/>
  <c r="CV12" i="2"/>
  <c r="CV20" i="2"/>
  <c r="CV28" i="2"/>
  <c r="CV36" i="2"/>
  <c r="CV44" i="2"/>
  <c r="CV52" i="2"/>
  <c r="CU5" i="2"/>
  <c r="CU13" i="2"/>
  <c r="CU21" i="2"/>
  <c r="CU29" i="2"/>
  <c r="CU37" i="2"/>
  <c r="CU45" i="2"/>
  <c r="CU53" i="2"/>
  <c r="CV9" i="2"/>
  <c r="CV41" i="2"/>
  <c r="CU26" i="2"/>
  <c r="CV18" i="2"/>
  <c r="CV26" i="2"/>
  <c r="CV42" i="2"/>
  <c r="CU19" i="2"/>
  <c r="CU35" i="2"/>
  <c r="CU51" i="2"/>
  <c r="CV19" i="2"/>
  <c r="CV43" i="2"/>
  <c r="CV5" i="2"/>
  <c r="CV13" i="2"/>
  <c r="CV21" i="2"/>
  <c r="CV29" i="2"/>
  <c r="CV37" i="2"/>
  <c r="CV45" i="2"/>
  <c r="CV53" i="2"/>
  <c r="CU6" i="2"/>
  <c r="CU14" i="2"/>
  <c r="CU22" i="2"/>
  <c r="CU30" i="2"/>
  <c r="CU38" i="2"/>
  <c r="CU46" i="2"/>
  <c r="CU54" i="2"/>
  <c r="CV6" i="2"/>
  <c r="CV14" i="2"/>
  <c r="CV22" i="2"/>
  <c r="CV30" i="2"/>
  <c r="CV38" i="2"/>
  <c r="CV46" i="2"/>
  <c r="CV54" i="2"/>
  <c r="CU7" i="2"/>
  <c r="CU15" i="2"/>
  <c r="CU23" i="2"/>
  <c r="CU31" i="2"/>
  <c r="CU39" i="2"/>
  <c r="CU47" i="2"/>
  <c r="CV3" i="2"/>
  <c r="CV7" i="2"/>
  <c r="CV15" i="2"/>
  <c r="CV23" i="2"/>
  <c r="CV31" i="2"/>
  <c r="CV39" i="2"/>
  <c r="CV47" i="2"/>
  <c r="CU8" i="2"/>
  <c r="CU16" i="2"/>
  <c r="CU24" i="2"/>
  <c r="CU32" i="2"/>
  <c r="CU40" i="2"/>
  <c r="CU48" i="2"/>
  <c r="CV8" i="2"/>
  <c r="CV16" i="2"/>
  <c r="CV24" i="2"/>
  <c r="CV32" i="2"/>
  <c r="CV40" i="2"/>
  <c r="CV48" i="2"/>
  <c r="CU9" i="2"/>
  <c r="CU17" i="2"/>
  <c r="CU25" i="2"/>
  <c r="CU33" i="2"/>
  <c r="CU41" i="2"/>
  <c r="CU49" i="2"/>
  <c r="CV17" i="2"/>
  <c r="CV25" i="2"/>
  <c r="CV33" i="2"/>
  <c r="CV49" i="2"/>
  <c r="CU18" i="2"/>
  <c r="CU34" i="2"/>
  <c r="CU42" i="2"/>
  <c r="CU50" i="2"/>
  <c r="CV10" i="2"/>
  <c r="CV34" i="2"/>
  <c r="CV50" i="2"/>
  <c r="CU11" i="2"/>
  <c r="CU27" i="2"/>
  <c r="CU43" i="2"/>
  <c r="CV11" i="2"/>
  <c r="CV27" i="2"/>
  <c r="CV35" i="2"/>
  <c r="CV51" i="2"/>
  <c r="CU10" i="2"/>
  <c r="BE6" i="2"/>
  <c r="BP6" i="2" s="1"/>
  <c r="CH6" i="2" s="1"/>
  <c r="DB6" i="2" s="1"/>
  <c r="BC33" i="2"/>
  <c r="BN33" i="2" s="1"/>
  <c r="BC28" i="2"/>
  <c r="BN28" i="2" s="1"/>
  <c r="BF16" i="2"/>
  <c r="BQ16" i="2" s="1"/>
  <c r="BC27" i="2"/>
  <c r="BN27" i="2" s="1"/>
  <c r="BF12" i="2"/>
  <c r="BQ12" i="2" s="1"/>
  <c r="BC10" i="2"/>
  <c r="BN10" i="2" s="1"/>
  <c r="BD29" i="2"/>
  <c r="BO29" i="2" s="1"/>
  <c r="BO3" i="2"/>
  <c r="CG3" i="2" s="1"/>
  <c r="BE4" i="2"/>
  <c r="BP4" i="2" s="1"/>
  <c r="CH4" i="2" s="1"/>
  <c r="DB4" i="2" s="1"/>
  <c r="BF8" i="2"/>
  <c r="BQ8" i="2" s="1"/>
  <c r="CI8" i="2" s="1"/>
  <c r="DD8" i="2" s="1"/>
  <c r="BC16" i="2"/>
  <c r="BN16" i="2" s="1"/>
  <c r="BD30" i="2"/>
  <c r="BO30" i="2" s="1"/>
  <c r="BD4" i="2"/>
  <c r="BO4" i="2" s="1"/>
  <c r="CG4" i="2" s="1"/>
  <c r="BE54" i="2"/>
  <c r="BP54" i="2" s="1"/>
  <c r="BE28" i="2"/>
  <c r="BP28" i="2" s="1"/>
  <c r="BF10" i="2"/>
  <c r="BQ10" i="2" s="1"/>
  <c r="CY10" i="2"/>
  <c r="CY18" i="2"/>
  <c r="CY26" i="2"/>
  <c r="CY34" i="2"/>
  <c r="CY42" i="2"/>
  <c r="CY50" i="2"/>
  <c r="CY19" i="2"/>
  <c r="CY43" i="2"/>
  <c r="CY4" i="2"/>
  <c r="CY20" i="2"/>
  <c r="CY44" i="2"/>
  <c r="CY30" i="2"/>
  <c r="CX39" i="2"/>
  <c r="CY7" i="2"/>
  <c r="CY47" i="2"/>
  <c r="CX8" i="2"/>
  <c r="CX40" i="2"/>
  <c r="CX11" i="2"/>
  <c r="CX19" i="2"/>
  <c r="CX27" i="2"/>
  <c r="CX35" i="2"/>
  <c r="CX43" i="2"/>
  <c r="CX51" i="2"/>
  <c r="CY11" i="2"/>
  <c r="CY27" i="2"/>
  <c r="CY35" i="2"/>
  <c r="CY51" i="2"/>
  <c r="CY12" i="2"/>
  <c r="CY36" i="2"/>
  <c r="CY14" i="2"/>
  <c r="CY54" i="2"/>
  <c r="CX15" i="2"/>
  <c r="CX47" i="2"/>
  <c r="CY23" i="2"/>
  <c r="CX16" i="2"/>
  <c r="CX48" i="2"/>
  <c r="CX4" i="2"/>
  <c r="CX12" i="2"/>
  <c r="CX20" i="2"/>
  <c r="CX28" i="2"/>
  <c r="CX36" i="2"/>
  <c r="CX44" i="2"/>
  <c r="CX52" i="2"/>
  <c r="CY28" i="2"/>
  <c r="CY52" i="2"/>
  <c r="CY38" i="2"/>
  <c r="CX31" i="2"/>
  <c r="CY31" i="2"/>
  <c r="CX24" i="2"/>
  <c r="CY8" i="2"/>
  <c r="CY24" i="2"/>
  <c r="CY40" i="2"/>
  <c r="CX17" i="2"/>
  <c r="CX33" i="2"/>
  <c r="CX49" i="2"/>
  <c r="CY9" i="2"/>
  <c r="CY17" i="2"/>
  <c r="CY33" i="2"/>
  <c r="CY49" i="2"/>
  <c r="CX18" i="2"/>
  <c r="CX34" i="2"/>
  <c r="CX50" i="2"/>
  <c r="CX5" i="2"/>
  <c r="CX13" i="2"/>
  <c r="CX21" i="2"/>
  <c r="CX29" i="2"/>
  <c r="CX37" i="2"/>
  <c r="CX45" i="2"/>
  <c r="CX53" i="2"/>
  <c r="CX6" i="2"/>
  <c r="CX22" i="2"/>
  <c r="CX38" i="2"/>
  <c r="CX54" i="2"/>
  <c r="CY6" i="2"/>
  <c r="CY46" i="2"/>
  <c r="CX23" i="2"/>
  <c r="CY15" i="2"/>
  <c r="CX32" i="2"/>
  <c r="CY16" i="2"/>
  <c r="CY32" i="2"/>
  <c r="CY48" i="2"/>
  <c r="CX9" i="2"/>
  <c r="CX25" i="2"/>
  <c r="CX41" i="2"/>
  <c r="CY25" i="2"/>
  <c r="CY41" i="2"/>
  <c r="CX10" i="2"/>
  <c r="CX26" i="2"/>
  <c r="CX42" i="2"/>
  <c r="CY5" i="2"/>
  <c r="CY13" i="2"/>
  <c r="CY21" i="2"/>
  <c r="CY29" i="2"/>
  <c r="CY37" i="2"/>
  <c r="CY45" i="2"/>
  <c r="CY53" i="2"/>
  <c r="CX14" i="2"/>
  <c r="CX30" i="2"/>
  <c r="CX46" i="2"/>
  <c r="CY22" i="2"/>
  <c r="CX7" i="2"/>
  <c r="CY3" i="2"/>
  <c r="CY39" i="2"/>
  <c r="BD28" i="2"/>
  <c r="BO28" i="2" s="1"/>
  <c r="BF47" i="2"/>
  <c r="BQ47" i="2" s="1"/>
  <c r="BC49" i="2"/>
  <c r="BN49" i="2" s="1"/>
  <c r="BD52" i="2"/>
  <c r="BO52" i="2" s="1"/>
  <c r="BE22" i="2"/>
  <c r="BP22" i="2" s="1"/>
  <c r="BF46" i="2"/>
  <c r="BQ46" i="2" s="1"/>
  <c r="BC48" i="2"/>
  <c r="BN48" i="2" s="1"/>
  <c r="BD51" i="2"/>
  <c r="BO51" i="2" s="1"/>
  <c r="BD22" i="2"/>
  <c r="BO22" i="2" s="1"/>
  <c r="BF41" i="2"/>
  <c r="BQ41" i="2" s="1"/>
  <c r="BF39" i="2"/>
  <c r="BQ39" i="2" s="1"/>
  <c r="BE52" i="2"/>
  <c r="BP52" i="2" s="1"/>
  <c r="BC44" i="2"/>
  <c r="BN44" i="2" s="1"/>
  <c r="BE21" i="2"/>
  <c r="BP21" i="2" s="1"/>
  <c r="BD46" i="2"/>
  <c r="BO46" i="2" s="1"/>
  <c r="BC42" i="2"/>
  <c r="BN42" i="2" s="1"/>
  <c r="BE45" i="2"/>
  <c r="BP45" i="2" s="1"/>
  <c r="BD19" i="2"/>
  <c r="BO19" i="2" s="1"/>
  <c r="BF27" i="2"/>
  <c r="BQ27" i="2" s="1"/>
  <c r="BE50" i="2"/>
  <c r="BP50" i="2" s="1"/>
  <c r="BF40" i="2"/>
  <c r="BQ40" i="2" s="1"/>
  <c r="BC43" i="2"/>
  <c r="BN43" i="2" s="1"/>
  <c r="BD21" i="2"/>
  <c r="BO21" i="2" s="1"/>
  <c r="BC35" i="2"/>
  <c r="BN35" i="2" s="1"/>
  <c r="BD45" i="2"/>
  <c r="BO45" i="2" s="1"/>
  <c r="BE18" i="2"/>
  <c r="BP18" i="2" s="1"/>
  <c r="BF24" i="2"/>
  <c r="BQ24" i="2" s="1"/>
  <c r="BC15" i="2"/>
  <c r="BN15" i="2" s="1"/>
  <c r="BD37" i="2"/>
  <c r="BO37" i="2" s="1"/>
  <c r="BD14" i="2"/>
  <c r="BO14" i="2" s="1"/>
  <c r="BF32" i="2"/>
  <c r="BQ32" i="2" s="1"/>
  <c r="BC51" i="2"/>
  <c r="BN51" i="2" s="1"/>
  <c r="BC14" i="2"/>
  <c r="BN14" i="2" s="1"/>
  <c r="BE36" i="2"/>
  <c r="BP36" i="2" s="1"/>
  <c r="BE13" i="2"/>
  <c r="BP13" i="2" s="1"/>
  <c r="BF29" i="2"/>
  <c r="BQ29" i="2" s="1"/>
  <c r="BC50" i="2"/>
  <c r="BN50" i="2" s="1"/>
  <c r="BC11" i="2"/>
  <c r="BN11" i="2" s="1"/>
  <c r="BD36" i="2"/>
  <c r="BO36" i="2" s="1"/>
  <c r="BD13" i="2"/>
  <c r="BO13" i="2" s="1"/>
  <c r="BF28" i="2"/>
  <c r="BQ28" i="2" s="1"/>
  <c r="BC32" i="2"/>
  <c r="BN32" i="2" s="1"/>
  <c r="BD54" i="2"/>
  <c r="BO54" i="2" s="1"/>
  <c r="BD42" i="2"/>
  <c r="BO42" i="2" s="1"/>
  <c r="BD27" i="2"/>
  <c r="BO27" i="2" s="1"/>
  <c r="BE12" i="2"/>
  <c r="BP12" i="2" s="1"/>
  <c r="BF45" i="2"/>
  <c r="BQ45" i="2" s="1"/>
  <c r="BF15" i="2"/>
  <c r="BQ15" i="2" s="1"/>
  <c r="BC31" i="2"/>
  <c r="BE53" i="2"/>
  <c r="BP53" i="2" s="1"/>
  <c r="BE38" i="2"/>
  <c r="BP38" i="2" s="1"/>
  <c r="BE26" i="2"/>
  <c r="BP26" i="2" s="1"/>
  <c r="BD12" i="2"/>
  <c r="BO12" i="2" s="1"/>
  <c r="BF44" i="2"/>
  <c r="BQ44" i="2" s="1"/>
  <c r="BF14" i="2"/>
  <c r="BQ14" i="2" s="1"/>
  <c r="BN3" i="2"/>
  <c r="BC30" i="2"/>
  <c r="BN30" i="2" s="1"/>
  <c r="BD53" i="2"/>
  <c r="BO53" i="2" s="1"/>
  <c r="BD38" i="2"/>
  <c r="BO38" i="2" s="1"/>
  <c r="BD26" i="2"/>
  <c r="BO26" i="2" s="1"/>
  <c r="BD11" i="2"/>
  <c r="BO11" i="2" s="1"/>
  <c r="BF43" i="2"/>
  <c r="BQ43" i="2" s="1"/>
  <c r="BF13" i="2"/>
  <c r="BQ13" i="2" s="1"/>
  <c r="BC47" i="2"/>
  <c r="BN47" i="2" s="1"/>
  <c r="BC18" i="2"/>
  <c r="BN18" i="2" s="1"/>
  <c r="BD50" i="2"/>
  <c r="BO50" i="2" s="1"/>
  <c r="BD35" i="2"/>
  <c r="BO35" i="2" s="1"/>
  <c r="BE20" i="2"/>
  <c r="BP20" i="2" s="1"/>
  <c r="BE5" i="2"/>
  <c r="BP5" i="2" s="1"/>
  <c r="CH5" i="2" s="1"/>
  <c r="DB5" i="2" s="1"/>
  <c r="BF31" i="2"/>
  <c r="BQ31" i="2" s="1"/>
  <c r="BF7" i="2"/>
  <c r="BQ7" i="2" s="1"/>
  <c r="CI7" i="2" s="1"/>
  <c r="DD7" i="2" s="1"/>
  <c r="BC46" i="2"/>
  <c r="BN46" i="2" s="1"/>
  <c r="BC17" i="2"/>
  <c r="BN17" i="2" s="1"/>
  <c r="BE46" i="2"/>
  <c r="BP46" i="2" s="1"/>
  <c r="BE34" i="2"/>
  <c r="BP34" i="2" s="1"/>
  <c r="BD20" i="2"/>
  <c r="BO20" i="2" s="1"/>
  <c r="BD5" i="2"/>
  <c r="BO5" i="2" s="1"/>
  <c r="CG5" i="2" s="1"/>
  <c r="BF30" i="2"/>
  <c r="BQ30" i="2" s="1"/>
  <c r="BC39" i="2"/>
  <c r="BN39" i="2" s="1"/>
  <c r="BC12" i="2"/>
  <c r="BE44" i="2"/>
  <c r="BP44" i="2" s="1"/>
  <c r="BE29" i="2"/>
  <c r="BP29" i="2" s="1"/>
  <c r="BE14" i="2"/>
  <c r="BP14" i="2" s="1"/>
  <c r="BQ3" i="2"/>
  <c r="CI3" i="2" s="1"/>
  <c r="DD3" i="2" s="1"/>
  <c r="BF25" i="2"/>
  <c r="BQ25" i="2" s="1"/>
  <c r="BC41" i="2"/>
  <c r="BC25" i="2"/>
  <c r="BC9" i="2"/>
  <c r="BE49" i="2"/>
  <c r="BP49" i="2" s="1"/>
  <c r="BE41" i="2"/>
  <c r="BP41" i="2" s="1"/>
  <c r="BE33" i="2"/>
  <c r="BP33" i="2" s="1"/>
  <c r="BE25" i="2"/>
  <c r="BP25" i="2" s="1"/>
  <c r="BE17" i="2"/>
  <c r="BP17" i="2" s="1"/>
  <c r="BE9" i="2"/>
  <c r="BP9" i="2" s="1"/>
  <c r="BF54" i="2"/>
  <c r="BQ54" i="2" s="1"/>
  <c r="BF38" i="2"/>
  <c r="BQ38" i="2" s="1"/>
  <c r="BF22" i="2"/>
  <c r="BQ22" i="2" s="1"/>
  <c r="BF6" i="2"/>
  <c r="BQ6" i="2" s="1"/>
  <c r="CI6" i="2" s="1"/>
  <c r="DD6" i="2" s="1"/>
  <c r="BC40" i="2"/>
  <c r="BC24" i="2"/>
  <c r="BC8" i="2"/>
  <c r="BD49" i="2"/>
  <c r="BO49" i="2" s="1"/>
  <c r="BD41" i="2"/>
  <c r="BO41" i="2" s="1"/>
  <c r="BD33" i="2"/>
  <c r="BO33" i="2" s="1"/>
  <c r="BD25" i="2"/>
  <c r="BO25" i="2" s="1"/>
  <c r="BD17" i="2"/>
  <c r="BO17" i="2" s="1"/>
  <c r="BD9" i="2"/>
  <c r="BO9" i="2" s="1"/>
  <c r="CG9" i="2" s="1"/>
  <c r="BF53" i="2"/>
  <c r="BQ53" i="2" s="1"/>
  <c r="BF37" i="2"/>
  <c r="BQ37" i="2" s="1"/>
  <c r="BF21" i="2"/>
  <c r="BQ21" i="2" s="1"/>
  <c r="BF5" i="2"/>
  <c r="BQ5" i="2" s="1"/>
  <c r="CI5" i="2" s="1"/>
  <c r="DD5" i="2" s="1"/>
  <c r="BC23" i="2"/>
  <c r="BC7" i="2"/>
  <c r="BE48" i="2"/>
  <c r="BP48" i="2" s="1"/>
  <c r="BE40" i="2"/>
  <c r="BP40" i="2" s="1"/>
  <c r="BE32" i="2"/>
  <c r="BP32" i="2" s="1"/>
  <c r="BE24" i="2"/>
  <c r="BP24" i="2" s="1"/>
  <c r="BE16" i="2"/>
  <c r="BP16" i="2" s="1"/>
  <c r="BE8" i="2"/>
  <c r="BP8" i="2" s="1"/>
  <c r="CH8" i="2" s="1"/>
  <c r="DB8" i="2" s="1"/>
  <c r="BF52" i="2"/>
  <c r="BQ52" i="2" s="1"/>
  <c r="BF36" i="2"/>
  <c r="BQ36" i="2" s="1"/>
  <c r="BF20" i="2"/>
  <c r="BQ20" i="2" s="1"/>
  <c r="BF4" i="2"/>
  <c r="BQ4" i="2" s="1"/>
  <c r="CI4" i="2" s="1"/>
  <c r="DD4" i="2" s="1"/>
  <c r="BC54" i="2"/>
  <c r="BC38" i="2"/>
  <c r="BC22" i="2"/>
  <c r="BC6" i="2"/>
  <c r="BD48" i="2"/>
  <c r="BO48" i="2" s="1"/>
  <c r="BD40" i="2"/>
  <c r="BO40" i="2" s="1"/>
  <c r="BD32" i="2"/>
  <c r="BO32" i="2" s="1"/>
  <c r="BD24" i="2"/>
  <c r="BO24" i="2" s="1"/>
  <c r="BD16" i="2"/>
  <c r="BO16" i="2" s="1"/>
  <c r="BD8" i="2"/>
  <c r="BO8" i="2" s="1"/>
  <c r="CG8" i="2" s="1"/>
  <c r="BF51" i="2"/>
  <c r="BQ51" i="2" s="1"/>
  <c r="BF35" i="2"/>
  <c r="BQ35" i="2" s="1"/>
  <c r="BF19" i="2"/>
  <c r="BQ19" i="2" s="1"/>
  <c r="BC53" i="2"/>
  <c r="BC37" i="2"/>
  <c r="BC21" i="2"/>
  <c r="BC5" i="2"/>
  <c r="BE47" i="2"/>
  <c r="BP47" i="2" s="1"/>
  <c r="BE39" i="2"/>
  <c r="BP39" i="2" s="1"/>
  <c r="BE31" i="2"/>
  <c r="BP31" i="2" s="1"/>
  <c r="BE23" i="2"/>
  <c r="BP23" i="2" s="1"/>
  <c r="BE15" i="2"/>
  <c r="BP15" i="2" s="1"/>
  <c r="BE7" i="2"/>
  <c r="BP7" i="2" s="1"/>
  <c r="CH7" i="2" s="1"/>
  <c r="DB7" i="2" s="1"/>
  <c r="BF50" i="2"/>
  <c r="BQ50" i="2" s="1"/>
  <c r="BF34" i="2"/>
  <c r="BQ34" i="2" s="1"/>
  <c r="BF18" i="2"/>
  <c r="BQ18" i="2" s="1"/>
  <c r="BC52" i="2"/>
  <c r="BC36" i="2"/>
  <c r="BC20" i="2"/>
  <c r="BC4" i="2"/>
  <c r="BD47" i="2"/>
  <c r="BO47" i="2" s="1"/>
  <c r="BD39" i="2"/>
  <c r="BO39" i="2" s="1"/>
  <c r="BD31" i="2"/>
  <c r="BO31" i="2" s="1"/>
  <c r="BD23" i="2"/>
  <c r="BO23" i="2" s="1"/>
  <c r="BD15" i="2"/>
  <c r="BO15" i="2" s="1"/>
  <c r="BD7" i="2"/>
  <c r="BO7" i="2" s="1"/>
  <c r="CG7" i="2" s="1"/>
  <c r="BF49" i="2"/>
  <c r="BQ49" i="2" s="1"/>
  <c r="BF33" i="2"/>
  <c r="BQ33" i="2" s="1"/>
  <c r="BF17" i="2"/>
  <c r="BQ17" i="2" s="1"/>
  <c r="BC45" i="2"/>
  <c r="BC29" i="2"/>
  <c r="BC13" i="2"/>
  <c r="BE51" i="2"/>
  <c r="BP51" i="2" s="1"/>
  <c r="BE43" i="2"/>
  <c r="BP43" i="2" s="1"/>
  <c r="BE35" i="2"/>
  <c r="BP35" i="2" s="1"/>
  <c r="BE27" i="2"/>
  <c r="BP27" i="2" s="1"/>
  <c r="BE19" i="2"/>
  <c r="BP19" i="2" s="1"/>
  <c r="BE11" i="2"/>
  <c r="BP11" i="2" s="1"/>
  <c r="BP3" i="2"/>
  <c r="CH3" i="2" s="1"/>
  <c r="DB3" i="2" s="1"/>
  <c r="BF42" i="2"/>
  <c r="BQ42" i="2" s="1"/>
  <c r="BF26" i="2"/>
  <c r="BQ26" i="2" s="1"/>
  <c r="BQ56" i="2" l="1"/>
  <c r="BO56" i="2"/>
  <c r="BP56" i="2"/>
  <c r="CD54" i="3"/>
  <c r="BR16" i="2"/>
  <c r="BR10" i="2"/>
  <c r="BR44" i="2"/>
  <c r="BR32" i="2"/>
  <c r="BR19" i="2"/>
  <c r="BR15" i="2"/>
  <c r="BR17" i="2"/>
  <c r="BR28" i="2"/>
  <c r="BR33" i="2"/>
  <c r="BR18" i="2"/>
  <c r="BR14" i="2"/>
  <c r="BR26" i="2"/>
  <c r="BR49" i="2"/>
  <c r="BR47" i="2"/>
  <c r="BR51" i="2"/>
  <c r="BR42" i="2"/>
  <c r="BR39" i="2"/>
  <c r="BR30" i="2"/>
  <c r="BR35" i="2"/>
  <c r="BR46" i="2"/>
  <c r="BR48" i="2"/>
  <c r="CF3" i="2"/>
  <c r="CJ3" i="2" s="1"/>
  <c r="DF3" i="2" s="1"/>
  <c r="DL3" i="3" s="1"/>
  <c r="BR3" i="2"/>
  <c r="BR34" i="2"/>
  <c r="BR11" i="2"/>
  <c r="BR43" i="2"/>
  <c r="BR50" i="2"/>
  <c r="BR27" i="2"/>
  <c r="CH9" i="2"/>
  <c r="DB9" i="2" s="1"/>
  <c r="CI9" i="2"/>
  <c r="DD9" i="2" s="1"/>
  <c r="CK8" i="3"/>
  <c r="CG10" i="2"/>
  <c r="CH9" i="3"/>
  <c r="CI9" i="3"/>
  <c r="CG9" i="3"/>
  <c r="CJ9" i="3"/>
  <c r="BG10" i="2"/>
  <c r="L10" i="3" s="1"/>
  <c r="BG26" i="2"/>
  <c r="L26" i="3" s="1"/>
  <c r="BG39" i="2"/>
  <c r="L39" i="3" s="1"/>
  <c r="BG32" i="2"/>
  <c r="L32" i="3" s="1"/>
  <c r="BG18" i="2"/>
  <c r="L18" i="3" s="1"/>
  <c r="BG14" i="2"/>
  <c r="L14" i="3" s="1"/>
  <c r="BG44" i="2"/>
  <c r="L44" i="3" s="1"/>
  <c r="BG28" i="2"/>
  <c r="L28" i="3" s="1"/>
  <c r="BG31" i="2"/>
  <c r="L31" i="3" s="1"/>
  <c r="BG12" i="2"/>
  <c r="L12" i="3" s="1"/>
  <c r="BN12" i="2"/>
  <c r="BR12" i="2" s="1"/>
  <c r="BN31" i="2"/>
  <c r="BR31" i="2" s="1"/>
  <c r="BG11" i="2"/>
  <c r="L11" i="3" s="1"/>
  <c r="BG46" i="2"/>
  <c r="L46" i="3" s="1"/>
  <c r="BG30" i="2"/>
  <c r="L30" i="3" s="1"/>
  <c r="BN40" i="2"/>
  <c r="BR40" i="2" s="1"/>
  <c r="BG40" i="2"/>
  <c r="L40" i="3" s="1"/>
  <c r="BG4" i="2"/>
  <c r="L4" i="3" s="1"/>
  <c r="BN4" i="2"/>
  <c r="BG48" i="2"/>
  <c r="L48" i="3" s="1"/>
  <c r="BG20" i="2"/>
  <c r="L20" i="3" s="1"/>
  <c r="BN20" i="2"/>
  <c r="BR20" i="2" s="1"/>
  <c r="BN37" i="2"/>
  <c r="BR37" i="2" s="1"/>
  <c r="BG37" i="2"/>
  <c r="L37" i="3" s="1"/>
  <c r="BG38" i="2"/>
  <c r="L38" i="3" s="1"/>
  <c r="BN38" i="2"/>
  <c r="BR38" i="2" s="1"/>
  <c r="BG7" i="2"/>
  <c r="L7" i="3" s="1"/>
  <c r="BN7" i="2"/>
  <c r="BG50" i="2"/>
  <c r="L50" i="3" s="1"/>
  <c r="BG15" i="2"/>
  <c r="L15" i="3" s="1"/>
  <c r="BG36" i="2"/>
  <c r="L36" i="3" s="1"/>
  <c r="BN36" i="2"/>
  <c r="BR36" i="2" s="1"/>
  <c r="BN53" i="2"/>
  <c r="BR53" i="2" s="1"/>
  <c r="BG53" i="2"/>
  <c r="L53" i="3" s="1"/>
  <c r="BG54" i="2"/>
  <c r="L54" i="3" s="1"/>
  <c r="BN54" i="2"/>
  <c r="BN23" i="2"/>
  <c r="BR23" i="2" s="1"/>
  <c r="BG23" i="2"/>
  <c r="L23" i="3" s="1"/>
  <c r="BG34" i="2"/>
  <c r="L34" i="3" s="1"/>
  <c r="BG6" i="2"/>
  <c r="L6" i="3" s="1"/>
  <c r="BN6" i="2"/>
  <c r="BG52" i="2"/>
  <c r="L52" i="3" s="1"/>
  <c r="BN52" i="2"/>
  <c r="BR52" i="2" s="1"/>
  <c r="BG3" i="2"/>
  <c r="L3" i="3" s="1"/>
  <c r="BG43" i="2"/>
  <c r="L43" i="3" s="1"/>
  <c r="BG35" i="2"/>
  <c r="L35" i="3" s="1"/>
  <c r="BG47" i="2"/>
  <c r="L47" i="3" s="1"/>
  <c r="BG13" i="2"/>
  <c r="L13" i="3" s="1"/>
  <c r="BN13" i="2"/>
  <c r="BR13" i="2" s="1"/>
  <c r="BN9" i="2"/>
  <c r="BG9" i="2"/>
  <c r="L9" i="3" s="1"/>
  <c r="BG51" i="2"/>
  <c r="L51" i="3" s="1"/>
  <c r="BG17" i="2"/>
  <c r="L17" i="3" s="1"/>
  <c r="BG42" i="2"/>
  <c r="L42" i="3" s="1"/>
  <c r="BN5" i="2"/>
  <c r="BG5" i="2"/>
  <c r="L5" i="3" s="1"/>
  <c r="BG22" i="2"/>
  <c r="L22" i="3" s="1"/>
  <c r="BN22" i="2"/>
  <c r="BR22" i="2" s="1"/>
  <c r="BG29" i="2"/>
  <c r="L29" i="3" s="1"/>
  <c r="BN29" i="2"/>
  <c r="BR29" i="2" s="1"/>
  <c r="BG33" i="2"/>
  <c r="L33" i="3" s="1"/>
  <c r="BN25" i="2"/>
  <c r="BR25" i="2" s="1"/>
  <c r="BG25" i="2"/>
  <c r="L25" i="3" s="1"/>
  <c r="BG19" i="2"/>
  <c r="L19" i="3" s="1"/>
  <c r="BN21" i="2"/>
  <c r="BR21" i="2" s="1"/>
  <c r="BG21" i="2"/>
  <c r="L21" i="3" s="1"/>
  <c r="BG45" i="2"/>
  <c r="L45" i="3" s="1"/>
  <c r="BN45" i="2"/>
  <c r="BR45" i="2" s="1"/>
  <c r="BG49" i="2"/>
  <c r="L49" i="3" s="1"/>
  <c r="BN8" i="2"/>
  <c r="BG8" i="2"/>
  <c r="L8" i="3" s="1"/>
  <c r="BN41" i="2"/>
  <c r="BR41" i="2" s="1"/>
  <c r="BG41" i="2"/>
  <c r="L41" i="3" s="1"/>
  <c r="BG27" i="2"/>
  <c r="L27" i="3" s="1"/>
  <c r="BN24" i="2"/>
  <c r="BR24" i="2" s="1"/>
  <c r="BG24" i="2"/>
  <c r="L24" i="3" s="1"/>
  <c r="BG16" i="2"/>
  <c r="L16" i="3" s="1"/>
  <c r="CE41" i="3" l="1"/>
  <c r="CZ41" i="2"/>
  <c r="CE27" i="3"/>
  <c r="CZ27" i="2"/>
  <c r="CE26" i="3"/>
  <c r="CZ26" i="2"/>
  <c r="CE43" i="3"/>
  <c r="CZ43" i="2"/>
  <c r="CE33" i="3"/>
  <c r="CZ33" i="2"/>
  <c r="CE3" i="3"/>
  <c r="CZ3" i="2"/>
  <c r="CE17" i="3"/>
  <c r="CZ17" i="2"/>
  <c r="CE45" i="3"/>
  <c r="CZ45" i="2"/>
  <c r="CE15" i="3"/>
  <c r="CZ15" i="2"/>
  <c r="CE50" i="3"/>
  <c r="CZ50" i="2"/>
  <c r="CE18" i="3"/>
  <c r="CZ18" i="2"/>
  <c r="CE23" i="3"/>
  <c r="CZ23" i="2"/>
  <c r="BR54" i="2"/>
  <c r="BN56" i="2"/>
  <c r="CE48" i="3"/>
  <c r="CZ48" i="2"/>
  <c r="CE19" i="3"/>
  <c r="CZ19" i="2"/>
  <c r="CE22" i="3"/>
  <c r="CZ22" i="2"/>
  <c r="CE38" i="3"/>
  <c r="CZ38" i="2"/>
  <c r="CE37" i="3"/>
  <c r="CZ37" i="2"/>
  <c r="CE14" i="3"/>
  <c r="CZ14" i="2"/>
  <c r="CE20" i="3"/>
  <c r="CZ20" i="2"/>
  <c r="CE11" i="3"/>
  <c r="CZ11" i="2"/>
  <c r="CE21" i="3"/>
  <c r="CZ21" i="2"/>
  <c r="CE36" i="3"/>
  <c r="CZ36" i="2"/>
  <c r="CE40" i="3"/>
  <c r="CZ40" i="2"/>
  <c r="CE46" i="3"/>
  <c r="CZ46" i="2"/>
  <c r="CE32" i="3"/>
  <c r="CZ32" i="2"/>
  <c r="CE47" i="3"/>
  <c r="CZ47" i="2"/>
  <c r="CE49" i="3"/>
  <c r="CZ49" i="2"/>
  <c r="CE35" i="3"/>
  <c r="CZ35" i="2"/>
  <c r="CE44" i="3"/>
  <c r="CZ44" i="2"/>
  <c r="CE25" i="3"/>
  <c r="CZ25" i="2"/>
  <c r="CE30" i="3"/>
  <c r="CZ30" i="2"/>
  <c r="CE34" i="3"/>
  <c r="CZ34" i="2"/>
  <c r="CE28" i="3"/>
  <c r="CZ28" i="2"/>
  <c r="CE16" i="3"/>
  <c r="CZ16" i="2"/>
  <c r="CE53" i="3"/>
  <c r="CZ53" i="2"/>
  <c r="CE29" i="3"/>
  <c r="CZ29" i="2"/>
  <c r="BR4" i="2"/>
  <c r="CF4" i="2"/>
  <c r="CJ4" i="2" s="1"/>
  <c r="CE13" i="3"/>
  <c r="CZ13" i="2"/>
  <c r="CE10" i="3"/>
  <c r="CZ10" i="2"/>
  <c r="CE39" i="3"/>
  <c r="CZ39" i="2"/>
  <c r="CE31" i="3"/>
  <c r="CZ31" i="2"/>
  <c r="CE42" i="3"/>
  <c r="CZ42" i="2"/>
  <c r="CE24" i="3"/>
  <c r="CZ24" i="2"/>
  <c r="CE52" i="3"/>
  <c r="CZ52" i="2"/>
  <c r="CE12" i="3"/>
  <c r="CZ12" i="2"/>
  <c r="CE51" i="3"/>
  <c r="CZ51" i="2"/>
  <c r="CF9" i="2"/>
  <c r="CJ9" i="2" s="1"/>
  <c r="DG9" i="2" s="1"/>
  <c r="BR9" i="2"/>
  <c r="CF7" i="2"/>
  <c r="CJ7" i="2" s="1"/>
  <c r="DG7" i="2" s="1"/>
  <c r="BR7" i="2"/>
  <c r="CF6" i="2"/>
  <c r="CJ6" i="2" s="1"/>
  <c r="DG6" i="2" s="1"/>
  <c r="BR6" i="2"/>
  <c r="CF5" i="2"/>
  <c r="CJ5" i="2" s="1"/>
  <c r="DG5" i="2" s="1"/>
  <c r="BR5" i="2"/>
  <c r="CF8" i="2"/>
  <c r="CJ8" i="2" s="1"/>
  <c r="DG8" i="2" s="1"/>
  <c r="BR8" i="2"/>
  <c r="CK9" i="3"/>
  <c r="CI10" i="2"/>
  <c r="DD10" i="2" s="1"/>
  <c r="CF10" i="2"/>
  <c r="CH10" i="2"/>
  <c r="DB10" i="2" s="1"/>
  <c r="CI10" i="3"/>
  <c r="CG10" i="3"/>
  <c r="CH10" i="3"/>
  <c r="CJ10" i="3"/>
  <c r="CK4" i="2" l="1"/>
  <c r="DG4" i="2"/>
  <c r="CE54" i="3"/>
  <c r="CZ54" i="2"/>
  <c r="CE5" i="3"/>
  <c r="CZ5" i="2"/>
  <c r="CE9" i="3"/>
  <c r="CZ9" i="2"/>
  <c r="CE6" i="3"/>
  <c r="CZ6" i="2"/>
  <c r="CE8" i="3"/>
  <c r="CZ8" i="2"/>
  <c r="CE7" i="3"/>
  <c r="CZ7" i="2"/>
  <c r="CZ4" i="2"/>
  <c r="DF8" i="2"/>
  <c r="DL8" i="3" s="1"/>
  <c r="CK8" i="2"/>
  <c r="DF7" i="2"/>
  <c r="DL7" i="3" s="1"/>
  <c r="CK7" i="2"/>
  <c r="DF5" i="2"/>
  <c r="DL5" i="3" s="1"/>
  <c r="CK5" i="2"/>
  <c r="DF6" i="2"/>
  <c r="DL6" i="3" s="1"/>
  <c r="CK6" i="2"/>
  <c r="DF4" i="2"/>
  <c r="DL4" i="3" s="1"/>
  <c r="DF9" i="2"/>
  <c r="DL9" i="3" s="1"/>
  <c r="CK9" i="2"/>
  <c r="CJ10" i="2"/>
  <c r="DG10" i="2" s="1"/>
  <c r="CI11" i="3"/>
  <c r="CH11" i="3"/>
  <c r="CJ11" i="3"/>
  <c r="CG11" i="3"/>
  <c r="CF11" i="2"/>
  <c r="CI11" i="2"/>
  <c r="DD11" i="2" s="1"/>
  <c r="CH11" i="2"/>
  <c r="DB11" i="2" s="1"/>
  <c r="CG11" i="2"/>
  <c r="CK10" i="3"/>
  <c r="DF10" i="2" l="1"/>
  <c r="DL10" i="3" s="1"/>
  <c r="CK10" i="2"/>
  <c r="CK11" i="3"/>
  <c r="CH12" i="3"/>
  <c r="CG12" i="3"/>
  <c r="CJ12" i="3"/>
  <c r="CI12" i="3"/>
  <c r="CG12" i="2"/>
  <c r="CH12" i="2"/>
  <c r="DB12" i="2" s="1"/>
  <c r="CI12" i="2"/>
  <c r="DD12" i="2" s="1"/>
  <c r="CF12" i="2"/>
  <c r="CJ11" i="2"/>
  <c r="DG11" i="2" s="1"/>
  <c r="DF11" i="2" l="1"/>
  <c r="DL11" i="3" s="1"/>
  <c r="CK11" i="2"/>
  <c r="CJ12" i="2"/>
  <c r="DG12" i="2" s="1"/>
  <c r="CK12" i="3"/>
  <c r="CJ13" i="3"/>
  <c r="CH13" i="3"/>
  <c r="CG13" i="3"/>
  <c r="CI13" i="3"/>
  <c r="CG13" i="2"/>
  <c r="CH13" i="2"/>
  <c r="DB13" i="2" s="1"/>
  <c r="CI13" i="2"/>
  <c r="DD13" i="2" s="1"/>
  <c r="CF13" i="2"/>
  <c r="DF12" i="2" l="1"/>
  <c r="DL12" i="3" s="1"/>
  <c r="CK12" i="2"/>
  <c r="CJ13" i="2"/>
  <c r="DG13" i="2" s="1"/>
  <c r="CK13" i="3"/>
  <c r="CH14" i="3"/>
  <c r="CI14" i="3"/>
  <c r="CJ14" i="3"/>
  <c r="CG14" i="3"/>
  <c r="CH14" i="2"/>
  <c r="DB14" i="2" s="1"/>
  <c r="CG14" i="2"/>
  <c r="CI14" i="2"/>
  <c r="DD14" i="2" s="1"/>
  <c r="CF14" i="2"/>
  <c r="DF13" i="2" l="1"/>
  <c r="DL13" i="3" s="1"/>
  <c r="CK13" i="2"/>
  <c r="CJ14" i="2"/>
  <c r="DG14" i="2" s="1"/>
  <c r="CK14" i="3"/>
  <c r="CI15" i="3"/>
  <c r="CG15" i="3"/>
  <c r="CH15" i="3"/>
  <c r="CJ15" i="3"/>
  <c r="CG15" i="2"/>
  <c r="CI15" i="2"/>
  <c r="DD15" i="2" s="1"/>
  <c r="CF15" i="2"/>
  <c r="CH15" i="2"/>
  <c r="DB15" i="2" s="1"/>
  <c r="DF14" i="2" l="1"/>
  <c r="DL14" i="3" s="1"/>
  <c r="CK14" i="2"/>
  <c r="CK15" i="3"/>
  <c r="CJ15" i="2"/>
  <c r="DG15" i="2" s="1"/>
  <c r="CH16" i="3"/>
  <c r="CG16" i="3"/>
  <c r="CI16" i="3"/>
  <c r="CJ16" i="3"/>
  <c r="CF16" i="2"/>
  <c r="CI16" i="2"/>
  <c r="DD16" i="2" s="1"/>
  <c r="CG16" i="2"/>
  <c r="CH16" i="2"/>
  <c r="DB16" i="2" s="1"/>
  <c r="DF15" i="2" l="1"/>
  <c r="DL15" i="3" s="1"/>
  <c r="CK15" i="2"/>
  <c r="CK16" i="3"/>
  <c r="CJ16" i="2"/>
  <c r="DG16" i="2" s="1"/>
  <c r="CH17" i="3"/>
  <c r="CJ17" i="3"/>
  <c r="CG17" i="3"/>
  <c r="CI17" i="3"/>
  <c r="CF17" i="2"/>
  <c r="CG17" i="2"/>
  <c r="CI17" i="2"/>
  <c r="DD17" i="2" s="1"/>
  <c r="CH17" i="2"/>
  <c r="DB17" i="2" s="1"/>
  <c r="DF16" i="2" l="1"/>
  <c r="DL16" i="3" s="1"/>
  <c r="CK16" i="2"/>
  <c r="CJ17" i="2"/>
  <c r="DG17" i="2" s="1"/>
  <c r="CK17" i="3"/>
  <c r="CH18" i="3"/>
  <c r="CI18" i="3"/>
  <c r="CG18" i="3"/>
  <c r="CJ18" i="3"/>
  <c r="CH18" i="2"/>
  <c r="DB18" i="2" s="1"/>
  <c r="CI18" i="2"/>
  <c r="DD18" i="2" s="1"/>
  <c r="CF18" i="2"/>
  <c r="CG18" i="2"/>
  <c r="DF17" i="2" l="1"/>
  <c r="DL17" i="3" s="1"/>
  <c r="CK17" i="2"/>
  <c r="CJ18" i="2"/>
  <c r="DG18" i="2" s="1"/>
  <c r="CK18" i="3"/>
  <c r="CG19" i="3"/>
  <c r="CI19" i="3"/>
  <c r="CH19" i="3"/>
  <c r="CJ19" i="3"/>
  <c r="CG19" i="2"/>
  <c r="CH19" i="2"/>
  <c r="DB19" i="2" s="1"/>
  <c r="CF19" i="2"/>
  <c r="CI19" i="2"/>
  <c r="DD19" i="2" s="1"/>
  <c r="DF18" i="2" l="1"/>
  <c r="DL18" i="3" s="1"/>
  <c r="CK18" i="2"/>
  <c r="CJ19" i="2"/>
  <c r="DG19" i="2" s="1"/>
  <c r="CK19" i="3"/>
  <c r="CH20" i="3"/>
  <c r="CJ20" i="3"/>
  <c r="CI20" i="3"/>
  <c r="CG20" i="3"/>
  <c r="CH20" i="2"/>
  <c r="DB20" i="2" s="1"/>
  <c r="CI20" i="2"/>
  <c r="DD20" i="2" s="1"/>
  <c r="CG20" i="2"/>
  <c r="CF20" i="2"/>
  <c r="DF19" i="2" l="1"/>
  <c r="DL19" i="3" s="1"/>
  <c r="CK19" i="2"/>
  <c r="CJ20" i="2"/>
  <c r="DG20" i="2" s="1"/>
  <c r="CK20" i="3"/>
  <c r="CH21" i="3"/>
  <c r="CJ21" i="3"/>
  <c r="CI21" i="3"/>
  <c r="CG21" i="3"/>
  <c r="CI21" i="2"/>
  <c r="DD21" i="2" s="1"/>
  <c r="CG21" i="2"/>
  <c r="CH21" i="2"/>
  <c r="DB21" i="2" s="1"/>
  <c r="CF21" i="2"/>
  <c r="DF20" i="2" l="1"/>
  <c r="DL20" i="3" s="1"/>
  <c r="CK20" i="2"/>
  <c r="CK21" i="3"/>
  <c r="CH22" i="3"/>
  <c r="CG22" i="3"/>
  <c r="CJ22" i="3"/>
  <c r="CI22" i="3"/>
  <c r="CH22" i="2"/>
  <c r="DB22" i="2" s="1"/>
  <c r="CG22" i="2"/>
  <c r="CI22" i="2"/>
  <c r="DD22" i="2" s="1"/>
  <c r="CF22" i="2"/>
  <c r="CJ21" i="2"/>
  <c r="DG21" i="2" s="1"/>
  <c r="DF21" i="2" l="1"/>
  <c r="DL21" i="3" s="1"/>
  <c r="CK21" i="2"/>
  <c r="CJ22" i="2"/>
  <c r="DG22" i="2" s="1"/>
  <c r="CK22" i="3"/>
  <c r="CG23" i="3"/>
  <c r="CH23" i="3"/>
  <c r="CJ23" i="3"/>
  <c r="CI23" i="3"/>
  <c r="CI23" i="2"/>
  <c r="DD23" i="2" s="1"/>
  <c r="CG23" i="2"/>
  <c r="CH23" i="2"/>
  <c r="DB23" i="2" s="1"/>
  <c r="CF23" i="2"/>
  <c r="DF22" i="2" l="1"/>
  <c r="DL22" i="3" s="1"/>
  <c r="CK22" i="2"/>
  <c r="CJ23" i="2"/>
  <c r="DG23" i="2" s="1"/>
  <c r="CK23" i="3"/>
  <c r="CH24" i="3"/>
  <c r="CG24" i="3"/>
  <c r="CJ24" i="3"/>
  <c r="CI24" i="3"/>
  <c r="CG24" i="2"/>
  <c r="CI24" i="2"/>
  <c r="DD24" i="2" s="1"/>
  <c r="CH24" i="2"/>
  <c r="DB24" i="2" s="1"/>
  <c r="CF24" i="2"/>
  <c r="DF23" i="2" l="1"/>
  <c r="DL23" i="3" s="1"/>
  <c r="CK23" i="2"/>
  <c r="CJ24" i="2"/>
  <c r="DG24" i="2" s="1"/>
  <c r="CK24" i="3"/>
  <c r="CI25" i="3"/>
  <c r="CJ25" i="3"/>
  <c r="CG25" i="3"/>
  <c r="CH25" i="3"/>
  <c r="CH25" i="2"/>
  <c r="DB25" i="2" s="1"/>
  <c r="CG25" i="2"/>
  <c r="CI25" i="2"/>
  <c r="DD25" i="2" s="1"/>
  <c r="CF25" i="2"/>
  <c r="DF24" i="2" l="1"/>
  <c r="DL24" i="3" s="1"/>
  <c r="CK24" i="2"/>
  <c r="CJ25" i="2"/>
  <c r="DG25" i="2" s="1"/>
  <c r="CK25" i="3"/>
  <c r="CG26" i="3"/>
  <c r="CJ26" i="3"/>
  <c r="CI26" i="3"/>
  <c r="CH26" i="3"/>
  <c r="CF26" i="2"/>
  <c r="CG26" i="2"/>
  <c r="CH26" i="2"/>
  <c r="DB26" i="2" s="1"/>
  <c r="CI26" i="2"/>
  <c r="DD26" i="2" s="1"/>
  <c r="DF25" i="2" l="1"/>
  <c r="DL25" i="3" s="1"/>
  <c r="CK25" i="2"/>
  <c r="CJ26" i="2"/>
  <c r="DG26" i="2" s="1"/>
  <c r="CK26" i="3"/>
  <c r="CG27" i="3"/>
  <c r="CH27" i="3"/>
  <c r="CI27" i="3"/>
  <c r="CJ27" i="3"/>
  <c r="CG27" i="2"/>
  <c r="CH27" i="2"/>
  <c r="DB27" i="2" s="1"/>
  <c r="CI27" i="2"/>
  <c r="DD27" i="2" s="1"/>
  <c r="CF27" i="2"/>
  <c r="DF26" i="2" l="1"/>
  <c r="DL26" i="3" s="1"/>
  <c r="CK26" i="2"/>
  <c r="CJ27" i="2"/>
  <c r="DG27" i="2" s="1"/>
  <c r="CK27" i="3"/>
  <c r="CJ28" i="3"/>
  <c r="CH28" i="3"/>
  <c r="CI28" i="3"/>
  <c r="CG28" i="3"/>
  <c r="CF28" i="2"/>
  <c r="CI28" i="2"/>
  <c r="DD28" i="2" s="1"/>
  <c r="CH28" i="2"/>
  <c r="DB28" i="2" s="1"/>
  <c r="CG28" i="2"/>
  <c r="DF27" i="2" l="1"/>
  <c r="DL27" i="3" s="1"/>
  <c r="CK27" i="2"/>
  <c r="CK28" i="3"/>
  <c r="CJ29" i="3"/>
  <c r="CH29" i="3"/>
  <c r="CI29" i="3"/>
  <c r="CG29" i="3"/>
  <c r="CG29" i="2"/>
  <c r="CI29" i="2"/>
  <c r="DD29" i="2" s="1"/>
  <c r="CH29" i="2"/>
  <c r="DB29" i="2" s="1"/>
  <c r="CF29" i="2"/>
  <c r="CJ28" i="2"/>
  <c r="DG28" i="2" s="1"/>
  <c r="DF28" i="2" l="1"/>
  <c r="DL28" i="3" s="1"/>
  <c r="CK28" i="2"/>
  <c r="CJ29" i="2"/>
  <c r="DG29" i="2" s="1"/>
  <c r="CK29" i="3"/>
  <c r="CJ30" i="3"/>
  <c r="CG30" i="3"/>
  <c r="CH30" i="3"/>
  <c r="CI30" i="3"/>
  <c r="CH30" i="2"/>
  <c r="DB30" i="2" s="1"/>
  <c r="CI30" i="2"/>
  <c r="DD30" i="2" s="1"/>
  <c r="CG30" i="2"/>
  <c r="CF30" i="2"/>
  <c r="DF29" i="2" l="1"/>
  <c r="DL29" i="3" s="1"/>
  <c r="CK29" i="2"/>
  <c r="CJ30" i="2"/>
  <c r="DG30" i="2" s="1"/>
  <c r="CH31" i="3"/>
  <c r="CG31" i="3"/>
  <c r="CI31" i="3"/>
  <c r="CJ31" i="3"/>
  <c r="CH31" i="2"/>
  <c r="DB31" i="2" s="1"/>
  <c r="CG31" i="2"/>
  <c r="CI31" i="2"/>
  <c r="DD31" i="2" s="1"/>
  <c r="CF31" i="2"/>
  <c r="CK30" i="3"/>
  <c r="DF30" i="2" l="1"/>
  <c r="DL30" i="3" s="1"/>
  <c r="CK30" i="2"/>
  <c r="CJ31" i="2"/>
  <c r="DG31" i="2" s="1"/>
  <c r="CK31" i="3"/>
  <c r="CG32" i="3"/>
  <c r="CI32" i="3"/>
  <c r="CH32" i="3"/>
  <c r="CJ32" i="3"/>
  <c r="CH32" i="2"/>
  <c r="DB32" i="2" s="1"/>
  <c r="CF32" i="2"/>
  <c r="CG32" i="2"/>
  <c r="CI32" i="2"/>
  <c r="DD32" i="2" s="1"/>
  <c r="DF31" i="2" l="1"/>
  <c r="DL31" i="3" s="1"/>
  <c r="CK31" i="2"/>
  <c r="CJ32" i="2"/>
  <c r="DG32" i="2" s="1"/>
  <c r="CK32" i="3"/>
  <c r="CH33" i="3"/>
  <c r="CG33" i="3"/>
  <c r="CJ33" i="3"/>
  <c r="CI33" i="3"/>
  <c r="CG33" i="2"/>
  <c r="CI33" i="2"/>
  <c r="DD33" i="2" s="1"/>
  <c r="CF33" i="2"/>
  <c r="CH33" i="2"/>
  <c r="DB33" i="2" s="1"/>
  <c r="DF32" i="2" l="1"/>
  <c r="DL32" i="3" s="1"/>
  <c r="CK32" i="2"/>
  <c r="CK33" i="3"/>
  <c r="CJ33" i="2"/>
  <c r="DG33" i="2" s="1"/>
  <c r="CH34" i="3"/>
  <c r="CJ34" i="3"/>
  <c r="CI34" i="3"/>
  <c r="CG34" i="3"/>
  <c r="CG34" i="2"/>
  <c r="CI34" i="2"/>
  <c r="DD34" i="2" s="1"/>
  <c r="CF34" i="2"/>
  <c r="CH34" i="2"/>
  <c r="DB34" i="2" s="1"/>
  <c r="DF33" i="2" l="1"/>
  <c r="DL33" i="3" s="1"/>
  <c r="CK33" i="2"/>
  <c r="CK34" i="3"/>
  <c r="CG35" i="3"/>
  <c r="CJ35" i="3"/>
  <c r="CI35" i="3"/>
  <c r="CH35" i="3"/>
  <c r="CH35" i="2"/>
  <c r="DB35" i="2" s="1"/>
  <c r="CG35" i="2"/>
  <c r="CF35" i="2"/>
  <c r="CI35" i="2"/>
  <c r="DD35" i="2" s="1"/>
  <c r="CJ34" i="2"/>
  <c r="DG34" i="2" s="1"/>
  <c r="DF34" i="2" l="1"/>
  <c r="DL34" i="3" s="1"/>
  <c r="CK34" i="2"/>
  <c r="CK35" i="3"/>
  <c r="CJ35" i="2"/>
  <c r="DG35" i="2" s="1"/>
  <c r="CH36" i="3"/>
  <c r="CI36" i="3"/>
  <c r="CG36" i="3"/>
  <c r="CJ36" i="3"/>
  <c r="CI36" i="2"/>
  <c r="DD36" i="2" s="1"/>
  <c r="CH36" i="2"/>
  <c r="DB36" i="2" s="1"/>
  <c r="CG36" i="2"/>
  <c r="CF36" i="2"/>
  <c r="DF35" i="2" l="1"/>
  <c r="DL35" i="3" s="1"/>
  <c r="CK35" i="2"/>
  <c r="CJ36" i="2"/>
  <c r="DG36" i="2" s="1"/>
  <c r="CK36" i="3"/>
  <c r="CG37" i="3"/>
  <c r="CH37" i="3"/>
  <c r="CJ37" i="3"/>
  <c r="CI37" i="3"/>
  <c r="CH37" i="2"/>
  <c r="DB37" i="2" s="1"/>
  <c r="CG37" i="2"/>
  <c r="CI37" i="2"/>
  <c r="DD37" i="2" s="1"/>
  <c r="CF37" i="2"/>
  <c r="DF36" i="2" l="1"/>
  <c r="DL36" i="3" s="1"/>
  <c r="CK36" i="2"/>
  <c r="CJ37" i="2"/>
  <c r="DG37" i="2" s="1"/>
  <c r="CK37" i="3"/>
  <c r="CG38" i="3"/>
  <c r="CH38" i="3"/>
  <c r="CJ38" i="3"/>
  <c r="CI38" i="3"/>
  <c r="CH38" i="2"/>
  <c r="DB38" i="2" s="1"/>
  <c r="CG38" i="2"/>
  <c r="CI38" i="2"/>
  <c r="DD38" i="2" s="1"/>
  <c r="CF38" i="2"/>
  <c r="DF37" i="2" l="1"/>
  <c r="DL37" i="3" s="1"/>
  <c r="CK37" i="2"/>
  <c r="CJ38" i="2"/>
  <c r="DG38" i="2" s="1"/>
  <c r="CJ39" i="3"/>
  <c r="CI39" i="3"/>
  <c r="CG39" i="3"/>
  <c r="CH39" i="3"/>
  <c r="CH39" i="2"/>
  <c r="DB39" i="2" s="1"/>
  <c r="CG39" i="2"/>
  <c r="CF39" i="2"/>
  <c r="CI39" i="2"/>
  <c r="DD39" i="2" s="1"/>
  <c r="CK38" i="3"/>
  <c r="DF38" i="2" l="1"/>
  <c r="DL38" i="3" s="1"/>
  <c r="CK38" i="2"/>
  <c r="CJ39" i="2"/>
  <c r="DG39" i="2" s="1"/>
  <c r="CK39" i="3"/>
  <c r="CG40" i="3"/>
  <c r="CI40" i="3"/>
  <c r="CH40" i="3"/>
  <c r="CJ40" i="3"/>
  <c r="CH40" i="2"/>
  <c r="DB40" i="2" s="1"/>
  <c r="CI40" i="2"/>
  <c r="DD40" i="2" s="1"/>
  <c r="CG40" i="2"/>
  <c r="CF40" i="2"/>
  <c r="DF39" i="2" l="1"/>
  <c r="DL39" i="3" s="1"/>
  <c r="CK39" i="2"/>
  <c r="CJ40" i="2"/>
  <c r="DG40" i="2" s="1"/>
  <c r="CK40" i="3"/>
  <c r="CH41" i="3"/>
  <c r="CJ41" i="3"/>
  <c r="CG41" i="3"/>
  <c r="CI41" i="3"/>
  <c r="CI41" i="2"/>
  <c r="DD41" i="2" s="1"/>
  <c r="CH41" i="2"/>
  <c r="DB41" i="2" s="1"/>
  <c r="CG41" i="2"/>
  <c r="CF41" i="2"/>
  <c r="DF40" i="2" l="1"/>
  <c r="DL40" i="3" s="1"/>
  <c r="CK40" i="2"/>
  <c r="CJ41" i="2"/>
  <c r="DG41" i="2" s="1"/>
  <c r="CG42" i="3"/>
  <c r="CI42" i="3"/>
  <c r="CJ42" i="3"/>
  <c r="CH42" i="3"/>
  <c r="CH42" i="2"/>
  <c r="DB42" i="2" s="1"/>
  <c r="CG42" i="2"/>
  <c r="CF42" i="2"/>
  <c r="CI42" i="2"/>
  <c r="DD42" i="2" s="1"/>
  <c r="CK41" i="3"/>
  <c r="DF41" i="2" l="1"/>
  <c r="DL41" i="3" s="1"/>
  <c r="CK41" i="2"/>
  <c r="CJ42" i="2"/>
  <c r="DG42" i="2" s="1"/>
  <c r="CK42" i="3"/>
  <c r="CG43" i="3"/>
  <c r="CH43" i="3"/>
  <c r="CI43" i="3"/>
  <c r="CJ43" i="3"/>
  <c r="CI43" i="2"/>
  <c r="DD43" i="2" s="1"/>
  <c r="CG43" i="2"/>
  <c r="CH43" i="2"/>
  <c r="DB43" i="2" s="1"/>
  <c r="CF43" i="2"/>
  <c r="DF42" i="2" l="1"/>
  <c r="DL42" i="3" s="1"/>
  <c r="CK42" i="2"/>
  <c r="CJ43" i="2"/>
  <c r="DG43" i="2" s="1"/>
  <c r="CK43" i="3"/>
  <c r="CG44" i="3"/>
  <c r="CH44" i="3"/>
  <c r="CJ44" i="3"/>
  <c r="CI44" i="3"/>
  <c r="CF44" i="2"/>
  <c r="CG44" i="2"/>
  <c r="CI44" i="2"/>
  <c r="DD44" i="2" s="1"/>
  <c r="CH44" i="2"/>
  <c r="DB44" i="2" s="1"/>
  <c r="DF43" i="2" l="1"/>
  <c r="DL43" i="3" s="1"/>
  <c r="CK43" i="2"/>
  <c r="CJ44" i="2"/>
  <c r="DG44" i="2" s="1"/>
  <c r="CK44" i="3"/>
  <c r="CJ45" i="3"/>
  <c r="CG45" i="3"/>
  <c r="CH45" i="3"/>
  <c r="CI45" i="3"/>
  <c r="CH45" i="2"/>
  <c r="DB45" i="2" s="1"/>
  <c r="CG45" i="2"/>
  <c r="CI45" i="2"/>
  <c r="DD45" i="2" s="1"/>
  <c r="CF45" i="2"/>
  <c r="DF44" i="2" l="1"/>
  <c r="DL44" i="3" s="1"/>
  <c r="CK44" i="2"/>
  <c r="CJ45" i="2"/>
  <c r="DG45" i="2" s="1"/>
  <c r="CK45" i="3"/>
  <c r="CI46" i="3"/>
  <c r="CG46" i="3"/>
  <c r="CJ46" i="3"/>
  <c r="CH46" i="3"/>
  <c r="CH46" i="2"/>
  <c r="DB46" i="2" s="1"/>
  <c r="CG46" i="2"/>
  <c r="CF46" i="2"/>
  <c r="CI46" i="2"/>
  <c r="DD46" i="2" s="1"/>
  <c r="DF45" i="2" l="1"/>
  <c r="DL45" i="3" s="1"/>
  <c r="CK45" i="2"/>
  <c r="CJ46" i="2"/>
  <c r="DG46" i="2" s="1"/>
  <c r="CK46" i="3"/>
  <c r="CI47" i="3"/>
  <c r="CG47" i="3"/>
  <c r="CJ47" i="3"/>
  <c r="CH47" i="3"/>
  <c r="CF47" i="2"/>
  <c r="CI47" i="2"/>
  <c r="DD47" i="2" s="1"/>
  <c r="CG47" i="2"/>
  <c r="CH47" i="2"/>
  <c r="DB47" i="2" s="1"/>
  <c r="DF46" i="2" l="1"/>
  <c r="DL46" i="3" s="1"/>
  <c r="CK46" i="2"/>
  <c r="CJ47" i="2"/>
  <c r="DG47" i="2" s="1"/>
  <c r="CK47" i="3"/>
  <c r="CJ48" i="3"/>
  <c r="CI48" i="3"/>
  <c r="CH48" i="3"/>
  <c r="CG48" i="3"/>
  <c r="CH48" i="2"/>
  <c r="DB48" i="2" s="1"/>
  <c r="CI48" i="2"/>
  <c r="DD48" i="2" s="1"/>
  <c r="CG48" i="2"/>
  <c r="CF48" i="2"/>
  <c r="DF47" i="2" l="1"/>
  <c r="DL47" i="3" s="1"/>
  <c r="CK47" i="2"/>
  <c r="CK48" i="3"/>
  <c r="CJ48" i="2"/>
  <c r="DG48" i="2" s="1"/>
  <c r="CH49" i="3"/>
  <c r="CG49" i="3"/>
  <c r="CJ49" i="3"/>
  <c r="CI49" i="3"/>
  <c r="CH49" i="2"/>
  <c r="DB49" i="2" s="1"/>
  <c r="CF49" i="2"/>
  <c r="CI49" i="2"/>
  <c r="DD49" i="2" s="1"/>
  <c r="CG49" i="2"/>
  <c r="DF48" i="2" l="1"/>
  <c r="DL48" i="3" s="1"/>
  <c r="CK48" i="2"/>
  <c r="CJ49" i="2"/>
  <c r="DG49" i="2" s="1"/>
  <c r="CK49" i="3"/>
  <c r="CI50" i="3"/>
  <c r="CJ50" i="3"/>
  <c r="CG50" i="3"/>
  <c r="CH50" i="3"/>
  <c r="CF50" i="2"/>
  <c r="CH50" i="2"/>
  <c r="DB50" i="2" s="1"/>
  <c r="CI50" i="2"/>
  <c r="DD50" i="2" s="1"/>
  <c r="CG50" i="2"/>
  <c r="DF49" i="2" l="1"/>
  <c r="DL49" i="3" s="1"/>
  <c r="CK49" i="2"/>
  <c r="CI51" i="3"/>
  <c r="CG51" i="3"/>
  <c r="CJ51" i="3"/>
  <c r="CH51" i="3"/>
  <c r="CH51" i="2"/>
  <c r="DB51" i="2" s="1"/>
  <c r="CG51" i="2"/>
  <c r="CF51" i="2"/>
  <c r="CI51" i="2"/>
  <c r="DD51" i="2" s="1"/>
  <c r="CJ50" i="2"/>
  <c r="DG50" i="2" s="1"/>
  <c r="CK50" i="3"/>
  <c r="DF50" i="2" l="1"/>
  <c r="DL50" i="3" s="1"/>
  <c r="CK50" i="2"/>
  <c r="CK51" i="3"/>
  <c r="CJ51" i="2"/>
  <c r="DG51" i="2" s="1"/>
  <c r="CG52" i="3"/>
  <c r="CH52" i="3"/>
  <c r="CI52" i="3"/>
  <c r="CJ52" i="3"/>
  <c r="CH52" i="2"/>
  <c r="DB52" i="2" s="1"/>
  <c r="CI52" i="2"/>
  <c r="DD52" i="2" s="1"/>
  <c r="CG52" i="2"/>
  <c r="CF52" i="2"/>
  <c r="DF51" i="2" l="1"/>
  <c r="DL51" i="3" s="1"/>
  <c r="CK51" i="2"/>
  <c r="CK52" i="3"/>
  <c r="CJ52" i="2"/>
  <c r="DG52" i="2" s="1"/>
  <c r="CG53" i="3"/>
  <c r="CJ53" i="3"/>
  <c r="CH53" i="3"/>
  <c r="CI53" i="3"/>
  <c r="CH53" i="2"/>
  <c r="DB53" i="2" s="1"/>
  <c r="CG53" i="2"/>
  <c r="CI53" i="2"/>
  <c r="DD53" i="2" s="1"/>
  <c r="CF53" i="2"/>
  <c r="DF52" i="2" l="1"/>
  <c r="DL52" i="3" s="1"/>
  <c r="CK52" i="2"/>
  <c r="CJ53" i="2"/>
  <c r="DG53" i="2" s="1"/>
  <c r="CK53" i="3"/>
  <c r="CG54" i="3"/>
  <c r="CJ54" i="3"/>
  <c r="CI54" i="3"/>
  <c r="CH54" i="3"/>
  <c r="CH54" i="2"/>
  <c r="DB54" i="2" s="1"/>
  <c r="CI54" i="2"/>
  <c r="DD54" i="2" s="1"/>
  <c r="CG54" i="2"/>
  <c r="CF54" i="2"/>
  <c r="DF53" i="2" l="1"/>
  <c r="DL53" i="3" s="1"/>
  <c r="CK53" i="2"/>
  <c r="CJ54" i="2"/>
  <c r="DG54" i="2" s="1"/>
  <c r="CK54" i="3"/>
  <c r="DF54" i="2" l="1"/>
  <c r="DL54" i="3" s="1"/>
  <c r="CK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Z2" authorId="0" shapeId="0" xr:uid="{4B42DA54-DADD-459F-865B-B33913B855AF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See ONS Earnings and hours worked, care workers: ASHE Table 26</t>
        </r>
      </text>
    </comment>
    <comment ref="B3" authorId="0" shapeId="0" xr:uid="{09D13DF7-C264-4420-B13C-F711B30B8F89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
</t>
        </r>
      </text>
    </comment>
    <comment ref="AE3" authorId="0" shapeId="0" xr:uid="{9C1D18EF-CD1C-429E-9A68-67FC2B5008FB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store1b</t>
        </r>
      </text>
    </comment>
    <comment ref="BI3" authorId="0" shapeId="0" xr:uid="{6FDF0F61-80C1-4DC6-A4EC-D82AE9A5FAF8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2 statistics"</t>
        </r>
      </text>
    </comment>
    <comment ref="CM3" authorId="0" shapeId="0" xr:uid="{E6BB3D1A-2A0A-477C-B60D-63FBCE3BD455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store3</t>
        </r>
      </text>
    </comment>
    <comment ref="CR3" authorId="0" shapeId="0" xr:uid="{ECEB66B8-D3C9-46BE-9149-0F7110706AB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store4</t>
        </r>
      </text>
    </comment>
    <comment ref="DI3" authorId="0" shapeId="0" xr:uid="{58076551-F30A-4466-8BA8-1A843A51709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store6</t>
        </r>
      </text>
    </comment>
    <comment ref="DN3" authorId="0" shapeId="0" xr:uid="{4CF7C77D-59DA-4F8C-9A49-378CCCC2652B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store7</t>
        </r>
      </text>
    </comment>
    <comment ref="DT3" authorId="0" shapeId="0" xr:uid="{F01AD58B-5C50-4499-9770-4B7D28BA309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store8</t>
        </r>
      </text>
    </comment>
    <comment ref="ED3" authorId="0" shapeId="0" xr:uid="{6A05E372-6A26-4C48-B2F3-20A53B23F434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store9
</t>
        </r>
      </text>
    </comment>
    <comment ref="EK3" authorId="0" shapeId="0" xr:uid="{852D1F8F-F293-43EB-BB66-FCEED5D82FD6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027ED228-D459-457F-B5CE-F1884E96D12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
</t>
        </r>
      </text>
    </comment>
    <comment ref="N3" authorId="0" shapeId="0" xr:uid="{60328D10-D4D7-416A-992E-28B09B0E9E29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store2
</t>
        </r>
      </text>
    </comment>
    <comment ref="AB3" authorId="0" shapeId="0" xr:uid="{BF2DE76F-DBDD-4D7E-9DDF-2CC198A69841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store3
</t>
        </r>
      </text>
    </comment>
    <comment ref="AP3" authorId="0" shapeId="0" xr:uid="{8A699520-3258-48FE-AE2D-2406FB8825A5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store4
</t>
        </r>
      </text>
    </comment>
    <comment ref="BD3" authorId="0" shapeId="0" xr:uid="{74CADB1D-D632-41B6-90E4-55F19FD76E70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store5
</t>
        </r>
      </text>
    </comment>
    <comment ref="CM3" authorId="0" shapeId="0" xr:uid="{F61813BD-9627-463A-8C3D-2FA062B40D3D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store6
</t>
        </r>
      </text>
    </comment>
    <comment ref="DC3" authorId="0" shapeId="0" xr:uid="{4CAF8827-824D-41AD-BBC2-52276E0260C6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store7
</t>
        </r>
      </text>
    </comment>
    <comment ref="DO3" authorId="0" shapeId="0" xr:uid="{E2CA6A32-9656-4E81-A2DC-C13C1DFEC88A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store8
</t>
        </r>
      </text>
    </comment>
    <comment ref="EG3" authorId="0" shapeId="0" xr:uid="{3BBDEB20-53DF-4A17-B0C5-E1A95F7513D7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store9</t>
        </r>
      </text>
    </comment>
  </commentList>
</comments>
</file>

<file path=xl/sharedStrings.xml><?xml version="1.0" encoding="utf-8"?>
<sst xmlns="http://schemas.openxmlformats.org/spreadsheetml/2006/main" count="271" uniqueCount="114">
  <si>
    <t>Data in grey copied from stata window</t>
  </si>
  <si>
    <t>Check comments for source code</t>
  </si>
  <si>
    <t>year</t>
  </si>
  <si>
    <t>pop in 2019</t>
  </si>
  <si>
    <t>weight</t>
  </si>
  <si>
    <t>under 45</t>
  </si>
  <si>
    <t>45 to 64</t>
  </si>
  <si>
    <t>65 to 79</t>
  </si>
  <si>
    <t>80+</t>
  </si>
  <si>
    <t>total</t>
  </si>
  <si>
    <t>Number receiving care by age band ('000)</t>
  </si>
  <si>
    <t>Total hours of care per year by age of recipients ('000,000)</t>
  </si>
  <si>
    <t>OBR Real GDP growth Baseline projection, 16 May 2024</t>
  </si>
  <si>
    <t>OBR average (nominal) earnings growth</t>
  </si>
  <si>
    <t>OBR CPI</t>
  </si>
  <si>
    <t>GDP (millions ONS YBHA)</t>
  </si>
  <si>
    <t>ONS Earnings and hours worked, care workers: ASHE Table 26 - Gross hourly pay all workers</t>
  </si>
  <si>
    <t>median</t>
  </si>
  <si>
    <t>mean</t>
  </si>
  <si>
    <t>value of social care received annually (bn)</t>
  </si>
  <si>
    <t>Number receiving formal care</t>
  </si>
  <si>
    <t>Hours per week of formal care among recipients</t>
  </si>
  <si>
    <t>Total hours of formal social care per year</t>
  </si>
  <si>
    <t>Value of formal social care received per year</t>
  </si>
  <si>
    <t>Total number receiving formal social care</t>
  </si>
  <si>
    <t>Number disabled</t>
  </si>
  <si>
    <t>receive disability benefits</t>
  </si>
  <si>
    <t>mean benefit per month</t>
  </si>
  <si>
    <t>Poverty rates</t>
  </si>
  <si>
    <t>all</t>
  </si>
  <si>
    <t>in household with person with care need aged:</t>
  </si>
  <si>
    <t>18 to 44</t>
  </si>
  <si>
    <t>Population size</t>
  </si>
  <si>
    <t>value (£Bn)</t>
  </si>
  <si>
    <t>Social care support</t>
  </si>
  <si>
    <t>number need care 65 to 79</t>
  </si>
  <si>
    <t>number need care 80+</t>
  </si>
  <si>
    <t>number 65 to 79 receiving subsidies for formal care expenditure</t>
  </si>
  <si>
    <t>mean value of subsidies for formal care expenditure received by people aged 65 to 79</t>
  </si>
  <si>
    <t>number 80+ receiving subsidies for formal care expenditure</t>
  </si>
  <si>
    <t>mean value of subsidies for formal care expenditure received by people aged 80+</t>
  </si>
  <si>
    <t>Number providing care by age band ('000)</t>
  </si>
  <si>
    <t>under 5</t>
  </si>
  <si>
    <t>5 to 9</t>
  </si>
  <si>
    <t>10 to 19</t>
  </si>
  <si>
    <t>20 to 29</t>
  </si>
  <si>
    <t>30+</t>
  </si>
  <si>
    <t>Hours of care provided - carers under aged 45 to 64</t>
  </si>
  <si>
    <t>Hours of care provided - carers under aged 65 to 79</t>
  </si>
  <si>
    <t>Hours of care provided - carers under aged 80+</t>
  </si>
  <si>
    <t>Hours of care provided - all carers</t>
  </si>
  <si>
    <t>Value of care provided</t>
  </si>
  <si>
    <t>Hours of care received by recipients per week</t>
  </si>
  <si>
    <t>Hours of care per week provided - carers under age 45</t>
  </si>
  <si>
    <t>carers</t>
  </si>
  <si>
    <t>carers by age</t>
  </si>
  <si>
    <t>carers by hours of care supplied</t>
  </si>
  <si>
    <t>numbers need care</t>
  </si>
  <si>
    <t>numbers receive care</t>
  </si>
  <si>
    <t>numbers need and receive care</t>
  </si>
  <si>
    <t>Number needing care by age band ('000)</t>
  </si>
  <si>
    <t>Number need and  receive care</t>
  </si>
  <si>
    <t>Care gap hours per year ('000,000)</t>
  </si>
  <si>
    <t>Care gap (number, extensive margin)</t>
  </si>
  <si>
    <t>Care gap (proportion, extensive margin)</t>
  </si>
  <si>
    <t>England</t>
  </si>
  <si>
    <t>Wales</t>
  </si>
  <si>
    <t>Scotland</t>
  </si>
  <si>
    <t>Northern Ireland</t>
  </si>
  <si>
    <t>need care by region - population aged 65+</t>
  </si>
  <si>
    <t>receive care by region - population aged 65+</t>
  </si>
  <si>
    <t>need and receive care by region - population aged 65+</t>
  </si>
  <si>
    <t>care gap (number) - population aged 65+</t>
  </si>
  <si>
    <t>care gap (share) - population aged 65+</t>
  </si>
  <si>
    <t>Value of informal social care received per year</t>
  </si>
  <si>
    <t>aged 65 to 79 formal care</t>
  </si>
  <si>
    <t>aged 65 to 79 informal care</t>
  </si>
  <si>
    <t>aged 80+ formal care</t>
  </si>
  <si>
    <t>aged 80+ informal care</t>
  </si>
  <si>
    <t>ratio to care receipt</t>
  </si>
  <si>
    <t>Total hours of care provided per year ('000,000)</t>
  </si>
  <si>
    <t>ratio to hours received</t>
  </si>
  <si>
    <t>Proportion of informal carers receiving subsidies</t>
  </si>
  <si>
    <t>Average subsidy received per month per carer in receipt of subsidies</t>
  </si>
  <si>
    <t>ratio to value of informal care received</t>
  </si>
  <si>
    <t>formal</t>
  </si>
  <si>
    <t>informal</t>
  </si>
  <si>
    <t>Number receiving carer subsidies ('000)</t>
  </si>
  <si>
    <t>Total value of subsidies received by carers per year (bn)</t>
  </si>
  <si>
    <t>Value of formal social care received per year (bn)</t>
  </si>
  <si>
    <t>total value (bn)</t>
  </si>
  <si>
    <t>full population</t>
  </si>
  <si>
    <t xml:space="preserve">under 45 </t>
  </si>
  <si>
    <t xml:space="preserve">45 to 64 </t>
  </si>
  <si>
    <t>65+</t>
  </si>
  <si>
    <t>poor</t>
  </si>
  <si>
    <t>poor, provide care and receive carer allowance</t>
  </si>
  <si>
    <t>rt to 64</t>
  </si>
  <si>
    <t>poverty gap</t>
  </si>
  <si>
    <t>under 45 receive carer allowance</t>
  </si>
  <si>
    <t>45 to 64 year-old carer</t>
  </si>
  <si>
    <t>45 to 64 year old care allowance recipient</t>
  </si>
  <si>
    <t>population</t>
  </si>
  <si>
    <t>Median wage of care workers</t>
  </si>
  <si>
    <t>poverty - full population</t>
  </si>
  <si>
    <t>poverty - carers under age 45</t>
  </si>
  <si>
    <t>carers under age 45 and in receipt of carer benefits</t>
  </si>
  <si>
    <t>poverty carers aged 45 to 64</t>
  </si>
  <si>
    <t>poverty gap carers under age 45 (right axis)</t>
  </si>
  <si>
    <t>care receipt:</t>
  </si>
  <si>
    <t>care provision:</t>
  </si>
  <si>
    <t>Reports summary statistics for simulation sc_analysis1b</t>
  </si>
  <si>
    <t>Statistics reported in stata log file: "sc_analysis1b_receipt.smcl"</t>
  </si>
  <si>
    <t>Statistics reported in stata log file: "sc_analysis1b_provision.smcl"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</si>
</sst>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receipt'!$BC$2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receipt'!$BC$4:$BC$54</c:f>
              <c:numCache>
                <c:formatCode>General</c:formatCode>
                <c:ptCount val="51"/>
                <c:pt idx="0">
                  <c:v>111.35494369000003</c:v>
                </c:pt>
                <c:pt idx="1">
                  <c:v>136.42647592200004</c:v>
                </c:pt>
                <c:pt idx="2">
                  <c:v>167.63253199800005</c:v>
                </c:pt>
                <c:pt idx="3">
                  <c:v>190.23691877100006</c:v>
                </c:pt>
                <c:pt idx="4">
                  <c:v>213.37474240000006</c:v>
                </c:pt>
                <c:pt idx="5">
                  <c:v>225.57711048100006</c:v>
                </c:pt>
                <c:pt idx="6">
                  <c:v>240.11326480700006</c:v>
                </c:pt>
                <c:pt idx="7">
                  <c:v>256.44976852200006</c:v>
                </c:pt>
                <c:pt idx="8">
                  <c:v>269.25225306600004</c:v>
                </c:pt>
                <c:pt idx="9">
                  <c:v>276.8537282640001</c:v>
                </c:pt>
                <c:pt idx="10">
                  <c:v>277.92060197600006</c:v>
                </c:pt>
                <c:pt idx="11">
                  <c:v>280.38774743500011</c:v>
                </c:pt>
                <c:pt idx="12">
                  <c:v>287.18906734900008</c:v>
                </c:pt>
                <c:pt idx="13">
                  <c:v>283.58836857100005</c:v>
                </c:pt>
                <c:pt idx="14">
                  <c:v>281.3879415400001</c:v>
                </c:pt>
                <c:pt idx="15">
                  <c:v>288.52265948900009</c:v>
                </c:pt>
                <c:pt idx="16">
                  <c:v>283.98844621300009</c:v>
                </c:pt>
                <c:pt idx="17">
                  <c:v>276.45365062200011</c:v>
                </c:pt>
                <c:pt idx="18">
                  <c:v>275.92021376600007</c:v>
                </c:pt>
                <c:pt idx="19">
                  <c:v>274.45326241200007</c:v>
                </c:pt>
                <c:pt idx="20">
                  <c:v>271.4526800970001</c:v>
                </c:pt>
                <c:pt idx="21">
                  <c:v>275.32009730300013</c:v>
                </c:pt>
                <c:pt idx="22">
                  <c:v>279.05415529500004</c:v>
                </c:pt>
                <c:pt idx="23">
                  <c:v>278.45403883200004</c:v>
                </c:pt>
                <c:pt idx="24">
                  <c:v>281.32126193300007</c:v>
                </c:pt>
                <c:pt idx="25">
                  <c:v>277.12044669200009</c:v>
                </c:pt>
                <c:pt idx="26">
                  <c:v>281.72133957500012</c:v>
                </c:pt>
                <c:pt idx="27">
                  <c:v>277.4538447270001</c:v>
                </c:pt>
                <c:pt idx="28">
                  <c:v>277.25380590600008</c:v>
                </c:pt>
                <c:pt idx="29">
                  <c:v>277.78724276200006</c:v>
                </c:pt>
                <c:pt idx="30">
                  <c:v>281.45462114700007</c:v>
                </c:pt>
                <c:pt idx="31">
                  <c:v>274.92001966100008</c:v>
                </c:pt>
                <c:pt idx="32">
                  <c:v>271.3193208830001</c:v>
                </c:pt>
                <c:pt idx="33">
                  <c:v>271.18596166900011</c:v>
                </c:pt>
                <c:pt idx="34">
                  <c:v>271.25264127600008</c:v>
                </c:pt>
                <c:pt idx="35">
                  <c:v>270.18576756400012</c:v>
                </c:pt>
                <c:pt idx="36">
                  <c:v>264.25128254100002</c:v>
                </c:pt>
                <c:pt idx="37">
                  <c:v>256.7164869500001</c:v>
                </c:pt>
                <c:pt idx="38">
                  <c:v>250.31524467800008</c:v>
                </c:pt>
                <c:pt idx="39">
                  <c:v>242.98048790800007</c:v>
                </c:pt>
                <c:pt idx="40">
                  <c:v>245.98107022300007</c:v>
                </c:pt>
                <c:pt idx="41">
                  <c:v>246.58118668600005</c:v>
                </c:pt>
                <c:pt idx="42">
                  <c:v>248.44821568200007</c:v>
                </c:pt>
                <c:pt idx="43">
                  <c:v>243.98068201300006</c:v>
                </c:pt>
                <c:pt idx="44">
                  <c:v>233.51198371400005</c:v>
                </c:pt>
                <c:pt idx="45">
                  <c:v>237.17936209900009</c:v>
                </c:pt>
                <c:pt idx="46">
                  <c:v>231.91167314600008</c:v>
                </c:pt>
                <c:pt idx="47">
                  <c:v>225.64379008800006</c:v>
                </c:pt>
                <c:pt idx="48">
                  <c:v>228.71105201000006</c:v>
                </c:pt>
                <c:pt idx="49">
                  <c:v>222.70988738000005</c:v>
                </c:pt>
                <c:pt idx="50">
                  <c:v>220.70949917000004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B-4E3B-8944-E86768DCB47E}"/>
            </c:ext>
          </c:extLst>
        </c:ser>
        <c:ser>
          <c:idx val="1"/>
          <c:order val="1"/>
          <c:tx>
            <c:strRef>
              <c:f>'care receipt'!$BD$2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receipt'!$BD$4:$BD$54</c:f>
              <c:numCache>
                <c:formatCode>General</c:formatCode>
                <c:ptCount val="51"/>
                <c:pt idx="0">
                  <c:v>221.24293602600008</c:v>
                </c:pt>
                <c:pt idx="1">
                  <c:v>221.44297484700007</c:v>
                </c:pt>
                <c:pt idx="2">
                  <c:v>234.57885742600007</c:v>
                </c:pt>
                <c:pt idx="3">
                  <c:v>260.85062258400006</c:v>
                </c:pt>
                <c:pt idx="4">
                  <c:v>272.31951498800009</c:v>
                </c:pt>
                <c:pt idx="5">
                  <c:v>284.12180542700008</c:v>
                </c:pt>
                <c:pt idx="6">
                  <c:v>290.72308652000009</c:v>
                </c:pt>
                <c:pt idx="7">
                  <c:v>304.52576516900007</c:v>
                </c:pt>
                <c:pt idx="8">
                  <c:v>305.65931848800005</c:v>
                </c:pt>
                <c:pt idx="9">
                  <c:v>299.92487228600004</c:v>
                </c:pt>
                <c:pt idx="10">
                  <c:v>300.32494992800008</c:v>
                </c:pt>
                <c:pt idx="11">
                  <c:v>296.45753272200011</c:v>
                </c:pt>
                <c:pt idx="12">
                  <c:v>291.78996023200011</c:v>
                </c:pt>
                <c:pt idx="13">
                  <c:v>287.65582459800009</c:v>
                </c:pt>
                <c:pt idx="14">
                  <c:v>287.72250420500006</c:v>
                </c:pt>
                <c:pt idx="15">
                  <c:v>283.92176660600006</c:v>
                </c:pt>
                <c:pt idx="16">
                  <c:v>285.58875678100009</c:v>
                </c:pt>
                <c:pt idx="17">
                  <c:v>290.38968848500014</c:v>
                </c:pt>
                <c:pt idx="18">
                  <c:v>294.85722215400006</c:v>
                </c:pt>
                <c:pt idx="19">
                  <c:v>299.59147425100008</c:v>
                </c:pt>
                <c:pt idx="20">
                  <c:v>291.85663983900008</c:v>
                </c:pt>
                <c:pt idx="21">
                  <c:v>283.18829092900006</c:v>
                </c:pt>
                <c:pt idx="22">
                  <c:v>281.05454350500008</c:v>
                </c:pt>
                <c:pt idx="23">
                  <c:v>283.12161132200009</c:v>
                </c:pt>
                <c:pt idx="24">
                  <c:v>282.78821328700008</c:v>
                </c:pt>
                <c:pt idx="25">
                  <c:v>270.5858452060001</c:v>
                </c:pt>
                <c:pt idx="26">
                  <c:v>274.71998084000012</c:v>
                </c:pt>
                <c:pt idx="27">
                  <c:v>268.91885503100008</c:v>
                </c:pt>
                <c:pt idx="28">
                  <c:v>270.51916559900008</c:v>
                </c:pt>
                <c:pt idx="29">
                  <c:v>265.98495232300007</c:v>
                </c:pt>
                <c:pt idx="30">
                  <c:v>277.65388354800007</c:v>
                </c:pt>
                <c:pt idx="31">
                  <c:v>267.58526289100007</c:v>
                </c:pt>
                <c:pt idx="32">
                  <c:v>259.9171080860001</c:v>
                </c:pt>
                <c:pt idx="33">
                  <c:v>259.9171080860001</c:v>
                </c:pt>
                <c:pt idx="34">
                  <c:v>260.71726337000007</c:v>
                </c:pt>
                <c:pt idx="35">
                  <c:v>267.85198131900006</c:v>
                </c:pt>
                <c:pt idx="36">
                  <c:v>269.11889385200004</c:v>
                </c:pt>
                <c:pt idx="37">
                  <c:v>271.71939852500009</c:v>
                </c:pt>
                <c:pt idx="38">
                  <c:v>276.8537282640001</c:v>
                </c:pt>
                <c:pt idx="39">
                  <c:v>271.85275773900008</c:v>
                </c:pt>
                <c:pt idx="40">
                  <c:v>269.18557345900007</c:v>
                </c:pt>
                <c:pt idx="41">
                  <c:v>271.3193208830001</c:v>
                </c:pt>
                <c:pt idx="42">
                  <c:v>271.11928206200008</c:v>
                </c:pt>
                <c:pt idx="43">
                  <c:v>278.38735922500007</c:v>
                </c:pt>
                <c:pt idx="44">
                  <c:v>274.78666044700009</c:v>
                </c:pt>
                <c:pt idx="45">
                  <c:v>267.25186485600005</c:v>
                </c:pt>
                <c:pt idx="46">
                  <c:v>262.91769040100007</c:v>
                </c:pt>
                <c:pt idx="47">
                  <c:v>270.98592284800009</c:v>
                </c:pt>
                <c:pt idx="48">
                  <c:v>274.18654398400002</c:v>
                </c:pt>
                <c:pt idx="49">
                  <c:v>274.65330123300004</c:v>
                </c:pt>
                <c:pt idx="50">
                  <c:v>271.05260245500011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B-4E3B-8944-E86768DCB47E}"/>
            </c:ext>
          </c:extLst>
        </c:ser>
        <c:ser>
          <c:idx val="2"/>
          <c:order val="2"/>
          <c:tx>
            <c:strRef>
              <c:f>'care receipt'!$BE$2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receipt'!$BE$4:$BE$54</c:f>
              <c:numCache>
                <c:formatCode>General</c:formatCode>
                <c:ptCount val="51"/>
                <c:pt idx="0">
                  <c:v>1367.4653803560002</c:v>
                </c:pt>
                <c:pt idx="1">
                  <c:v>1466.5512763580005</c:v>
                </c:pt>
                <c:pt idx="2">
                  <c:v>1578.3729772970003</c:v>
                </c:pt>
                <c:pt idx="3">
                  <c:v>1653.7876128140006</c:v>
                </c:pt>
                <c:pt idx="4">
                  <c:v>1740.9378591630004</c:v>
                </c:pt>
                <c:pt idx="5">
                  <c:v>1811.6182425830007</c:v>
                </c:pt>
                <c:pt idx="6">
                  <c:v>1855.8935016310006</c:v>
                </c:pt>
                <c:pt idx="7">
                  <c:v>1873.2968790580007</c:v>
                </c:pt>
                <c:pt idx="8">
                  <c:v>1914.1714781490004</c:v>
                </c:pt>
                <c:pt idx="9">
                  <c:v>1930.9747391130004</c:v>
                </c:pt>
                <c:pt idx="10">
                  <c:v>1978.0505416550006</c:v>
                </c:pt>
                <c:pt idx="11">
                  <c:v>2033.7946931070005</c:v>
                </c:pt>
                <c:pt idx="12">
                  <c:v>2083.3376411080008</c:v>
                </c:pt>
                <c:pt idx="13">
                  <c:v>2123.8788421640006</c:v>
                </c:pt>
                <c:pt idx="14">
                  <c:v>2175.1554599470005</c:v>
                </c:pt>
                <c:pt idx="15">
                  <c:v>2215.4299425750005</c:v>
                </c:pt>
                <c:pt idx="16">
                  <c:v>2245.1690472970004</c:v>
                </c:pt>
                <c:pt idx="17">
                  <c:v>2272.8410842020003</c:v>
                </c:pt>
                <c:pt idx="18">
                  <c:v>2287.0438404930005</c:v>
                </c:pt>
                <c:pt idx="19">
                  <c:v>2291.5113741620007</c:v>
                </c:pt>
                <c:pt idx="20">
                  <c:v>2288.977549096001</c:v>
                </c:pt>
                <c:pt idx="21">
                  <c:v>2273.7745987000003</c:v>
                </c:pt>
                <c:pt idx="22">
                  <c:v>2247.0360762930004</c:v>
                </c:pt>
                <c:pt idx="23">
                  <c:v>2216.6968551080008</c:v>
                </c:pt>
                <c:pt idx="24">
                  <c:v>2186.7577115650006</c:v>
                </c:pt>
                <c:pt idx="25">
                  <c:v>2157.6187233060009</c:v>
                </c:pt>
                <c:pt idx="26">
                  <c:v>2138.9484333460005</c:v>
                </c:pt>
                <c:pt idx="27">
                  <c:v>2100.9410573560003</c:v>
                </c:pt>
                <c:pt idx="28">
                  <c:v>2066.6677393580003</c:v>
                </c:pt>
                <c:pt idx="29">
                  <c:v>2009.9900734080006</c:v>
                </c:pt>
                <c:pt idx="30">
                  <c:v>1977.0503475500004</c:v>
                </c:pt>
                <c:pt idx="31">
                  <c:v>1975.5833961960004</c:v>
                </c:pt>
                <c:pt idx="32">
                  <c:v>1976.5835903010004</c:v>
                </c:pt>
                <c:pt idx="33">
                  <c:v>1980.3843279000007</c:v>
                </c:pt>
                <c:pt idx="34">
                  <c:v>1994.0536473350005</c:v>
                </c:pt>
                <c:pt idx="35">
                  <c:v>2013.6574517930005</c:v>
                </c:pt>
                <c:pt idx="36">
                  <c:v>2035.1949648540005</c:v>
                </c:pt>
                <c:pt idx="37">
                  <c:v>2055.6656042030008</c:v>
                </c:pt>
                <c:pt idx="38">
                  <c:v>2051.4647889620005</c:v>
                </c:pt>
                <c:pt idx="39">
                  <c:v>2052.5316626740005</c:v>
                </c:pt>
                <c:pt idx="40">
                  <c:v>2043.4632361220006</c:v>
                </c:pt>
                <c:pt idx="41">
                  <c:v>2050.9980317130003</c:v>
                </c:pt>
                <c:pt idx="42">
                  <c:v>2048.8642842890004</c:v>
                </c:pt>
                <c:pt idx="43">
                  <c:v>2040.4626538070004</c:v>
                </c:pt>
                <c:pt idx="44">
                  <c:v>2054.0652936350007</c:v>
                </c:pt>
                <c:pt idx="45">
                  <c:v>2032.3944213600005</c:v>
                </c:pt>
                <c:pt idx="46">
                  <c:v>1997.8543849340003</c:v>
                </c:pt>
                <c:pt idx="47">
                  <c:v>1985.3186188180007</c:v>
                </c:pt>
                <c:pt idx="48">
                  <c:v>1948.7781941820006</c:v>
                </c:pt>
                <c:pt idx="49">
                  <c:v>1910.7708181920004</c:v>
                </c:pt>
                <c:pt idx="50">
                  <c:v>1895.8345862240005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B-4E3B-8944-E86768DCB47E}"/>
            </c:ext>
          </c:extLst>
        </c:ser>
        <c:ser>
          <c:idx val="3"/>
          <c:order val="3"/>
          <c:tx>
            <c:strRef>
              <c:f>'care receipt'!$BF$2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receipt'!$BF$4:$BF$54</c:f>
              <c:numCache>
                <c:formatCode>General</c:formatCode>
                <c:ptCount val="51"/>
                <c:pt idx="0">
                  <c:v>1301.5859286400002</c:v>
                </c:pt>
                <c:pt idx="1">
                  <c:v>1349.7952845010002</c:v>
                </c:pt>
                <c:pt idx="2">
                  <c:v>1399.8716693580004</c:v>
                </c:pt>
                <c:pt idx="3">
                  <c:v>1489.1556631310004</c:v>
                </c:pt>
                <c:pt idx="4">
                  <c:v>1553.9015615280005</c:v>
                </c:pt>
                <c:pt idx="5">
                  <c:v>1632.1834201460003</c:v>
                </c:pt>
                <c:pt idx="6">
                  <c:v>1700.2632988930004</c:v>
                </c:pt>
                <c:pt idx="7">
                  <c:v>1804.0167673850005</c:v>
                </c:pt>
                <c:pt idx="8">
                  <c:v>1902.3025081030005</c:v>
                </c:pt>
                <c:pt idx="9">
                  <c:v>1957.7132615200007</c:v>
                </c:pt>
                <c:pt idx="10">
                  <c:v>2021.2589269910006</c:v>
                </c:pt>
                <c:pt idx="11">
                  <c:v>2058.0660700550006</c:v>
                </c:pt>
                <c:pt idx="12">
                  <c:v>2100.7410185350009</c:v>
                </c:pt>
                <c:pt idx="13">
                  <c:v>2137.9482392410009</c:v>
                </c:pt>
                <c:pt idx="14">
                  <c:v>2175.2221395540005</c:v>
                </c:pt>
                <c:pt idx="15">
                  <c:v>2216.7635347150003</c:v>
                </c:pt>
                <c:pt idx="16">
                  <c:v>2237.3675332780003</c:v>
                </c:pt>
                <c:pt idx="17">
                  <c:v>2270.5739775640004</c:v>
                </c:pt>
                <c:pt idx="18">
                  <c:v>2319.9835663510007</c:v>
                </c:pt>
                <c:pt idx="19">
                  <c:v>2361.2582430840002</c:v>
                </c:pt>
                <c:pt idx="20">
                  <c:v>2390.4639109500008</c:v>
                </c:pt>
                <c:pt idx="21">
                  <c:v>2431.8719468970007</c:v>
                </c:pt>
                <c:pt idx="22">
                  <c:v>2488.4162536330009</c:v>
                </c:pt>
                <c:pt idx="23">
                  <c:v>2533.6917067860009</c:v>
                </c:pt>
                <c:pt idx="24">
                  <c:v>2613.4405167580007</c:v>
                </c:pt>
                <c:pt idx="25">
                  <c:v>2684.454298213001</c:v>
                </c:pt>
                <c:pt idx="26">
                  <c:v>2758.0019047340006</c:v>
                </c:pt>
                <c:pt idx="27">
                  <c:v>2826.2151426950008</c:v>
                </c:pt>
                <c:pt idx="28">
                  <c:v>2899.2293123600007</c:v>
                </c:pt>
                <c:pt idx="29">
                  <c:v>2964.5086476130004</c:v>
                </c:pt>
                <c:pt idx="30">
                  <c:v>3020.319478672001</c:v>
                </c:pt>
                <c:pt idx="31">
                  <c:v>3062.9944271520008</c:v>
                </c:pt>
                <c:pt idx="32">
                  <c:v>3125.6732577320008</c:v>
                </c:pt>
                <c:pt idx="33">
                  <c:v>3143.3433535870013</c:v>
                </c:pt>
                <c:pt idx="34">
                  <c:v>3160.8800902280009</c:v>
                </c:pt>
                <c:pt idx="35">
                  <c:v>3172.482341846001</c:v>
                </c:pt>
                <c:pt idx="36">
                  <c:v>3186.4183797090009</c:v>
                </c:pt>
                <c:pt idx="37">
                  <c:v>3166.2144587880011</c:v>
                </c:pt>
                <c:pt idx="38">
                  <c:v>3159.746536909001</c:v>
                </c:pt>
                <c:pt idx="39">
                  <c:v>3141.009567342001</c:v>
                </c:pt>
                <c:pt idx="40">
                  <c:v>3138.1423442410005</c:v>
                </c:pt>
                <c:pt idx="41">
                  <c:v>3133.3414125370009</c:v>
                </c:pt>
                <c:pt idx="42">
                  <c:v>3150.2113531080008</c:v>
                </c:pt>
                <c:pt idx="43">
                  <c:v>3161.4135270840011</c:v>
                </c:pt>
                <c:pt idx="44">
                  <c:v>3157.0793526290008</c:v>
                </c:pt>
                <c:pt idx="45">
                  <c:v>3183.3511177870009</c:v>
                </c:pt>
                <c:pt idx="46">
                  <c:v>3226.2261050880011</c:v>
                </c:pt>
                <c:pt idx="47">
                  <c:v>3259.4325493740012</c:v>
                </c:pt>
                <c:pt idx="48">
                  <c:v>3294.2393042280009</c:v>
                </c:pt>
                <c:pt idx="49">
                  <c:v>3331.6465637550009</c:v>
                </c:pt>
                <c:pt idx="50">
                  <c:v>3374.9216286980013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B-4E3B-8944-E86768DC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3435934144595"/>
          <c:y val="2.7777777777777776E-2"/>
          <c:w val="0.87479897399188733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receipt'!$DA$2</c:f>
              <c:strCache>
                <c:ptCount val="1"/>
                <c:pt idx="0">
                  <c:v>aged 65 to 79 formal care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receipt'!$DA$4:$DA$54</c:f>
              <c:numCache>
                <c:formatCode>General</c:formatCode>
                <c:ptCount val="51"/>
                <c:pt idx="0">
                  <c:v>1.9455391305312779</c:v>
                </c:pt>
                <c:pt idx="1">
                  <c:v>2.0517297785268402</c:v>
                </c:pt>
                <c:pt idx="2">
                  <c:v>2.2861163253540107</c:v>
                </c:pt>
                <c:pt idx="3">
                  <c:v>2.2970030946099023</c:v>
                </c:pt>
                <c:pt idx="4">
                  <c:v>2.531726115037586</c:v>
                </c:pt>
                <c:pt idx="5">
                  <c:v>2.4843311182462839</c:v>
                </c:pt>
                <c:pt idx="6">
                  <c:v>2.6495247323444135</c:v>
                </c:pt>
                <c:pt idx="7">
                  <c:v>2.7245841125088353</c:v>
                </c:pt>
                <c:pt idx="8">
                  <c:v>2.6937834064229262</c:v>
                </c:pt>
                <c:pt idx="9">
                  <c:v>2.6866344608030133</c:v>
                </c:pt>
                <c:pt idx="10">
                  <c:v>2.9357995244332362</c:v>
                </c:pt>
                <c:pt idx="11">
                  <c:v>3.0947715054275271</c:v>
                </c:pt>
                <c:pt idx="12">
                  <c:v>3.324523401235886</c:v>
                </c:pt>
                <c:pt idx="13">
                  <c:v>3.2275540558338394</c:v>
                </c:pt>
                <c:pt idx="14">
                  <c:v>3.4989850086677001</c:v>
                </c:pt>
                <c:pt idx="15">
                  <c:v>3.6376317673195038</c:v>
                </c:pt>
                <c:pt idx="16">
                  <c:v>3.7712155412128032</c:v>
                </c:pt>
                <c:pt idx="17">
                  <c:v>3.952204855697095</c:v>
                </c:pt>
                <c:pt idx="18">
                  <c:v>4.1860383831000236</c:v>
                </c:pt>
                <c:pt idx="19">
                  <c:v>4.0587250575809621</c:v>
                </c:pt>
                <c:pt idx="20">
                  <c:v>4.2781739900165334</c:v>
                </c:pt>
                <c:pt idx="21">
                  <c:v>4.1859082368277267</c:v>
                </c:pt>
                <c:pt idx="22">
                  <c:v>4.4685092533946635</c:v>
                </c:pt>
                <c:pt idx="23">
                  <c:v>4.4834235289936988</c:v>
                </c:pt>
                <c:pt idx="24">
                  <c:v>4.6021008349800168</c:v>
                </c:pt>
                <c:pt idx="25">
                  <c:v>4.4960056442098271</c:v>
                </c:pt>
                <c:pt idx="26">
                  <c:v>4.5858494875700178</c:v>
                </c:pt>
                <c:pt idx="27">
                  <c:v>4.445070777726972</c:v>
                </c:pt>
                <c:pt idx="28">
                  <c:v>4.6080992088981176</c:v>
                </c:pt>
                <c:pt idx="29">
                  <c:v>4.440517662739528</c:v>
                </c:pt>
                <c:pt idx="30">
                  <c:v>4.3914955398117739</c:v>
                </c:pt>
                <c:pt idx="31">
                  <c:v>4.7328286234919377</c:v>
                </c:pt>
                <c:pt idx="32">
                  <c:v>4.5775828050169389</c:v>
                </c:pt>
                <c:pt idx="33">
                  <c:v>4.6918604825222099</c:v>
                </c:pt>
                <c:pt idx="34">
                  <c:v>4.8233826094084078</c:v>
                </c:pt>
                <c:pt idx="35">
                  <c:v>4.9802807699562681</c:v>
                </c:pt>
                <c:pt idx="36">
                  <c:v>5.1779148877710348</c:v>
                </c:pt>
                <c:pt idx="37">
                  <c:v>5.3141136756215159</c:v>
                </c:pt>
                <c:pt idx="38">
                  <c:v>5.3650530560704563</c:v>
                </c:pt>
                <c:pt idx="39">
                  <c:v>5.4498983554419924</c:v>
                </c:pt>
                <c:pt idx="40">
                  <c:v>5.5413016174383136</c:v>
                </c:pt>
                <c:pt idx="41">
                  <c:v>5.6909459754380132</c:v>
                </c:pt>
                <c:pt idx="42">
                  <c:v>5.7973377500237993</c:v>
                </c:pt>
                <c:pt idx="43">
                  <c:v>5.8021221278669133</c:v>
                </c:pt>
                <c:pt idx="44">
                  <c:v>6.1303915807419713</c:v>
                </c:pt>
                <c:pt idx="45">
                  <c:v>6.2817211823149597</c:v>
                </c:pt>
                <c:pt idx="46">
                  <c:v>5.9847202213811599</c:v>
                </c:pt>
                <c:pt idx="47">
                  <c:v>6.1234698085901798</c:v>
                </c:pt>
                <c:pt idx="48">
                  <c:v>6.2804831476776215</c:v>
                </c:pt>
                <c:pt idx="49">
                  <c:v>6.3398416035310623</c:v>
                </c:pt>
                <c:pt idx="50">
                  <c:v>6.3637419543494538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3-4E88-B52F-0485641F9A48}"/>
            </c:ext>
          </c:extLst>
        </c:ser>
        <c:ser>
          <c:idx val="1"/>
          <c:order val="1"/>
          <c:tx>
            <c:strRef>
              <c:f>'care receipt'!$DB$2</c:f>
              <c:strCache>
                <c:ptCount val="1"/>
                <c:pt idx="0">
                  <c:v>aged 65 to 79 informal care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receipt'!$DB$4:$DB$54</c:f>
              <c:numCache>
                <c:formatCode>General</c:formatCode>
                <c:ptCount val="51"/>
                <c:pt idx="0">
                  <c:v>12.256466100863452</c:v>
                </c:pt>
                <c:pt idx="1">
                  <c:v>13.836518505732293</c:v>
                </c:pt>
                <c:pt idx="2">
                  <c:v>15.506271020979062</c:v>
                </c:pt>
                <c:pt idx="3">
                  <c:v>16.141694242179135</c:v>
                </c:pt>
                <c:pt idx="4">
                  <c:v>17.052863605309959</c:v>
                </c:pt>
                <c:pt idx="5">
                  <c:v>17.624106634606388</c:v>
                </c:pt>
                <c:pt idx="6">
                  <c:v>18.246121948249097</c:v>
                </c:pt>
                <c:pt idx="7">
                  <c:v>18.651367287377877</c:v>
                </c:pt>
                <c:pt idx="8">
                  <c:v>19.262266214031417</c:v>
                </c:pt>
                <c:pt idx="9">
                  <c:v>19.242365970111965</c:v>
                </c:pt>
                <c:pt idx="10">
                  <c:v>19.944088240394333</c:v>
                </c:pt>
                <c:pt idx="11">
                  <c:v>20.149429911732202</c:v>
                </c:pt>
                <c:pt idx="12">
                  <c:v>21.583630332783283</c:v>
                </c:pt>
                <c:pt idx="13">
                  <c:v>22.253171487129485</c:v>
                </c:pt>
                <c:pt idx="14">
                  <c:v>22.961524025078589</c:v>
                </c:pt>
                <c:pt idx="15">
                  <c:v>23.341851074364396</c:v>
                </c:pt>
                <c:pt idx="16">
                  <c:v>24.662503225571243</c:v>
                </c:pt>
                <c:pt idx="17">
                  <c:v>25.047901232700781</c:v>
                </c:pt>
                <c:pt idx="18">
                  <c:v>25.310318662212758</c:v>
                </c:pt>
                <c:pt idx="19">
                  <c:v>25.613991666184312</c:v>
                </c:pt>
                <c:pt idx="20">
                  <c:v>26.06153963404471</c:v>
                </c:pt>
                <c:pt idx="21">
                  <c:v>26.325667219491002</c:v>
                </c:pt>
                <c:pt idx="22">
                  <c:v>25.991359259920515</c:v>
                </c:pt>
                <c:pt idx="23">
                  <c:v>26.424056004967383</c:v>
                </c:pt>
                <c:pt idx="24">
                  <c:v>25.771009729922831</c:v>
                </c:pt>
                <c:pt idx="25">
                  <c:v>26.230771945602207</c:v>
                </c:pt>
                <c:pt idx="26">
                  <c:v>25.685182260908007</c:v>
                </c:pt>
                <c:pt idx="27">
                  <c:v>26.332244018005749</c:v>
                </c:pt>
                <c:pt idx="28">
                  <c:v>25.807653295784224</c:v>
                </c:pt>
                <c:pt idx="29">
                  <c:v>25.532650475646452</c:v>
                </c:pt>
                <c:pt idx="30">
                  <c:v>26.304661226402601</c:v>
                </c:pt>
                <c:pt idx="31">
                  <c:v>26.546923556640216</c:v>
                </c:pt>
                <c:pt idx="32">
                  <c:v>27.156346712704465</c:v>
                </c:pt>
                <c:pt idx="33">
                  <c:v>27.155163462887362</c:v>
                </c:pt>
                <c:pt idx="34">
                  <c:v>28.035948960202784</c:v>
                </c:pt>
                <c:pt idx="35">
                  <c:v>28.696804290359971</c:v>
                </c:pt>
                <c:pt idx="36">
                  <c:v>29.09133331037091</c:v>
                </c:pt>
                <c:pt idx="37">
                  <c:v>30.662054315743578</c:v>
                </c:pt>
                <c:pt idx="38">
                  <c:v>29.716676079949849</c:v>
                </c:pt>
                <c:pt idx="39">
                  <c:v>31.256961877395465</c:v>
                </c:pt>
                <c:pt idx="40">
                  <c:v>31.719665836242612</c:v>
                </c:pt>
                <c:pt idx="41">
                  <c:v>32.396054586020142</c:v>
                </c:pt>
                <c:pt idx="42">
                  <c:v>33.654487746937633</c:v>
                </c:pt>
                <c:pt idx="43">
                  <c:v>33.670032313162906</c:v>
                </c:pt>
                <c:pt idx="44">
                  <c:v>34.328609791939755</c:v>
                </c:pt>
                <c:pt idx="45">
                  <c:v>34.594026943936953</c:v>
                </c:pt>
                <c:pt idx="46">
                  <c:v>34.097850803423611</c:v>
                </c:pt>
                <c:pt idx="47">
                  <c:v>34.427655343872857</c:v>
                </c:pt>
                <c:pt idx="48">
                  <c:v>34.436412676911623</c:v>
                </c:pt>
                <c:pt idx="49">
                  <c:v>35.555873222785898</c:v>
                </c:pt>
                <c:pt idx="50">
                  <c:v>34.819034611973336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3-4E88-B52F-0485641F9A48}"/>
            </c:ext>
          </c:extLst>
        </c:ser>
        <c:ser>
          <c:idx val="2"/>
          <c:order val="2"/>
          <c:tx>
            <c:strRef>
              <c:f>'care receipt'!$DC$2</c:f>
              <c:strCache>
                <c:ptCount val="1"/>
                <c:pt idx="0">
                  <c:v>aged 80+ formal care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receipt'!$DC$4:$DC$54</c:f>
              <c:numCache>
                <c:formatCode>General</c:formatCode>
                <c:ptCount val="51"/>
                <c:pt idx="0">
                  <c:v>2.9035359709650312</c:v>
                </c:pt>
                <c:pt idx="1">
                  <c:v>2.7962948430342385</c:v>
                </c:pt>
                <c:pt idx="2">
                  <c:v>3.0358053931642712</c:v>
                </c:pt>
                <c:pt idx="3">
                  <c:v>2.983049542110991</c:v>
                </c:pt>
                <c:pt idx="4">
                  <c:v>3.0959156279123228</c:v>
                </c:pt>
                <c:pt idx="5">
                  <c:v>3.1747253067790475</c:v>
                </c:pt>
                <c:pt idx="6">
                  <c:v>3.3363688119563699</c:v>
                </c:pt>
                <c:pt idx="7">
                  <c:v>3.4059561812385226</c:v>
                </c:pt>
                <c:pt idx="8">
                  <c:v>3.5898361442313376</c:v>
                </c:pt>
                <c:pt idx="9">
                  <c:v>3.7502268091323812</c:v>
                </c:pt>
                <c:pt idx="10">
                  <c:v>3.935561074324486</c:v>
                </c:pt>
                <c:pt idx="11">
                  <c:v>3.9761629318670497</c:v>
                </c:pt>
                <c:pt idx="12">
                  <c:v>4.1399252503560371</c:v>
                </c:pt>
                <c:pt idx="13">
                  <c:v>4.1467061020676566</c:v>
                </c:pt>
                <c:pt idx="14">
                  <c:v>4.4359437838079856</c:v>
                </c:pt>
                <c:pt idx="15">
                  <c:v>4.4205541231649148</c:v>
                </c:pt>
                <c:pt idx="16">
                  <c:v>4.6823817175996902</c:v>
                </c:pt>
                <c:pt idx="17">
                  <c:v>4.8916123543351606</c:v>
                </c:pt>
                <c:pt idx="18">
                  <c:v>5.1241798069579225</c:v>
                </c:pt>
                <c:pt idx="19">
                  <c:v>5.2935225976165698</c:v>
                </c:pt>
                <c:pt idx="20">
                  <c:v>5.4080236567551525</c:v>
                </c:pt>
                <c:pt idx="21">
                  <c:v>5.7902479304337691</c:v>
                </c:pt>
                <c:pt idx="22">
                  <c:v>6.0363656101455838</c:v>
                </c:pt>
                <c:pt idx="23">
                  <c:v>6.2089290935048798</c:v>
                </c:pt>
                <c:pt idx="24">
                  <c:v>6.6638462978615109</c:v>
                </c:pt>
                <c:pt idx="25">
                  <c:v>6.9304004562061321</c:v>
                </c:pt>
                <c:pt idx="26">
                  <c:v>7.0449334593901298</c:v>
                </c:pt>
                <c:pt idx="27">
                  <c:v>7.5987643458510634</c:v>
                </c:pt>
                <c:pt idx="28">
                  <c:v>8.1710635551928412</c:v>
                </c:pt>
                <c:pt idx="29">
                  <c:v>8.5207648869514792</c:v>
                </c:pt>
                <c:pt idx="30">
                  <c:v>8.7142909921947886</c:v>
                </c:pt>
                <c:pt idx="31">
                  <c:v>9.2361247138382154</c:v>
                </c:pt>
                <c:pt idx="32">
                  <c:v>9.5555261694845708</c:v>
                </c:pt>
                <c:pt idx="33">
                  <c:v>9.7595467463596961</c:v>
                </c:pt>
                <c:pt idx="34">
                  <c:v>10.191700731659406</c:v>
                </c:pt>
                <c:pt idx="35">
                  <c:v>10.310126021886887</c:v>
                </c:pt>
                <c:pt idx="36">
                  <c:v>10.995046688433369</c:v>
                </c:pt>
                <c:pt idx="37">
                  <c:v>10.971075219304504</c:v>
                </c:pt>
                <c:pt idx="38">
                  <c:v>11.107019041605007</c:v>
                </c:pt>
                <c:pt idx="39">
                  <c:v>11.359840999116351</c:v>
                </c:pt>
                <c:pt idx="40">
                  <c:v>11.545686895430602</c:v>
                </c:pt>
                <c:pt idx="41">
                  <c:v>11.743097736124131</c:v>
                </c:pt>
                <c:pt idx="42">
                  <c:v>12.105695079175062</c:v>
                </c:pt>
                <c:pt idx="43">
                  <c:v>12.402734905313608</c:v>
                </c:pt>
                <c:pt idx="44">
                  <c:v>12.642720925999114</c:v>
                </c:pt>
                <c:pt idx="45">
                  <c:v>12.639636084642277</c:v>
                </c:pt>
                <c:pt idx="46">
                  <c:v>13.009255764514997</c:v>
                </c:pt>
                <c:pt idx="47">
                  <c:v>13.47768309888513</c:v>
                </c:pt>
                <c:pt idx="48">
                  <c:v>14.285039911066148</c:v>
                </c:pt>
                <c:pt idx="49">
                  <c:v>14.262995977612814</c:v>
                </c:pt>
                <c:pt idx="50">
                  <c:v>15.388913174181225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3-4E88-B52F-0485641F9A48}"/>
            </c:ext>
          </c:extLst>
        </c:ser>
        <c:ser>
          <c:idx val="3"/>
          <c:order val="3"/>
          <c:tx>
            <c:strRef>
              <c:f>'care receipt'!$DD$2</c:f>
              <c:strCache>
                <c:ptCount val="1"/>
                <c:pt idx="0">
                  <c:v>aged 80+ informal care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receipt'!$DD$4:$DD$54</c:f>
              <c:numCache>
                <c:formatCode>General</c:formatCode>
                <c:ptCount val="51"/>
                <c:pt idx="0">
                  <c:v>8.6865799845058991</c:v>
                </c:pt>
                <c:pt idx="1">
                  <c:v>9.7785507186110365</c:v>
                </c:pt>
                <c:pt idx="2">
                  <c:v>11.014553111165837</c:v>
                </c:pt>
                <c:pt idx="3">
                  <c:v>11.830477174407847</c:v>
                </c:pt>
                <c:pt idx="4">
                  <c:v>12.712485574808117</c:v>
                </c:pt>
                <c:pt idx="5">
                  <c:v>13.75533151854559</c:v>
                </c:pt>
                <c:pt idx="6">
                  <c:v>14.740147028157587</c:v>
                </c:pt>
                <c:pt idx="7">
                  <c:v>15.60868697930383</c:v>
                </c:pt>
                <c:pt idx="8">
                  <c:v>16.742641617951389</c:v>
                </c:pt>
                <c:pt idx="9">
                  <c:v>17.252607095652309</c:v>
                </c:pt>
                <c:pt idx="10">
                  <c:v>18.514015697058831</c:v>
                </c:pt>
                <c:pt idx="11">
                  <c:v>18.864449479384881</c:v>
                </c:pt>
                <c:pt idx="12">
                  <c:v>19.348138845070757</c:v>
                </c:pt>
                <c:pt idx="13">
                  <c:v>19.964586053815324</c:v>
                </c:pt>
                <c:pt idx="14">
                  <c:v>20.932384688223845</c:v>
                </c:pt>
                <c:pt idx="15">
                  <c:v>21.424794116913944</c:v>
                </c:pt>
                <c:pt idx="16">
                  <c:v>21.879849026162326</c:v>
                </c:pt>
                <c:pt idx="17">
                  <c:v>22.587125092322296</c:v>
                </c:pt>
                <c:pt idx="18">
                  <c:v>23.419680344200223</c:v>
                </c:pt>
                <c:pt idx="19">
                  <c:v>23.88520235353019</c:v>
                </c:pt>
                <c:pt idx="20">
                  <c:v>24.315333982794126</c:v>
                </c:pt>
                <c:pt idx="21">
                  <c:v>25.311124992900634</c:v>
                </c:pt>
                <c:pt idx="22">
                  <c:v>26.332483941918309</c:v>
                </c:pt>
                <c:pt idx="23">
                  <c:v>27.235160780806261</c:v>
                </c:pt>
                <c:pt idx="24">
                  <c:v>28.238503188145771</c:v>
                </c:pt>
                <c:pt idx="25">
                  <c:v>29.149813214836815</c:v>
                </c:pt>
                <c:pt idx="26">
                  <c:v>30.614596218629849</c:v>
                </c:pt>
                <c:pt idx="27">
                  <c:v>31.909118952573646</c:v>
                </c:pt>
                <c:pt idx="28">
                  <c:v>32.86879813321346</c:v>
                </c:pt>
                <c:pt idx="29">
                  <c:v>33.67018634513532</c:v>
                </c:pt>
                <c:pt idx="30">
                  <c:v>34.928979815232232</c:v>
                </c:pt>
                <c:pt idx="31">
                  <c:v>35.735132769936122</c:v>
                </c:pt>
                <c:pt idx="32">
                  <c:v>36.406698406842203</c:v>
                </c:pt>
                <c:pt idx="33">
                  <c:v>37.560519222614474</c:v>
                </c:pt>
                <c:pt idx="34">
                  <c:v>37.757925477507925</c:v>
                </c:pt>
                <c:pt idx="35">
                  <c:v>39.040981812272115</c:v>
                </c:pt>
                <c:pt idx="36">
                  <c:v>39.208615229640458</c:v>
                </c:pt>
                <c:pt idx="37">
                  <c:v>40.183577086111342</c:v>
                </c:pt>
                <c:pt idx="38">
                  <c:v>39.834910551749232</c:v>
                </c:pt>
                <c:pt idx="39">
                  <c:v>40.755198805270012</c:v>
                </c:pt>
                <c:pt idx="40">
                  <c:v>41.009543385410666</c:v>
                </c:pt>
                <c:pt idx="41">
                  <c:v>41.606218191667992</c:v>
                </c:pt>
                <c:pt idx="42">
                  <c:v>42.434309568939497</c:v>
                </c:pt>
                <c:pt idx="43">
                  <c:v>43.502409800262548</c:v>
                </c:pt>
                <c:pt idx="44">
                  <c:v>43.615567869713558</c:v>
                </c:pt>
                <c:pt idx="45">
                  <c:v>44.453802583597657</c:v>
                </c:pt>
                <c:pt idx="46">
                  <c:v>46.795950404678827</c:v>
                </c:pt>
                <c:pt idx="47">
                  <c:v>47.768481699108783</c:v>
                </c:pt>
                <c:pt idx="48">
                  <c:v>49.273293025765035</c:v>
                </c:pt>
                <c:pt idx="49">
                  <c:v>51.392868558819501</c:v>
                </c:pt>
                <c:pt idx="50">
                  <c:v>52.307871509878467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3-4E88-B52F-0485641F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value of social care received annually (£Bn)</a:t>
                </a:r>
              </a:p>
            </c:rich>
          </c:tx>
          <c:layout>
            <c:manualLayout>
              <c:xMode val="edge"/>
              <c:yMode val="edge"/>
              <c:x val="5.7712956335003599E-3"/>
              <c:y val="6.97883486786153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06621331424484"/>
          <c:y val="4.3555113597346137E-2"/>
          <c:w val="0.54208303507516109"/>
          <c:h val="0.30712948142983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receipt'!$DE$2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receipt'!$DE$4:$DE$54</c:f>
              <c:numCache>
                <c:formatCode>General</c:formatCode>
                <c:ptCount val="51"/>
                <c:pt idx="0">
                  <c:v>4.8490751014963092</c:v>
                </c:pt>
                <c:pt idx="1">
                  <c:v>4.8480246215610787</c:v>
                </c:pt>
                <c:pt idx="2">
                  <c:v>5.3219217185182819</c:v>
                </c:pt>
                <c:pt idx="3">
                  <c:v>5.2800526367208933</c:v>
                </c:pt>
                <c:pt idx="4">
                  <c:v>5.6276417429499084</c:v>
                </c:pt>
                <c:pt idx="5">
                  <c:v>5.6590564250253319</c:v>
                </c:pt>
                <c:pt idx="6">
                  <c:v>5.985893544300783</c:v>
                </c:pt>
                <c:pt idx="7">
                  <c:v>6.1305402937473579</c:v>
                </c:pt>
                <c:pt idx="8">
                  <c:v>6.2836195506542634</c:v>
                </c:pt>
                <c:pt idx="9">
                  <c:v>6.4368612699353944</c:v>
                </c:pt>
                <c:pt idx="10">
                  <c:v>6.8713605987577218</c:v>
                </c:pt>
                <c:pt idx="11">
                  <c:v>7.0709344372945768</c:v>
                </c:pt>
                <c:pt idx="12">
                  <c:v>7.4644486515919226</c:v>
                </c:pt>
                <c:pt idx="13">
                  <c:v>7.3742601579014959</c:v>
                </c:pt>
                <c:pt idx="14">
                  <c:v>7.9349287924756862</c:v>
                </c:pt>
                <c:pt idx="15">
                  <c:v>8.0581858904844186</c:v>
                </c:pt>
                <c:pt idx="16">
                  <c:v>8.4535972588124935</c:v>
                </c:pt>
                <c:pt idx="17">
                  <c:v>8.8438172100322561</c:v>
                </c:pt>
                <c:pt idx="18">
                  <c:v>9.3102181900579453</c:v>
                </c:pt>
                <c:pt idx="19">
                  <c:v>9.352247655197532</c:v>
                </c:pt>
                <c:pt idx="20">
                  <c:v>9.686197646771685</c:v>
                </c:pt>
                <c:pt idx="21">
                  <c:v>9.9761561672614967</c:v>
                </c:pt>
                <c:pt idx="22">
                  <c:v>10.504874863540248</c:v>
                </c:pt>
                <c:pt idx="23">
                  <c:v>10.692352622498579</c:v>
                </c:pt>
                <c:pt idx="24">
                  <c:v>11.265947132841529</c:v>
                </c:pt>
                <c:pt idx="25">
                  <c:v>11.42640610041596</c:v>
                </c:pt>
                <c:pt idx="26">
                  <c:v>11.630782946960148</c:v>
                </c:pt>
                <c:pt idx="27">
                  <c:v>12.043835123578035</c:v>
                </c:pt>
                <c:pt idx="28">
                  <c:v>12.779162764090959</c:v>
                </c:pt>
                <c:pt idx="29">
                  <c:v>12.961282549691006</c:v>
                </c:pt>
                <c:pt idx="30">
                  <c:v>13.105786532006562</c:v>
                </c:pt>
                <c:pt idx="31">
                  <c:v>13.968953337330152</c:v>
                </c:pt>
                <c:pt idx="32">
                  <c:v>14.133108974501511</c:v>
                </c:pt>
                <c:pt idx="33">
                  <c:v>14.451407228881905</c:v>
                </c:pt>
                <c:pt idx="34">
                  <c:v>15.015083341067815</c:v>
                </c:pt>
                <c:pt idx="35">
                  <c:v>15.290406791843155</c:v>
                </c:pt>
                <c:pt idx="36">
                  <c:v>16.172961576204404</c:v>
                </c:pt>
                <c:pt idx="37">
                  <c:v>16.285188894926019</c:v>
                </c:pt>
                <c:pt idx="38">
                  <c:v>16.472072097675465</c:v>
                </c:pt>
                <c:pt idx="39">
                  <c:v>16.809739354558342</c:v>
                </c:pt>
                <c:pt idx="40">
                  <c:v>17.086988512868917</c:v>
                </c:pt>
                <c:pt idx="41">
                  <c:v>17.434043711562143</c:v>
                </c:pt>
                <c:pt idx="42">
                  <c:v>17.90303282919886</c:v>
                </c:pt>
                <c:pt idx="43">
                  <c:v>18.20485703318052</c:v>
                </c:pt>
                <c:pt idx="44">
                  <c:v>18.773112506741086</c:v>
                </c:pt>
                <c:pt idx="45">
                  <c:v>18.921357266957237</c:v>
                </c:pt>
                <c:pt idx="46">
                  <c:v>18.993975985896157</c:v>
                </c:pt>
                <c:pt idx="47">
                  <c:v>19.60115290747531</c:v>
                </c:pt>
                <c:pt idx="48">
                  <c:v>20.565523058743771</c:v>
                </c:pt>
                <c:pt idx="49">
                  <c:v>20.602837581143877</c:v>
                </c:pt>
                <c:pt idx="50">
                  <c:v>21.752655128530677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C-440A-99F2-60301090FF9B}"/>
            </c:ext>
          </c:extLst>
        </c:ser>
        <c:ser>
          <c:idx val="1"/>
          <c:order val="1"/>
          <c:tx>
            <c:strRef>
              <c:f>'care receipt'!$DF$2</c:f>
              <c:strCache>
                <c:ptCount val="1"/>
                <c:pt idx="0">
                  <c:v>informal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receipt'!$DF$4:$DF$54</c:f>
              <c:numCache>
                <c:formatCode>General</c:formatCode>
                <c:ptCount val="51"/>
                <c:pt idx="0">
                  <c:v>31.988448596910899</c:v>
                </c:pt>
                <c:pt idx="1">
                  <c:v>35.678751976196565</c:v>
                </c:pt>
                <c:pt idx="2">
                  <c:v>40.71795374412185</c:v>
                </c:pt>
                <c:pt idx="3">
                  <c:v>43.669274924938861</c:v>
                </c:pt>
                <c:pt idx="4">
                  <c:v>46.850499002833232</c:v>
                </c:pt>
                <c:pt idx="5">
                  <c:v>49.942311653762822</c:v>
                </c:pt>
                <c:pt idx="6">
                  <c:v>51.916122396806557</c:v>
                </c:pt>
                <c:pt idx="7">
                  <c:v>54.716613275410367</c:v>
                </c:pt>
                <c:pt idx="8">
                  <c:v>56.881908203701776</c:v>
                </c:pt>
                <c:pt idx="9">
                  <c:v>57.703607557452841</c:v>
                </c:pt>
                <c:pt idx="10">
                  <c:v>60.154422949861726</c:v>
                </c:pt>
                <c:pt idx="11">
                  <c:v>60.330268950946298</c:v>
                </c:pt>
                <c:pt idx="12">
                  <c:v>63.251856326164429</c:v>
                </c:pt>
                <c:pt idx="13">
                  <c:v>63.957262218001695</c:v>
                </c:pt>
                <c:pt idx="14">
                  <c:v>66.795093941438139</c:v>
                </c:pt>
                <c:pt idx="15">
                  <c:v>68.005819207712889</c:v>
                </c:pt>
                <c:pt idx="16">
                  <c:v>69.571480724879535</c:v>
                </c:pt>
                <c:pt idx="17">
                  <c:v>71.22296638292751</c:v>
                </c:pt>
                <c:pt idx="18">
                  <c:v>73.192903344046698</c:v>
                </c:pt>
                <c:pt idx="19">
                  <c:v>74.2032192165032</c:v>
                </c:pt>
                <c:pt idx="20">
                  <c:v>74.995872121291313</c:v>
                </c:pt>
                <c:pt idx="21">
                  <c:v>76.187143355349647</c:v>
                </c:pt>
                <c:pt idx="22">
                  <c:v>77.7405056575207</c:v>
                </c:pt>
                <c:pt idx="23">
                  <c:v>80.043544271460988</c:v>
                </c:pt>
                <c:pt idx="24">
                  <c:v>80.821430420989515</c:v>
                </c:pt>
                <c:pt idx="25">
                  <c:v>81.309753603140621</c:v>
                </c:pt>
                <c:pt idx="26">
                  <c:v>83.499789565576563</c:v>
                </c:pt>
                <c:pt idx="27">
                  <c:v>85.418919577799315</c:v>
                </c:pt>
                <c:pt idx="28">
                  <c:v>85.934721019642424</c:v>
                </c:pt>
                <c:pt idx="29">
                  <c:v>87.028635725318836</c:v>
                </c:pt>
                <c:pt idx="30">
                  <c:v>90.44251836020166</c:v>
                </c:pt>
                <c:pt idx="31">
                  <c:v>90.983895146233294</c:v>
                </c:pt>
                <c:pt idx="32">
                  <c:v>93.339540237932056</c:v>
                </c:pt>
                <c:pt idx="33">
                  <c:v>93.812711287001562</c:v>
                </c:pt>
                <c:pt idx="34">
                  <c:v>95.18275915917431</c:v>
                </c:pt>
                <c:pt idx="35">
                  <c:v>98.776213941813623</c:v>
                </c:pt>
                <c:pt idx="36">
                  <c:v>99.761088867962471</c:v>
                </c:pt>
                <c:pt idx="37">
                  <c:v>102.09970322392462</c:v>
                </c:pt>
                <c:pt idx="38">
                  <c:v>100.43209731122005</c:v>
                </c:pt>
                <c:pt idx="39">
                  <c:v>103.43788407203205</c:v>
                </c:pt>
                <c:pt idx="40">
                  <c:v>105.48054308315523</c:v>
                </c:pt>
                <c:pt idx="41">
                  <c:v>106.97642332985521</c:v>
                </c:pt>
                <c:pt idx="42">
                  <c:v>106.42514439118985</c:v>
                </c:pt>
                <c:pt idx="43">
                  <c:v>110.48328494834094</c:v>
                </c:pt>
                <c:pt idx="44">
                  <c:v>111.35339808945579</c:v>
                </c:pt>
                <c:pt idx="45">
                  <c:v>113.47331515131009</c:v>
                </c:pt>
                <c:pt idx="46">
                  <c:v>114.76618353987016</c:v>
                </c:pt>
                <c:pt idx="47">
                  <c:v>116.20918019776404</c:v>
                </c:pt>
                <c:pt idx="48">
                  <c:v>119.03307475182422</c:v>
                </c:pt>
                <c:pt idx="49">
                  <c:v>123.02814084531546</c:v>
                </c:pt>
                <c:pt idx="50">
                  <c:v>123.40924867425619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40A-99F2-60301090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receipt'!$DY$2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receipt'!$DY$4:$DY$54</c:f>
              <c:numCache>
                <c:formatCode>General</c:formatCode>
                <c:ptCount val="51"/>
                <c:pt idx="0">
                  <c:v>23.109484796025008</c:v>
                </c:pt>
                <c:pt idx="1">
                  <c:v>23.017333579151003</c:v>
                </c:pt>
                <c:pt idx="2">
                  <c:v>22.964056573158008</c:v>
                </c:pt>
                <c:pt idx="3">
                  <c:v>22.906978829566004</c:v>
                </c:pt>
                <c:pt idx="4">
                  <c:v>22.796757439195009</c:v>
                </c:pt>
                <c:pt idx="5">
                  <c:v>22.668599234541006</c:v>
                </c:pt>
                <c:pt idx="6">
                  <c:v>22.575714541990003</c:v>
                </c:pt>
                <c:pt idx="7">
                  <c:v>22.487164023894003</c:v>
                </c:pt>
                <c:pt idx="8">
                  <c:v>22.400613894008007</c:v>
                </c:pt>
                <c:pt idx="9">
                  <c:v>22.329533432946008</c:v>
                </c:pt>
                <c:pt idx="10">
                  <c:v>22.230647575765005</c:v>
                </c:pt>
                <c:pt idx="11">
                  <c:v>22.109957487095006</c:v>
                </c:pt>
                <c:pt idx="12">
                  <c:v>21.971530622963009</c:v>
                </c:pt>
                <c:pt idx="13">
                  <c:v>21.810632731272005</c:v>
                </c:pt>
                <c:pt idx="14">
                  <c:v>21.672005828319005</c:v>
                </c:pt>
                <c:pt idx="15">
                  <c:v>21.524110459993004</c:v>
                </c:pt>
                <c:pt idx="16">
                  <c:v>21.340208103887008</c:v>
                </c:pt>
                <c:pt idx="17">
                  <c:v>21.151638175291005</c:v>
                </c:pt>
                <c:pt idx="18">
                  <c:v>21.145103573805006</c:v>
                </c:pt>
                <c:pt idx="19">
                  <c:v>21.056219657674006</c:v>
                </c:pt>
                <c:pt idx="20">
                  <c:v>20.960000984773007</c:v>
                </c:pt>
                <c:pt idx="21">
                  <c:v>20.807638082778006</c:v>
                </c:pt>
                <c:pt idx="22">
                  <c:v>20.695282944983006</c:v>
                </c:pt>
                <c:pt idx="23">
                  <c:v>20.590796000814006</c:v>
                </c:pt>
                <c:pt idx="24">
                  <c:v>20.487776007999006</c:v>
                </c:pt>
                <c:pt idx="25">
                  <c:v>20.401625955755005</c:v>
                </c:pt>
                <c:pt idx="26">
                  <c:v>20.337480173821007</c:v>
                </c:pt>
                <c:pt idx="27">
                  <c:v>20.262598975160007</c:v>
                </c:pt>
                <c:pt idx="28">
                  <c:v>20.147043216229008</c:v>
                </c:pt>
                <c:pt idx="29">
                  <c:v>19.986812120608004</c:v>
                </c:pt>
                <c:pt idx="30">
                  <c:v>19.805443589568004</c:v>
                </c:pt>
                <c:pt idx="31">
                  <c:v>19.621541233462008</c:v>
                </c:pt>
                <c:pt idx="32">
                  <c:v>19.405099229140006</c:v>
                </c:pt>
                <c:pt idx="33">
                  <c:v>19.153717110750005</c:v>
                </c:pt>
                <c:pt idx="34">
                  <c:v>18.912470292624004</c:v>
                </c:pt>
                <c:pt idx="35">
                  <c:v>18.674957532490005</c:v>
                </c:pt>
                <c:pt idx="36">
                  <c:v>18.425375763489004</c:v>
                </c:pt>
                <c:pt idx="37">
                  <c:v>18.171659858854003</c:v>
                </c:pt>
                <c:pt idx="38">
                  <c:v>17.960685582306006</c:v>
                </c:pt>
                <c:pt idx="39">
                  <c:v>17.776983265021002</c:v>
                </c:pt>
                <c:pt idx="40">
                  <c:v>17.592614151666005</c:v>
                </c:pt>
                <c:pt idx="41">
                  <c:v>17.396109349837005</c:v>
                </c:pt>
                <c:pt idx="42">
                  <c:v>17.225476235524006</c:v>
                </c:pt>
                <c:pt idx="43">
                  <c:v>17.061844479946007</c:v>
                </c:pt>
                <c:pt idx="44">
                  <c:v>16.927418392234006</c:v>
                </c:pt>
                <c:pt idx="45">
                  <c:v>16.646430528336005</c:v>
                </c:pt>
                <c:pt idx="46">
                  <c:v>16.467262424327004</c:v>
                </c:pt>
                <c:pt idx="47">
                  <c:v>16.292961931629005</c:v>
                </c:pt>
                <c:pt idx="48">
                  <c:v>16.223748499563005</c:v>
                </c:pt>
                <c:pt idx="49">
                  <c:v>16.090856042812003</c:v>
                </c:pt>
                <c:pt idx="50">
                  <c:v>15.993903894234005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1-4E76-A091-9BD26DE7F9EC}"/>
            </c:ext>
          </c:extLst>
        </c:ser>
        <c:ser>
          <c:idx val="1"/>
          <c:order val="1"/>
          <c:tx>
            <c:strRef>
              <c:f>'care receipt'!$DZ$2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receipt'!$DZ$4:$DZ$54</c:f>
              <c:numCache>
                <c:formatCode>General</c:formatCode>
                <c:ptCount val="51"/>
                <c:pt idx="0">
                  <c:v>17.380372962585007</c:v>
                </c:pt>
                <c:pt idx="1">
                  <c:v>17.390174864814007</c:v>
                </c:pt>
                <c:pt idx="2">
                  <c:v>17.370304341928005</c:v>
                </c:pt>
                <c:pt idx="3">
                  <c:v>17.335697625895005</c:v>
                </c:pt>
                <c:pt idx="4">
                  <c:v>17.346699761050004</c:v>
                </c:pt>
                <c:pt idx="5">
                  <c:v>17.373771681492006</c:v>
                </c:pt>
                <c:pt idx="6">
                  <c:v>17.368437312932002</c:v>
                </c:pt>
                <c:pt idx="7">
                  <c:v>17.332497004759006</c:v>
                </c:pt>
                <c:pt idx="8">
                  <c:v>17.280153513264004</c:v>
                </c:pt>
                <c:pt idx="9">
                  <c:v>17.208672974560002</c:v>
                </c:pt>
                <c:pt idx="10">
                  <c:v>17.150261638828006</c:v>
                </c:pt>
                <c:pt idx="11">
                  <c:v>17.102385681002005</c:v>
                </c:pt>
                <c:pt idx="12">
                  <c:v>17.056176713351004</c:v>
                </c:pt>
                <c:pt idx="13">
                  <c:v>17.035372675967004</c:v>
                </c:pt>
                <c:pt idx="14">
                  <c:v>17.001699474432005</c:v>
                </c:pt>
                <c:pt idx="15">
                  <c:v>16.976894660628005</c:v>
                </c:pt>
                <c:pt idx="16">
                  <c:v>16.950356177042003</c:v>
                </c:pt>
                <c:pt idx="17">
                  <c:v>16.942954740665005</c:v>
                </c:pt>
                <c:pt idx="18">
                  <c:v>16.934419750969003</c:v>
                </c:pt>
                <c:pt idx="19">
                  <c:v>16.960758195734005</c:v>
                </c:pt>
                <c:pt idx="20">
                  <c:v>16.978695010017002</c:v>
                </c:pt>
                <c:pt idx="21">
                  <c:v>16.992631047880003</c:v>
                </c:pt>
                <c:pt idx="22">
                  <c:v>17.044174384091004</c:v>
                </c:pt>
                <c:pt idx="23">
                  <c:v>17.053709567892003</c:v>
                </c:pt>
                <c:pt idx="24">
                  <c:v>16.991697533382006</c:v>
                </c:pt>
                <c:pt idx="25">
                  <c:v>16.855004339032007</c:v>
                </c:pt>
                <c:pt idx="26">
                  <c:v>16.682704234544005</c:v>
                </c:pt>
                <c:pt idx="27">
                  <c:v>16.518605721717005</c:v>
                </c:pt>
                <c:pt idx="28">
                  <c:v>16.359374820201005</c:v>
                </c:pt>
                <c:pt idx="29">
                  <c:v>16.223615140349004</c:v>
                </c:pt>
                <c:pt idx="30">
                  <c:v>16.073719383813003</c:v>
                </c:pt>
                <c:pt idx="31">
                  <c:v>15.926157413522006</c:v>
                </c:pt>
                <c:pt idx="32">
                  <c:v>15.791331248168005</c:v>
                </c:pt>
                <c:pt idx="33">
                  <c:v>15.681309896618005</c:v>
                </c:pt>
                <c:pt idx="34">
                  <c:v>15.577022991270004</c:v>
                </c:pt>
                <c:pt idx="35">
                  <c:v>15.495473831909004</c:v>
                </c:pt>
                <c:pt idx="36">
                  <c:v>15.410457332984004</c:v>
                </c:pt>
                <c:pt idx="37">
                  <c:v>15.339243512708004</c:v>
                </c:pt>
                <c:pt idx="38">
                  <c:v>15.271296993175003</c:v>
                </c:pt>
                <c:pt idx="39">
                  <c:v>15.185280300145005</c:v>
                </c:pt>
                <c:pt idx="40">
                  <c:v>15.114399877904004</c:v>
                </c:pt>
                <c:pt idx="41">
                  <c:v>15.069724541214004</c:v>
                </c:pt>
                <c:pt idx="42">
                  <c:v>14.978706877659004</c:v>
                </c:pt>
                <c:pt idx="43">
                  <c:v>14.905892746815004</c:v>
                </c:pt>
                <c:pt idx="44">
                  <c:v>14.832211781080003</c:v>
                </c:pt>
                <c:pt idx="45">
                  <c:v>14.939966025992005</c:v>
                </c:pt>
                <c:pt idx="46">
                  <c:v>14.999777633471005</c:v>
                </c:pt>
                <c:pt idx="47">
                  <c:v>15.040718912169003</c:v>
                </c:pt>
                <c:pt idx="48">
                  <c:v>14.989042216744004</c:v>
                </c:pt>
                <c:pt idx="49">
                  <c:v>14.983374450149004</c:v>
                </c:pt>
                <c:pt idx="50">
                  <c:v>14.949034452544003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1-4E76-A091-9BD26DE7F9EC}"/>
            </c:ext>
          </c:extLst>
        </c:ser>
        <c:ser>
          <c:idx val="2"/>
          <c:order val="2"/>
          <c:tx>
            <c:strRef>
              <c:f>'care receipt'!$EA$2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receipt'!$EA$4:$EA$54</c:f>
              <c:numCache>
                <c:formatCode>General</c:formatCode>
                <c:ptCount val="51"/>
                <c:pt idx="0">
                  <c:v>9.0713604547080031</c:v>
                </c:pt>
                <c:pt idx="1">
                  <c:v>9.211854386657004</c:v>
                </c:pt>
                <c:pt idx="2">
                  <c:v>9.3526150370340027</c:v>
                </c:pt>
                <c:pt idx="3">
                  <c:v>9.4856408529990013</c:v>
                </c:pt>
                <c:pt idx="4">
                  <c:v>9.6103317180890038</c:v>
                </c:pt>
                <c:pt idx="5">
                  <c:v>9.7573602515240037</c:v>
                </c:pt>
                <c:pt idx="6">
                  <c:v>9.911856900943004</c:v>
                </c:pt>
                <c:pt idx="7">
                  <c:v>9.9531982572830024</c:v>
                </c:pt>
                <c:pt idx="8">
                  <c:v>10.068620657000004</c:v>
                </c:pt>
                <c:pt idx="9">
                  <c:v>10.233119247469002</c:v>
                </c:pt>
                <c:pt idx="10">
                  <c:v>10.426956865018003</c:v>
                </c:pt>
                <c:pt idx="11">
                  <c:v>10.611992774443003</c:v>
                </c:pt>
                <c:pt idx="12">
                  <c:v>10.804963557101004</c:v>
                </c:pt>
                <c:pt idx="13">
                  <c:v>10.973196205562003</c:v>
                </c:pt>
                <c:pt idx="14">
                  <c:v>11.135961126249002</c:v>
                </c:pt>
                <c:pt idx="15">
                  <c:v>11.283323057719004</c:v>
                </c:pt>
                <c:pt idx="16">
                  <c:v>11.438019745959002</c:v>
                </c:pt>
                <c:pt idx="17">
                  <c:v>11.533504943183003</c:v>
                </c:pt>
                <c:pt idx="18">
                  <c:v>11.567378183539002</c:v>
                </c:pt>
                <c:pt idx="19">
                  <c:v>11.555642572707002</c:v>
                </c:pt>
                <c:pt idx="20">
                  <c:v>11.532104671436002</c:v>
                </c:pt>
                <c:pt idx="21">
                  <c:v>11.456023239849003</c:v>
                </c:pt>
                <c:pt idx="22">
                  <c:v>11.347602198867003</c:v>
                </c:pt>
                <c:pt idx="23">
                  <c:v>11.247449429153002</c:v>
                </c:pt>
                <c:pt idx="24">
                  <c:v>11.182636851149004</c:v>
                </c:pt>
                <c:pt idx="25">
                  <c:v>11.153231144462003</c:v>
                </c:pt>
                <c:pt idx="26">
                  <c:v>11.116157282970004</c:v>
                </c:pt>
                <c:pt idx="27">
                  <c:v>11.081817285365002</c:v>
                </c:pt>
                <c:pt idx="28">
                  <c:v>11.052211539857003</c:v>
                </c:pt>
                <c:pt idx="29">
                  <c:v>11.028940357014003</c:v>
                </c:pt>
                <c:pt idx="30">
                  <c:v>11.047810685795003</c:v>
                </c:pt>
                <c:pt idx="31">
                  <c:v>11.054145248460003</c:v>
                </c:pt>
                <c:pt idx="32">
                  <c:v>11.079350139906003</c:v>
                </c:pt>
                <c:pt idx="33">
                  <c:v>11.147029941011002</c:v>
                </c:pt>
                <c:pt idx="34">
                  <c:v>11.221644421244003</c:v>
                </c:pt>
                <c:pt idx="35">
                  <c:v>11.295658785014004</c:v>
                </c:pt>
                <c:pt idx="36">
                  <c:v>11.399212214685003</c:v>
                </c:pt>
                <c:pt idx="37">
                  <c:v>11.499765062041003</c:v>
                </c:pt>
                <c:pt idx="38">
                  <c:v>11.552375271964003</c:v>
                </c:pt>
                <c:pt idx="39">
                  <c:v>11.577246765375003</c:v>
                </c:pt>
                <c:pt idx="40">
                  <c:v>11.538772632136004</c:v>
                </c:pt>
                <c:pt idx="41">
                  <c:v>11.480761374046004</c:v>
                </c:pt>
                <c:pt idx="42">
                  <c:v>11.461157569588003</c:v>
                </c:pt>
                <c:pt idx="43">
                  <c:v>11.412414776871003</c:v>
                </c:pt>
                <c:pt idx="44">
                  <c:v>11.336600063712003</c:v>
                </c:pt>
                <c:pt idx="45">
                  <c:v>11.224845042380004</c:v>
                </c:pt>
                <c:pt idx="46">
                  <c:v>11.068281325144003</c:v>
                </c:pt>
                <c:pt idx="47">
                  <c:v>10.899848637862002</c:v>
                </c:pt>
                <c:pt idx="48">
                  <c:v>10.733816416432003</c:v>
                </c:pt>
                <c:pt idx="49">
                  <c:v>10.603657823568003</c:v>
                </c:pt>
                <c:pt idx="50">
                  <c:v>10.488702181100004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1-4E76-A091-9BD26DE7F9EC}"/>
            </c:ext>
          </c:extLst>
        </c:ser>
        <c:ser>
          <c:idx val="3"/>
          <c:order val="3"/>
          <c:tx>
            <c:strRef>
              <c:f>'care receipt'!$EB$2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receipt'!$EB$4:$EB$54</c:f>
              <c:numCache>
                <c:formatCode>General</c:formatCode>
                <c:ptCount val="51"/>
                <c:pt idx="0">
                  <c:v>3.3749883083050007</c:v>
                </c:pt>
                <c:pt idx="1">
                  <c:v>3.3938586370860007</c:v>
                </c:pt>
                <c:pt idx="2">
                  <c:v>3.4672062047860006</c:v>
                </c:pt>
                <c:pt idx="3">
                  <c:v>3.5754272069470012</c:v>
                </c:pt>
                <c:pt idx="4">
                  <c:v>3.697584246971001</c:v>
                </c:pt>
                <c:pt idx="5">
                  <c:v>3.8112729769060012</c:v>
                </c:pt>
                <c:pt idx="6">
                  <c:v>3.926895415444001</c:v>
                </c:pt>
                <c:pt idx="7">
                  <c:v>4.1722096895970013</c:v>
                </c:pt>
                <c:pt idx="8">
                  <c:v>4.3535115410300005</c:v>
                </c:pt>
                <c:pt idx="9">
                  <c:v>4.4878042695280014</c:v>
                </c:pt>
                <c:pt idx="10">
                  <c:v>4.6085610378050008</c:v>
                </c:pt>
                <c:pt idx="11">
                  <c:v>4.697578313150002</c:v>
                </c:pt>
                <c:pt idx="12">
                  <c:v>4.7795275501530012</c:v>
                </c:pt>
                <c:pt idx="13">
                  <c:v>4.8568758942730019</c:v>
                </c:pt>
                <c:pt idx="14">
                  <c:v>4.9298233843310006</c:v>
                </c:pt>
                <c:pt idx="15">
                  <c:v>4.9978365834710008</c:v>
                </c:pt>
                <c:pt idx="16">
                  <c:v>5.0631159187240016</c:v>
                </c:pt>
                <c:pt idx="17">
                  <c:v>5.1418645345910017</c:v>
                </c:pt>
                <c:pt idx="18">
                  <c:v>5.2384166055270018</c:v>
                </c:pt>
                <c:pt idx="19">
                  <c:v>5.3336350843230012</c:v>
                </c:pt>
                <c:pt idx="20">
                  <c:v>5.4410559312000011</c:v>
                </c:pt>
                <c:pt idx="21">
                  <c:v>5.5748152228420009</c:v>
                </c:pt>
                <c:pt idx="22">
                  <c:v>5.7147090383280013</c:v>
                </c:pt>
                <c:pt idx="23">
                  <c:v>5.8551362906700017</c:v>
                </c:pt>
                <c:pt idx="24">
                  <c:v>6.0153007066840019</c:v>
                </c:pt>
                <c:pt idx="25">
                  <c:v>6.1753317634840021</c:v>
                </c:pt>
                <c:pt idx="26">
                  <c:v>6.3309619662220022</c:v>
                </c:pt>
                <c:pt idx="27">
                  <c:v>6.4623874716190013</c:v>
                </c:pt>
                <c:pt idx="28">
                  <c:v>6.5910791131290019</c:v>
                </c:pt>
                <c:pt idx="29">
                  <c:v>6.720704269137002</c:v>
                </c:pt>
                <c:pt idx="30">
                  <c:v>6.8251245336990021</c:v>
                </c:pt>
                <c:pt idx="31">
                  <c:v>6.9423472828050024</c:v>
                </c:pt>
                <c:pt idx="32">
                  <c:v>7.0274971409440026</c:v>
                </c:pt>
                <c:pt idx="33">
                  <c:v>7.0843081661080021</c:v>
                </c:pt>
                <c:pt idx="34">
                  <c:v>7.104112009387002</c:v>
                </c:pt>
                <c:pt idx="35">
                  <c:v>7.1040453297800017</c:v>
                </c:pt>
                <c:pt idx="36">
                  <c:v>7.1035785725310019</c:v>
                </c:pt>
                <c:pt idx="37">
                  <c:v>7.0873754280300023</c:v>
                </c:pt>
                <c:pt idx="38">
                  <c:v>7.0805741081160019</c:v>
                </c:pt>
                <c:pt idx="39">
                  <c:v>7.1062457568110027</c:v>
                </c:pt>
                <c:pt idx="40">
                  <c:v>7.1666574807530017</c:v>
                </c:pt>
                <c:pt idx="41">
                  <c:v>7.2116662154780018</c:v>
                </c:pt>
                <c:pt idx="42">
                  <c:v>7.2716778617780022</c:v>
                </c:pt>
                <c:pt idx="43">
                  <c:v>7.3176867906080023</c:v>
                </c:pt>
                <c:pt idx="44">
                  <c:v>7.378898669834002</c:v>
                </c:pt>
                <c:pt idx="45">
                  <c:v>7.4618481009420012</c:v>
                </c:pt>
                <c:pt idx="46">
                  <c:v>7.5381295713500016</c:v>
                </c:pt>
                <c:pt idx="47">
                  <c:v>7.6294139533330023</c:v>
                </c:pt>
                <c:pt idx="48">
                  <c:v>7.7225653643120022</c:v>
                </c:pt>
                <c:pt idx="49">
                  <c:v>7.8030476499610018</c:v>
                </c:pt>
                <c:pt idx="50">
                  <c:v>7.8789957223340021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1-4E76-A091-9BD26DE7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 ('000,000)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0725363882"/>
          <c:y val="1.8397831059273468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2825896762904"/>
          <c:y val="5.0925925925925923E-2"/>
          <c:w val="0.82551618547681538"/>
          <c:h val="0.72475284339457557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provision'!$G$2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provision'!$G$4:$G$54</c:f>
              <c:numCache>
                <c:formatCode>General</c:formatCode>
                <c:ptCount val="51"/>
                <c:pt idx="0">
                  <c:v>2214.6964668980008</c:v>
                </c:pt>
                <c:pt idx="1">
                  <c:v>2251.3035711410007</c:v>
                </c:pt>
                <c:pt idx="2">
                  <c:v>2298.3126940760008</c:v>
                </c:pt>
                <c:pt idx="3">
                  <c:v>2313.3156056510006</c:v>
                </c:pt>
                <c:pt idx="4">
                  <c:v>2331.6524975760008</c:v>
                </c:pt>
                <c:pt idx="5">
                  <c:v>2351.9230981040005</c:v>
                </c:pt>
                <c:pt idx="6">
                  <c:v>2357.1907870570008</c:v>
                </c:pt>
                <c:pt idx="7">
                  <c:v>2370.7267472780009</c:v>
                </c:pt>
                <c:pt idx="8">
                  <c:v>2397.5986288990007</c:v>
                </c:pt>
                <c:pt idx="9">
                  <c:v>2387.3299694210009</c:v>
                </c:pt>
                <c:pt idx="10">
                  <c:v>2372.3937374530005</c:v>
                </c:pt>
                <c:pt idx="11">
                  <c:v>2365.1923398970007</c:v>
                </c:pt>
                <c:pt idx="12">
                  <c:v>2343.0547103730005</c:v>
                </c:pt>
                <c:pt idx="13">
                  <c:v>2315.8494307170008</c:v>
                </c:pt>
                <c:pt idx="14">
                  <c:v>2315.7160715030009</c:v>
                </c:pt>
                <c:pt idx="15">
                  <c:v>2281.8428311470007</c:v>
                </c:pt>
                <c:pt idx="16">
                  <c:v>2271.5074920620004</c:v>
                </c:pt>
                <c:pt idx="17">
                  <c:v>2224.9651263760006</c:v>
                </c:pt>
                <c:pt idx="18">
                  <c:v>2235.7005431030007</c:v>
                </c:pt>
                <c:pt idx="19">
                  <c:v>2217.9637676410002</c:v>
                </c:pt>
                <c:pt idx="20">
                  <c:v>2200.0936329650008</c:v>
                </c:pt>
                <c:pt idx="21">
                  <c:v>2202.8274968520009</c:v>
                </c:pt>
                <c:pt idx="22">
                  <c:v>2189.4248958450007</c:v>
                </c:pt>
                <c:pt idx="23">
                  <c:v>2172.6216348810003</c:v>
                </c:pt>
                <c:pt idx="24">
                  <c:v>2187.8912648840005</c:v>
                </c:pt>
                <c:pt idx="25">
                  <c:v>2166.9538682860007</c:v>
                </c:pt>
                <c:pt idx="26">
                  <c:v>2179.2895955810009</c:v>
                </c:pt>
                <c:pt idx="27">
                  <c:v>2183.1570127870009</c:v>
                </c:pt>
                <c:pt idx="28">
                  <c:v>2150.5506849640005</c:v>
                </c:pt>
                <c:pt idx="29">
                  <c:v>2140.2153458790008</c:v>
                </c:pt>
                <c:pt idx="30">
                  <c:v>2122.4785704170004</c:v>
                </c:pt>
                <c:pt idx="31">
                  <c:v>2105.4752706320005</c:v>
                </c:pt>
                <c:pt idx="32">
                  <c:v>2074.9360106260006</c:v>
                </c:pt>
                <c:pt idx="33">
                  <c:v>2055.5322449890004</c:v>
                </c:pt>
                <c:pt idx="34">
                  <c:v>2020.7921697420006</c:v>
                </c:pt>
                <c:pt idx="35">
                  <c:v>2012.9239761160006</c:v>
                </c:pt>
                <c:pt idx="36">
                  <c:v>1986.9856089930006</c:v>
                </c:pt>
                <c:pt idx="37">
                  <c:v>1949.7117086800006</c:v>
                </c:pt>
                <c:pt idx="38">
                  <c:v>1956.1796305590005</c:v>
                </c:pt>
                <c:pt idx="39">
                  <c:v>1915.5717498960007</c:v>
                </c:pt>
                <c:pt idx="40">
                  <c:v>1869.2294230310004</c:v>
                </c:pt>
                <c:pt idx="41">
                  <c:v>1832.4889595740005</c:v>
                </c:pt>
                <c:pt idx="42">
                  <c:v>1843.7578131570006</c:v>
                </c:pt>
                <c:pt idx="43">
                  <c:v>1834.0892701420005</c:v>
                </c:pt>
                <c:pt idx="44">
                  <c:v>1821.4201448120004</c:v>
                </c:pt>
                <c:pt idx="45">
                  <c:v>1775.7446140170005</c:v>
                </c:pt>
                <c:pt idx="46">
                  <c:v>1760.4749840140005</c:v>
                </c:pt>
                <c:pt idx="47">
                  <c:v>1736.2702866730006</c:v>
                </c:pt>
                <c:pt idx="48">
                  <c:v>1727.1351805140007</c:v>
                </c:pt>
                <c:pt idx="49">
                  <c:v>1688.2609696330005</c:v>
                </c:pt>
                <c:pt idx="50">
                  <c:v>1680.1927371860004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9-4A15-8D4D-FD3C34648B1F}"/>
            </c:ext>
          </c:extLst>
        </c:ser>
        <c:ser>
          <c:idx val="1"/>
          <c:order val="1"/>
          <c:tx>
            <c:strRef>
              <c:f>'care provision'!$H$2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provision'!$H$4:$H$54</c:f>
              <c:numCache>
                <c:formatCode>General</c:formatCode>
                <c:ptCount val="51"/>
                <c:pt idx="0">
                  <c:v>3386.5905599230009</c:v>
                </c:pt>
                <c:pt idx="1">
                  <c:v>3361.1189500490009</c:v>
                </c:pt>
                <c:pt idx="2">
                  <c:v>3371.3876095270011</c:v>
                </c:pt>
                <c:pt idx="3">
                  <c:v>3384.9235697480008</c:v>
                </c:pt>
                <c:pt idx="4">
                  <c:v>3404.7274130270011</c:v>
                </c:pt>
                <c:pt idx="5">
                  <c:v>3413.4624415440012</c:v>
                </c:pt>
                <c:pt idx="6">
                  <c:v>3408.2614321980009</c:v>
                </c:pt>
                <c:pt idx="7">
                  <c:v>3417.1964995360013</c:v>
                </c:pt>
                <c:pt idx="8">
                  <c:v>3395.5256272610013</c:v>
                </c:pt>
                <c:pt idx="9">
                  <c:v>3359.5186394810012</c:v>
                </c:pt>
                <c:pt idx="10">
                  <c:v>3342.6486989100008</c:v>
                </c:pt>
                <c:pt idx="11">
                  <c:v>3365.7198429320006</c:v>
                </c:pt>
                <c:pt idx="12">
                  <c:v>3347.6496694350008</c:v>
                </c:pt>
                <c:pt idx="13">
                  <c:v>3352.6506399600007</c:v>
                </c:pt>
                <c:pt idx="14">
                  <c:v>3333.7803111790008</c:v>
                </c:pt>
                <c:pt idx="15">
                  <c:v>3338.1811652410006</c:v>
                </c:pt>
                <c:pt idx="16">
                  <c:v>3344.8491259410007</c:v>
                </c:pt>
                <c:pt idx="17">
                  <c:v>3328.9126998680013</c:v>
                </c:pt>
                <c:pt idx="18">
                  <c:v>3330.5796900430009</c:v>
                </c:pt>
                <c:pt idx="19">
                  <c:v>3347.2495917930005</c:v>
                </c:pt>
                <c:pt idx="20">
                  <c:v>3348.7165431470012</c:v>
                </c:pt>
                <c:pt idx="21">
                  <c:v>3333.313553930001</c:v>
                </c:pt>
                <c:pt idx="22">
                  <c:v>3324.5118458060006</c:v>
                </c:pt>
                <c:pt idx="23">
                  <c:v>3344.3823686920009</c:v>
                </c:pt>
                <c:pt idx="24">
                  <c:v>3337.381009957001</c:v>
                </c:pt>
                <c:pt idx="25">
                  <c:v>3304.1745656710009</c:v>
                </c:pt>
                <c:pt idx="26">
                  <c:v>3282.5703730030009</c:v>
                </c:pt>
                <c:pt idx="27">
                  <c:v>3259.9659862300009</c:v>
                </c:pt>
                <c:pt idx="28">
                  <c:v>3258.2989960550008</c:v>
                </c:pt>
                <c:pt idx="29">
                  <c:v>3220.2249404580011</c:v>
                </c:pt>
                <c:pt idx="30">
                  <c:v>3206.6223006300011</c:v>
                </c:pt>
                <c:pt idx="31">
                  <c:v>3169.0150022820012</c:v>
                </c:pt>
                <c:pt idx="32">
                  <c:v>3130.5408690430008</c:v>
                </c:pt>
                <c:pt idx="33">
                  <c:v>3119.7387727090008</c:v>
                </c:pt>
                <c:pt idx="34">
                  <c:v>3087.7992409560011</c:v>
                </c:pt>
                <c:pt idx="35">
                  <c:v>3062.527669903001</c:v>
                </c:pt>
                <c:pt idx="36">
                  <c:v>3055.9263888100008</c:v>
                </c:pt>
                <c:pt idx="37">
                  <c:v>3053.4592433510006</c:v>
                </c:pt>
                <c:pt idx="38">
                  <c:v>3014.5183528630009</c:v>
                </c:pt>
                <c:pt idx="39">
                  <c:v>3018.6524884970008</c:v>
                </c:pt>
                <c:pt idx="40">
                  <c:v>3014.5850324700009</c:v>
                </c:pt>
                <c:pt idx="41">
                  <c:v>3009.4507027310005</c:v>
                </c:pt>
                <c:pt idx="42">
                  <c:v>2999.4487616810006</c:v>
                </c:pt>
                <c:pt idx="43">
                  <c:v>2978.1779670480009</c:v>
                </c:pt>
                <c:pt idx="44">
                  <c:v>2947.572027435001</c:v>
                </c:pt>
                <c:pt idx="45">
                  <c:v>2975.7775011960007</c:v>
                </c:pt>
                <c:pt idx="46">
                  <c:v>2994.2477523350008</c:v>
                </c:pt>
                <c:pt idx="47">
                  <c:v>3011.1176929060007</c:v>
                </c:pt>
                <c:pt idx="48">
                  <c:v>3002.3826643890006</c:v>
                </c:pt>
                <c:pt idx="49">
                  <c:v>2997.5150530780011</c:v>
                </c:pt>
                <c:pt idx="50">
                  <c:v>2979.4448795810008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9-4A15-8D4D-FD3C34648B1F}"/>
            </c:ext>
          </c:extLst>
        </c:ser>
        <c:ser>
          <c:idx val="2"/>
          <c:order val="2"/>
          <c:tx>
            <c:strRef>
              <c:f>'care provision'!$I$2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provision'!$I$4:$I$54</c:f>
              <c:numCache>
                <c:formatCode>General</c:formatCode>
                <c:ptCount val="51"/>
                <c:pt idx="0">
                  <c:v>1755.2072950610004</c:v>
                </c:pt>
                <c:pt idx="1">
                  <c:v>1829.3550180450004</c:v>
                </c:pt>
                <c:pt idx="2">
                  <c:v>1907.5701970560006</c:v>
                </c:pt>
                <c:pt idx="3">
                  <c:v>1987.1856478140005</c:v>
                </c:pt>
                <c:pt idx="4">
                  <c:v>2047.7974105770006</c:v>
                </c:pt>
                <c:pt idx="5">
                  <c:v>2113.0767458300002</c:v>
                </c:pt>
                <c:pt idx="6">
                  <c:v>2158.1521601620007</c:v>
                </c:pt>
                <c:pt idx="7">
                  <c:v>2180.3564692930008</c:v>
                </c:pt>
                <c:pt idx="8">
                  <c:v>2225.6319224460003</c:v>
                </c:pt>
                <c:pt idx="9">
                  <c:v>2282.2429087890005</c:v>
                </c:pt>
                <c:pt idx="10">
                  <c:v>2333.0527693230006</c:v>
                </c:pt>
                <c:pt idx="11">
                  <c:v>2382.7957561450003</c:v>
                </c:pt>
                <c:pt idx="12">
                  <c:v>2421.7366466330004</c:v>
                </c:pt>
                <c:pt idx="13">
                  <c:v>2461.4776924050007</c:v>
                </c:pt>
                <c:pt idx="14">
                  <c:v>2490.0165642010006</c:v>
                </c:pt>
                <c:pt idx="15">
                  <c:v>2525.0233578760008</c:v>
                </c:pt>
                <c:pt idx="16">
                  <c:v>2570.4988498500006</c:v>
                </c:pt>
                <c:pt idx="17">
                  <c:v>2591.9030036970007</c:v>
                </c:pt>
                <c:pt idx="18">
                  <c:v>2604.5054494200008</c:v>
                </c:pt>
                <c:pt idx="19">
                  <c:v>2598.5042847900008</c:v>
                </c:pt>
                <c:pt idx="20">
                  <c:v>2580.3007520790006</c:v>
                </c:pt>
                <c:pt idx="21">
                  <c:v>2543.2268905870005</c:v>
                </c:pt>
                <c:pt idx="22">
                  <c:v>2521.1559406700007</c:v>
                </c:pt>
                <c:pt idx="23">
                  <c:v>2483.4152831080005</c:v>
                </c:pt>
                <c:pt idx="24">
                  <c:v>2476.413924373001</c:v>
                </c:pt>
                <c:pt idx="25">
                  <c:v>2439.6067813090008</c:v>
                </c:pt>
                <c:pt idx="26">
                  <c:v>2415.2020451470007</c:v>
                </c:pt>
                <c:pt idx="27">
                  <c:v>2421.8700058470004</c:v>
                </c:pt>
                <c:pt idx="28">
                  <c:v>2399.6656967160006</c:v>
                </c:pt>
                <c:pt idx="29">
                  <c:v>2375.1276013400006</c:v>
                </c:pt>
                <c:pt idx="30">
                  <c:v>2371.2601841340006</c:v>
                </c:pt>
                <c:pt idx="31">
                  <c:v>2373.4606111650005</c:v>
                </c:pt>
                <c:pt idx="32">
                  <c:v>2362.3917964030006</c:v>
                </c:pt>
                <c:pt idx="33">
                  <c:v>2372.2603782390006</c:v>
                </c:pt>
                <c:pt idx="34">
                  <c:v>2385.3295812110005</c:v>
                </c:pt>
                <c:pt idx="35">
                  <c:v>2412.3348220460007</c:v>
                </c:pt>
                <c:pt idx="36">
                  <c:v>2434.8725292120007</c:v>
                </c:pt>
                <c:pt idx="37">
                  <c:v>2449.008605896001</c:v>
                </c:pt>
                <c:pt idx="38">
                  <c:v>2456.0766442380009</c:v>
                </c:pt>
                <c:pt idx="39">
                  <c:v>2460.6108575140006</c:v>
                </c:pt>
                <c:pt idx="40">
                  <c:v>2463.1446825800008</c:v>
                </c:pt>
                <c:pt idx="41">
                  <c:v>2456.4767218800007</c:v>
                </c:pt>
                <c:pt idx="42">
                  <c:v>2444.4077130130008</c:v>
                </c:pt>
                <c:pt idx="43">
                  <c:v>2425.6040638390004</c:v>
                </c:pt>
                <c:pt idx="44">
                  <c:v>2416.8023557150004</c:v>
                </c:pt>
                <c:pt idx="45">
                  <c:v>2382.2623192890005</c:v>
                </c:pt>
                <c:pt idx="46">
                  <c:v>2345.2551374040008</c:v>
                </c:pt>
                <c:pt idx="47">
                  <c:v>2315.0492754330007</c:v>
                </c:pt>
                <c:pt idx="48">
                  <c:v>2302.5801889240006</c:v>
                </c:pt>
                <c:pt idx="49">
                  <c:v>2281.5094331120008</c:v>
                </c:pt>
                <c:pt idx="50">
                  <c:v>2268.6402689610009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9-4A15-8D4D-FD3C34648B1F}"/>
            </c:ext>
          </c:extLst>
        </c:ser>
        <c:ser>
          <c:idx val="3"/>
          <c:order val="3"/>
          <c:tx>
            <c:strRef>
              <c:f>'care provision'!$J$2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provision'!$J$4:$J$54</c:f>
              <c:numCache>
                <c:formatCode>General</c:formatCode>
                <c:ptCount val="51"/>
                <c:pt idx="0">
                  <c:v>493.2957325860001</c:v>
                </c:pt>
                <c:pt idx="1">
                  <c:v>524.36842944800014</c:v>
                </c:pt>
                <c:pt idx="2">
                  <c:v>566.10986343000013</c:v>
                </c:pt>
                <c:pt idx="3">
                  <c:v>613.18566597200027</c:v>
                </c:pt>
                <c:pt idx="4">
                  <c:v>652.45995449500015</c:v>
                </c:pt>
                <c:pt idx="5">
                  <c:v>689.06705873800024</c:v>
                </c:pt>
                <c:pt idx="6">
                  <c:v>724.60728926900015</c:v>
                </c:pt>
                <c:pt idx="7">
                  <c:v>801.95563338900024</c:v>
                </c:pt>
                <c:pt idx="8">
                  <c:v>862.9007941870002</c:v>
                </c:pt>
                <c:pt idx="9">
                  <c:v>907.8428493050003</c:v>
                </c:pt>
                <c:pt idx="10">
                  <c:v>950.71783660600033</c:v>
                </c:pt>
                <c:pt idx="11">
                  <c:v>967.72113639100019</c:v>
                </c:pt>
                <c:pt idx="12">
                  <c:v>985.99134870900025</c:v>
                </c:pt>
                <c:pt idx="13">
                  <c:v>1013.1966283650003</c:v>
                </c:pt>
                <c:pt idx="14">
                  <c:v>1037.6013645270002</c:v>
                </c:pt>
                <c:pt idx="15">
                  <c:v>1067.7405468910003</c:v>
                </c:pt>
                <c:pt idx="16">
                  <c:v>1074.8752648400002</c:v>
                </c:pt>
                <c:pt idx="17">
                  <c:v>1084.2104098200005</c:v>
                </c:pt>
                <c:pt idx="18">
                  <c:v>1098.9466029670004</c:v>
                </c:pt>
                <c:pt idx="19">
                  <c:v>1115.7498639310002</c:v>
                </c:pt>
                <c:pt idx="20">
                  <c:v>1144.8888521900003</c:v>
                </c:pt>
                <c:pt idx="21">
                  <c:v>1162.9590256870003</c:v>
                </c:pt>
                <c:pt idx="22">
                  <c:v>1186.9636842070004</c:v>
                </c:pt>
                <c:pt idx="23">
                  <c:v>1207.1676051280003</c:v>
                </c:pt>
                <c:pt idx="24">
                  <c:v>1244.1081074060003</c:v>
                </c:pt>
                <c:pt idx="25">
                  <c:v>1265.7123000740003</c:v>
                </c:pt>
                <c:pt idx="26">
                  <c:v>1295.9181620450004</c:v>
                </c:pt>
                <c:pt idx="27">
                  <c:v>1315.5219665030004</c:v>
                </c:pt>
                <c:pt idx="28">
                  <c:v>1340.5934987350004</c:v>
                </c:pt>
                <c:pt idx="29">
                  <c:v>1342.7939257660003</c:v>
                </c:pt>
                <c:pt idx="30">
                  <c:v>1352.9292260300006</c:v>
                </c:pt>
                <c:pt idx="31">
                  <c:v>1365.1315941110004</c:v>
                </c:pt>
                <c:pt idx="32">
                  <c:v>1393.2037086580006</c:v>
                </c:pt>
                <c:pt idx="33">
                  <c:v>1384.0019228920003</c:v>
                </c:pt>
                <c:pt idx="34">
                  <c:v>1358.7970314460003</c:v>
                </c:pt>
                <c:pt idx="35">
                  <c:v>1353.8627405280004</c:v>
                </c:pt>
                <c:pt idx="36">
                  <c:v>1350.1286825360005</c:v>
                </c:pt>
                <c:pt idx="37">
                  <c:v>1336.9927999570004</c:v>
                </c:pt>
                <c:pt idx="38">
                  <c:v>1334.3922952840005</c:v>
                </c:pt>
                <c:pt idx="39">
                  <c:v>1333.6588196070004</c:v>
                </c:pt>
                <c:pt idx="40">
                  <c:v>1337.3261979920003</c:v>
                </c:pt>
                <c:pt idx="41">
                  <c:v>1340.5934987350004</c:v>
                </c:pt>
                <c:pt idx="42">
                  <c:v>1347.4614982560004</c:v>
                </c:pt>
                <c:pt idx="43">
                  <c:v>1372.5330304880006</c:v>
                </c:pt>
                <c:pt idx="44">
                  <c:v>1387.7359808840004</c:v>
                </c:pt>
                <c:pt idx="45">
                  <c:v>1401.4053003190004</c:v>
                </c:pt>
                <c:pt idx="46">
                  <c:v>1412.0740374390002</c:v>
                </c:pt>
                <c:pt idx="47">
                  <c:v>1430.6109681850003</c:v>
                </c:pt>
                <c:pt idx="48">
                  <c:v>1450.2147726430003</c:v>
                </c:pt>
                <c:pt idx="49">
                  <c:v>1464.2174901130004</c:v>
                </c:pt>
                <c:pt idx="50">
                  <c:v>1470.4853731710004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9-4A15-8D4D-FD3C3464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43647"/>
        <c:axId val="1938241727"/>
      </c:areaChart>
      <c:catAx>
        <c:axId val="19382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1727"/>
        <c:crosses val="autoZero"/>
        <c:auto val="1"/>
        <c:lblAlgn val="ctr"/>
        <c:lblOffset val="100"/>
        <c:noMultiLvlLbl val="0"/>
      </c:catAx>
      <c:valAx>
        <c:axId val="19382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informal care providers</a:t>
                </a:r>
                <a:r>
                  <a:rPr lang="en-GB" baseline="0"/>
                  <a:t>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89457567804022"/>
          <c:y val="7.4652230971128594E-2"/>
          <c:w val="0.4753217410323709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69816272965879E-2"/>
          <c:y val="5.0925925925925923E-2"/>
          <c:w val="0.90087576552930881"/>
          <c:h val="0.80845727617381158"/>
        </c:manualLayout>
      </c:layout>
      <c:lineChart>
        <c:grouping val="standard"/>
        <c:varyColors val="0"/>
        <c:ser>
          <c:idx val="1"/>
          <c:order val="0"/>
          <c:tx>
            <c:strRef>
              <c:f>'care provision'!$BY$1</c:f>
              <c:strCache>
                <c:ptCount val="1"/>
                <c:pt idx="0">
                  <c:v>Total hours of care provided per year ('000,000)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provision'!$CE$4:$CE$54</c:f>
              <c:numCache>
                <c:formatCode>General</c:formatCode>
                <c:ptCount val="51"/>
                <c:pt idx="0">
                  <c:v>2.0677143236878335</c:v>
                </c:pt>
                <c:pt idx="1">
                  <c:v>1.9939139392929301</c:v>
                </c:pt>
                <c:pt idx="2">
                  <c:v>1.9011283317869894</c:v>
                </c:pt>
                <c:pt idx="3">
                  <c:v>1.8029817142022431</c:v>
                </c:pt>
                <c:pt idx="4">
                  <c:v>1.739286141602024</c:v>
                </c:pt>
                <c:pt idx="5">
                  <c:v>1.7032597526595923</c:v>
                </c:pt>
                <c:pt idx="6">
                  <c:v>1.6543867039776163</c:v>
                </c:pt>
                <c:pt idx="7">
                  <c:v>1.6208396090342425</c:v>
                </c:pt>
                <c:pt idx="8">
                  <c:v>1.5975102939252592</c:v>
                </c:pt>
                <c:pt idx="9">
                  <c:v>1.5835960777651534</c:v>
                </c:pt>
                <c:pt idx="10">
                  <c:v>1.5433546974281214</c:v>
                </c:pt>
                <c:pt idx="11">
                  <c:v>1.5529374074168285</c:v>
                </c:pt>
                <c:pt idx="12">
                  <c:v>1.5188325500292754</c:v>
                </c:pt>
                <c:pt idx="13">
                  <c:v>1.5185451055860113</c:v>
                </c:pt>
                <c:pt idx="14">
                  <c:v>1.5007695886891084</c:v>
                </c:pt>
                <c:pt idx="15">
                  <c:v>1.4892355977854355</c:v>
                </c:pt>
                <c:pt idx="16">
                  <c:v>1.4802667504723312</c:v>
                </c:pt>
                <c:pt idx="17">
                  <c:v>1.4739484841493422</c:v>
                </c:pt>
                <c:pt idx="18">
                  <c:v>1.4503755643200411</c:v>
                </c:pt>
                <c:pt idx="19">
                  <c:v>1.4430453299428094</c:v>
                </c:pt>
                <c:pt idx="20">
                  <c:v>1.4540670988945248</c:v>
                </c:pt>
                <c:pt idx="21">
                  <c:v>1.4487178354462351</c:v>
                </c:pt>
                <c:pt idx="22">
                  <c:v>1.4197541706419177</c:v>
                </c:pt>
                <c:pt idx="23">
                  <c:v>1.4206934336242434</c:v>
                </c:pt>
                <c:pt idx="24">
                  <c:v>1.4164381162806015</c:v>
                </c:pt>
                <c:pt idx="25">
                  <c:v>1.4235131560382963</c:v>
                </c:pt>
                <c:pt idx="26">
                  <c:v>1.4038978572144414</c:v>
                </c:pt>
                <c:pt idx="27">
                  <c:v>1.4143109951662352</c:v>
                </c:pt>
                <c:pt idx="28">
                  <c:v>1.40510222477112</c:v>
                </c:pt>
                <c:pt idx="29">
                  <c:v>1.3921482348620737</c:v>
                </c:pt>
                <c:pt idx="30">
                  <c:v>1.3765311821047159</c:v>
                </c:pt>
                <c:pt idx="31">
                  <c:v>1.3610871255415238</c:v>
                </c:pt>
                <c:pt idx="32">
                  <c:v>1.3482951748659728</c:v>
                </c:pt>
                <c:pt idx="33">
                  <c:v>1.3403059136347655</c:v>
                </c:pt>
                <c:pt idx="34">
                  <c:v>1.3420857919956608</c:v>
                </c:pt>
                <c:pt idx="35">
                  <c:v>1.3352734982709669</c:v>
                </c:pt>
                <c:pt idx="36">
                  <c:v>1.3156048343017648</c:v>
                </c:pt>
                <c:pt idx="37">
                  <c:v>1.3124339963054421</c:v>
                </c:pt>
                <c:pt idx="38">
                  <c:v>1.3425434917760446</c:v>
                </c:pt>
                <c:pt idx="39">
                  <c:v>1.3230072198700442</c:v>
                </c:pt>
                <c:pt idx="40">
                  <c:v>1.3121627238489908</c:v>
                </c:pt>
                <c:pt idx="41">
                  <c:v>1.317612405534119</c:v>
                </c:pt>
                <c:pt idx="42">
                  <c:v>1.3286875489937606</c:v>
                </c:pt>
                <c:pt idx="43">
                  <c:v>1.3191730938400317</c:v>
                </c:pt>
                <c:pt idx="44">
                  <c:v>1.3002708315873455</c:v>
                </c:pt>
                <c:pt idx="45">
                  <c:v>1.2967372541225735</c:v>
                </c:pt>
                <c:pt idx="46">
                  <c:v>1.3069263615562239</c:v>
                </c:pt>
                <c:pt idx="47">
                  <c:v>1.2987571244761704</c:v>
                </c:pt>
                <c:pt idx="48">
                  <c:v>1.290539099621751</c:v>
                </c:pt>
                <c:pt idx="49">
                  <c:v>1.2693525855339041</c:v>
                </c:pt>
                <c:pt idx="50">
                  <c:v>1.2765012589192273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6-41DF-AB01-805F6FFEA5AC}"/>
            </c:ext>
          </c:extLst>
        </c:ser>
        <c:ser>
          <c:idx val="0"/>
          <c:order val="1"/>
          <c:tx>
            <c:strRef>
              <c:f>'care provision'!$G$1</c:f>
              <c:strCache>
                <c:ptCount val="1"/>
                <c:pt idx="0">
                  <c:v>Number providing care by age band ('000)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provision'!$L$4:$L$54</c:f>
              <c:numCache>
                <c:formatCode>General</c:formatCode>
                <c:ptCount val="51"/>
                <c:pt idx="0">
                  <c:v>2.6151590545583794</c:v>
                </c:pt>
                <c:pt idx="1">
                  <c:v>2.5096420468868157</c:v>
                </c:pt>
                <c:pt idx="2">
                  <c:v>2.4089591100065091</c:v>
                </c:pt>
                <c:pt idx="3">
                  <c:v>2.3089981447124304</c:v>
                </c:pt>
                <c:pt idx="4">
                  <c:v>2.2315995555320387</c:v>
                </c:pt>
                <c:pt idx="5">
                  <c:v>2.1670742608490325</c:v>
                </c:pt>
                <c:pt idx="6">
                  <c:v>2.1160328259344463</c:v>
                </c:pt>
                <c:pt idx="7">
                  <c:v>2.0692866807211856</c:v>
                </c:pt>
                <c:pt idx="8">
                  <c:v>2.0225181451000638</c:v>
                </c:pt>
                <c:pt idx="9">
                  <c:v>2.0013439053890609</c:v>
                </c:pt>
                <c:pt idx="10">
                  <c:v>1.9658557902403495</c:v>
                </c:pt>
                <c:pt idx="11">
                  <c:v>1.9451704586029104</c:v>
                </c:pt>
                <c:pt idx="12">
                  <c:v>1.9102083100011196</c:v>
                </c:pt>
                <c:pt idx="13">
                  <c:v>1.8917938246737118</c:v>
                </c:pt>
                <c:pt idx="14">
                  <c:v>1.8654612486106972</c:v>
                </c:pt>
                <c:pt idx="15">
                  <c:v>1.8408500433015791</c:v>
                </c:pt>
                <c:pt idx="16">
                  <c:v>1.8332387451001098</c:v>
                </c:pt>
                <c:pt idx="17">
                  <c:v>1.8061691827920512</c:v>
                </c:pt>
                <c:pt idx="18">
                  <c:v>1.7902822850667077</c:v>
                </c:pt>
                <c:pt idx="19">
                  <c:v>1.7753581588783851</c:v>
                </c:pt>
                <c:pt idx="20">
                  <c:v>1.768918678299799</c:v>
                </c:pt>
                <c:pt idx="21">
                  <c:v>1.7557095266444578</c:v>
                </c:pt>
                <c:pt idx="22">
                  <c:v>1.7414691883452114</c:v>
                </c:pt>
                <c:pt idx="23">
                  <c:v>1.7333676441052421</c:v>
                </c:pt>
                <c:pt idx="24">
                  <c:v>1.7235764273017689</c:v>
                </c:pt>
                <c:pt idx="25">
                  <c:v>1.7025646101124563</c:v>
                </c:pt>
                <c:pt idx="26">
                  <c:v>1.6820688390291618</c:v>
                </c:pt>
                <c:pt idx="27">
                  <c:v>1.6772570565375757</c:v>
                </c:pt>
                <c:pt idx="28">
                  <c:v>1.6593500949340299</c:v>
                </c:pt>
                <c:pt idx="29">
                  <c:v>1.6451460885956644</c:v>
                </c:pt>
                <c:pt idx="30">
                  <c:v>1.629321621005388</c:v>
                </c:pt>
                <c:pt idx="31">
                  <c:v>1.6149342891278378</c:v>
                </c:pt>
                <c:pt idx="32">
                  <c:v>1.5906777454252778</c:v>
                </c:pt>
                <c:pt idx="33">
                  <c:v>1.579451925571304</c:v>
                </c:pt>
                <c:pt idx="34">
                  <c:v>1.5566850750993704</c:v>
                </c:pt>
                <c:pt idx="35">
                  <c:v>1.5446147752952961</c:v>
                </c:pt>
                <c:pt idx="36">
                  <c:v>1.5339597719794227</c:v>
                </c:pt>
                <c:pt idx="37">
                  <c:v>1.528467728843433</c:v>
                </c:pt>
                <c:pt idx="38">
                  <c:v>1.5267665206428152</c:v>
                </c:pt>
                <c:pt idx="39">
                  <c:v>1.5290682054456888</c:v>
                </c:pt>
                <c:pt idx="40">
                  <c:v>1.5244220752618951</c:v>
                </c:pt>
                <c:pt idx="41">
                  <c:v>1.5150204052995313</c:v>
                </c:pt>
                <c:pt idx="42">
                  <c:v>1.5099868241549386</c:v>
                </c:pt>
                <c:pt idx="43">
                  <c:v>1.5041993313685975</c:v>
                </c:pt>
                <c:pt idx="44">
                  <c:v>1.4990148644709997</c:v>
                </c:pt>
                <c:pt idx="45">
                  <c:v>1.4921199263283051</c:v>
                </c:pt>
                <c:pt idx="46">
                  <c:v>1.4884046311518417</c:v>
                </c:pt>
                <c:pt idx="47">
                  <c:v>1.4792692557837033</c:v>
                </c:pt>
                <c:pt idx="48">
                  <c:v>1.4762335793529222</c:v>
                </c:pt>
                <c:pt idx="49">
                  <c:v>1.4689591078066917</c:v>
                </c:pt>
                <c:pt idx="50">
                  <c:v>1.4574813991969544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6-41DF-AB01-805F6FFE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38687"/>
        <c:axId val="1938047807"/>
      </c:lineChart>
      <c:catAx>
        <c:axId val="19380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47807"/>
        <c:crosses val="autoZero"/>
        <c:auto val="1"/>
        <c:lblAlgn val="ctr"/>
        <c:lblOffset val="100"/>
        <c:noMultiLvlLbl val="0"/>
      </c:catAx>
      <c:valAx>
        <c:axId val="19380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5669291338584E-2"/>
          <c:y val="0.66377150772820059"/>
          <c:w val="0.91226552930883642"/>
          <c:h val="0.15393846602508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'care provision'!$CX$2</c:f>
              <c:strCache>
                <c:ptCount val="1"/>
                <c:pt idx="0">
                  <c:v>under 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provision'!$CX$4:$CX$54</c:f>
              <c:numCache>
                <c:formatCode>General</c:formatCode>
                <c:ptCount val="51"/>
                <c:pt idx="0">
                  <c:v>0.49427952068404879</c:v>
                </c:pt>
                <c:pt idx="1">
                  <c:v>0.51094393270740157</c:v>
                </c:pt>
                <c:pt idx="2">
                  <c:v>0.5024080306371127</c:v>
                </c:pt>
                <c:pt idx="3">
                  <c:v>0.49563312483786359</c:v>
                </c:pt>
                <c:pt idx="4">
                  <c:v>0.49470944863875538</c:v>
                </c:pt>
                <c:pt idx="5">
                  <c:v>0.48281923338625543</c:v>
                </c:pt>
                <c:pt idx="6">
                  <c:v>0.47509264235806631</c:v>
                </c:pt>
                <c:pt idx="7">
                  <c:v>0.46717668898014286</c:v>
                </c:pt>
                <c:pt idx="8">
                  <c:v>0.47078454821036236</c:v>
                </c:pt>
                <c:pt idx="9">
                  <c:v>0.47677568918805679</c:v>
                </c:pt>
                <c:pt idx="10">
                  <c:v>0.46991202675735683</c:v>
                </c:pt>
                <c:pt idx="11">
                  <c:v>0.46894646330805445</c:v>
                </c:pt>
                <c:pt idx="12">
                  <c:v>0.4714989043512906</c:v>
                </c:pt>
                <c:pt idx="13">
                  <c:v>0.47208545679652181</c:v>
                </c:pt>
                <c:pt idx="14">
                  <c:v>0.47173831668058391</c:v>
                </c:pt>
                <c:pt idx="15">
                  <c:v>0.4699745770141141</c:v>
                </c:pt>
                <c:pt idx="16">
                  <c:v>0.47575295015558045</c:v>
                </c:pt>
                <c:pt idx="17">
                  <c:v>0.47102013905538243</c:v>
                </c:pt>
                <c:pt idx="18">
                  <c:v>0.4726356288586</c:v>
                </c:pt>
                <c:pt idx="19">
                  <c:v>0.47037248594534475</c:v>
                </c:pt>
                <c:pt idx="20">
                  <c:v>0.47704197605697835</c:v>
                </c:pt>
                <c:pt idx="21">
                  <c:v>0.47784235379585899</c:v>
                </c:pt>
                <c:pt idx="22">
                  <c:v>0.48451347647327547</c:v>
                </c:pt>
                <c:pt idx="23">
                  <c:v>0.48199981585489371</c:v>
                </c:pt>
                <c:pt idx="24">
                  <c:v>0.48207972692917223</c:v>
                </c:pt>
                <c:pt idx="25">
                  <c:v>0.48350667733398978</c:v>
                </c:pt>
                <c:pt idx="26">
                  <c:v>0.48315638099317676</c:v>
                </c:pt>
                <c:pt idx="27">
                  <c:v>0.48666809199474659</c:v>
                </c:pt>
                <c:pt idx="28">
                  <c:v>0.48583033610318743</c:v>
                </c:pt>
                <c:pt idx="29">
                  <c:v>0.49141664329999685</c:v>
                </c:pt>
                <c:pt idx="30">
                  <c:v>0.49228739279318906</c:v>
                </c:pt>
                <c:pt idx="31">
                  <c:v>0.4926209779579428</c:v>
                </c:pt>
                <c:pt idx="32">
                  <c:v>0.49585448936306964</c:v>
                </c:pt>
                <c:pt idx="33">
                  <c:v>0.4991728030622507</c:v>
                </c:pt>
                <c:pt idx="34">
                  <c:v>0.49808618755361972</c:v>
                </c:pt>
                <c:pt idx="35">
                  <c:v>0.49390486285941432</c:v>
                </c:pt>
                <c:pt idx="36">
                  <c:v>0.49209705023658507</c:v>
                </c:pt>
                <c:pt idx="37">
                  <c:v>0.49367305061559508</c:v>
                </c:pt>
                <c:pt idx="38">
                  <c:v>0.49769915124245834</c:v>
                </c:pt>
                <c:pt idx="39">
                  <c:v>0.49596212754107488</c:v>
                </c:pt>
                <c:pt idx="40">
                  <c:v>0.49448863839046836</c:v>
                </c:pt>
                <c:pt idx="41">
                  <c:v>0.49330470853649655</c:v>
                </c:pt>
                <c:pt idx="42">
                  <c:v>0.4936168673827348</c:v>
                </c:pt>
                <c:pt idx="43">
                  <c:v>0.50359921471678903</c:v>
                </c:pt>
                <c:pt idx="44">
                  <c:v>0.49172646068238396</c:v>
                </c:pt>
                <c:pt idx="45">
                  <c:v>0.50129548270812208</c:v>
                </c:pt>
                <c:pt idx="46">
                  <c:v>0.49409135671540033</c:v>
                </c:pt>
                <c:pt idx="47">
                  <c:v>0.49130150927454974</c:v>
                </c:pt>
                <c:pt idx="48">
                  <c:v>0.49054127094432853</c:v>
                </c:pt>
                <c:pt idx="49">
                  <c:v>0.49346340692760376</c:v>
                </c:pt>
                <c:pt idx="50">
                  <c:v>0.49388840384157473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3-4560-B96B-1950D1586FED}"/>
            </c:ext>
          </c:extLst>
        </c:ser>
        <c:ser>
          <c:idx val="1"/>
          <c:order val="1"/>
          <c:tx>
            <c:strRef>
              <c:f>'care provision'!$CY$2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provision'!$CY$4:$CY$54</c:f>
              <c:numCache>
                <c:formatCode>General</c:formatCode>
                <c:ptCount val="51"/>
                <c:pt idx="0">
                  <c:v>0.50790525507491779</c:v>
                </c:pt>
                <c:pt idx="1">
                  <c:v>0.48417878469260223</c:v>
                </c:pt>
                <c:pt idx="2">
                  <c:v>0.50214592274678105</c:v>
                </c:pt>
                <c:pt idx="3">
                  <c:v>0.46458119927507685</c:v>
                </c:pt>
                <c:pt idx="4">
                  <c:v>0.46626583889857232</c:v>
                </c:pt>
                <c:pt idx="5">
                  <c:v>0.45917330832942643</c:v>
                </c:pt>
                <c:pt idx="6">
                  <c:v>0.45474820988378922</c:v>
                </c:pt>
                <c:pt idx="7">
                  <c:v>0.4378122073056509</c:v>
                </c:pt>
                <c:pt idx="8">
                  <c:v>0.44117589301494409</c:v>
                </c:pt>
                <c:pt idx="9">
                  <c:v>0.43719111605104893</c:v>
                </c:pt>
                <c:pt idx="10">
                  <c:v>0.43867943347297028</c:v>
                </c:pt>
                <c:pt idx="11">
                  <c:v>0.43826769157619466</c:v>
                </c:pt>
                <c:pt idx="12">
                  <c:v>0.43174982571457032</c:v>
                </c:pt>
                <c:pt idx="13">
                  <c:v>0.43484486873508355</c:v>
                </c:pt>
                <c:pt idx="14">
                  <c:v>0.43016580994859693</c:v>
                </c:pt>
                <c:pt idx="15">
                  <c:v>0.43748876415716209</c:v>
                </c:pt>
                <c:pt idx="16">
                  <c:v>0.43518130893287887</c:v>
                </c:pt>
                <c:pt idx="17">
                  <c:v>0.44020911785914585</c:v>
                </c:pt>
                <c:pt idx="18">
                  <c:v>0.44114997297243186</c:v>
                </c:pt>
                <c:pt idx="19">
                  <c:v>0.44110440447020871</c:v>
                </c:pt>
                <c:pt idx="20">
                  <c:v>0.44240457179267634</c:v>
                </c:pt>
                <c:pt idx="21">
                  <c:v>0.44484896979395877</c:v>
                </c:pt>
                <c:pt idx="22">
                  <c:v>0.44564563359942244</c:v>
                </c:pt>
                <c:pt idx="23">
                  <c:v>0.44963713214769918</c:v>
                </c:pt>
                <c:pt idx="24">
                  <c:v>0.44726379093324808</c:v>
                </c:pt>
                <c:pt idx="25">
                  <c:v>0.44891328476580633</c:v>
                </c:pt>
                <c:pt idx="26">
                  <c:v>0.44768327611773551</c:v>
                </c:pt>
                <c:pt idx="27">
                  <c:v>0.44387400286357126</c:v>
                </c:pt>
                <c:pt idx="28">
                  <c:v>0.44172720761281081</c:v>
                </c:pt>
                <c:pt idx="29">
                  <c:v>0.44059303433138691</c:v>
                </c:pt>
                <c:pt idx="30">
                  <c:v>0.44279475982532751</c:v>
                </c:pt>
                <c:pt idx="31">
                  <c:v>0.44398855363380035</c:v>
                </c:pt>
                <c:pt idx="32">
                  <c:v>0.44401371701207687</c:v>
                </c:pt>
                <c:pt idx="33">
                  <c:v>0.4420886143586894</c:v>
                </c:pt>
                <c:pt idx="34">
                  <c:v>0.44210503584693783</c:v>
                </c:pt>
                <c:pt idx="35">
                  <c:v>0.44840950162206883</c:v>
                </c:pt>
                <c:pt idx="36">
                  <c:v>0.44527602007418721</c:v>
                </c:pt>
                <c:pt idx="37">
                  <c:v>0.44980673902124779</c:v>
                </c:pt>
                <c:pt idx="38">
                  <c:v>0.45307350306354927</c:v>
                </c:pt>
                <c:pt idx="39">
                  <c:v>0.44796889841178683</c:v>
                </c:pt>
                <c:pt idx="40">
                  <c:v>0.44861756248617563</c:v>
                </c:pt>
                <c:pt idx="41">
                  <c:v>0.445837857000421</c:v>
                </c:pt>
                <c:pt idx="42">
                  <c:v>0.44614632194384546</c:v>
                </c:pt>
                <c:pt idx="43">
                  <c:v>0.45031792942862259</c:v>
                </c:pt>
                <c:pt idx="44">
                  <c:v>0.45015269765863586</c:v>
                </c:pt>
                <c:pt idx="45">
                  <c:v>0.45175674464461768</c:v>
                </c:pt>
                <c:pt idx="46">
                  <c:v>0.45035074045206547</c:v>
                </c:pt>
                <c:pt idx="47">
                  <c:v>0.44913415120244476</c:v>
                </c:pt>
                <c:pt idx="48">
                  <c:v>0.45508250605192441</c:v>
                </c:pt>
                <c:pt idx="49">
                  <c:v>0.44983761178093151</c:v>
                </c:pt>
                <c:pt idx="50">
                  <c:v>0.45102164134010692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3-4560-B96B-1950D158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12927"/>
        <c:axId val="1938212447"/>
      </c:scatterChart>
      <c:valAx>
        <c:axId val="193821292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447"/>
        <c:crosses val="autoZero"/>
        <c:crossBetween val="midCat"/>
      </c:valAx>
      <c:valAx>
        <c:axId val="1938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'care provision'!$DH$2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provision'!$DH$4:$DH$54</c:f>
              <c:numCache>
                <c:formatCode>General</c:formatCode>
                <c:ptCount val="51"/>
                <c:pt idx="0">
                  <c:v>6.683432370999224</c:v>
                </c:pt>
                <c:pt idx="1">
                  <c:v>6.9857998273643309</c:v>
                </c:pt>
                <c:pt idx="2">
                  <c:v>7.2464498130112558</c:v>
                </c:pt>
                <c:pt idx="3">
                  <c:v>7.161936762349117</c:v>
                </c:pt>
                <c:pt idx="4">
                  <c:v>7.1986958027979693</c:v>
                </c:pt>
                <c:pt idx="5">
                  <c:v>7.2439405610074177</c:v>
                </c:pt>
                <c:pt idx="6">
                  <c:v>7.2397060288230621</c:v>
                </c:pt>
                <c:pt idx="7">
                  <c:v>7.3135040746128075</c:v>
                </c:pt>
                <c:pt idx="8">
                  <c:v>7.2589298475382407</c:v>
                </c:pt>
                <c:pt idx="9">
                  <c:v>7.2951850458878038</c:v>
                </c:pt>
                <c:pt idx="10">
                  <c:v>7.114370877844884</c:v>
                </c:pt>
                <c:pt idx="11">
                  <c:v>7.0377167923511363</c:v>
                </c:pt>
                <c:pt idx="12">
                  <c:v>6.97791498597421</c:v>
                </c:pt>
                <c:pt idx="13">
                  <c:v>7.0662778773646622</c:v>
                </c:pt>
                <c:pt idx="14">
                  <c:v>6.8898302583262518</c:v>
                </c:pt>
                <c:pt idx="15">
                  <c:v>6.9015948406473369</c:v>
                </c:pt>
                <c:pt idx="16">
                  <c:v>6.8395818565130497</c:v>
                </c:pt>
                <c:pt idx="17">
                  <c:v>6.7360895345943996</c:v>
                </c:pt>
                <c:pt idx="18">
                  <c:v>6.6603388722655721</c:v>
                </c:pt>
                <c:pt idx="19">
                  <c:v>6.6887902515087925</c:v>
                </c:pt>
                <c:pt idx="20">
                  <c:v>6.8325590100879898</c:v>
                </c:pt>
                <c:pt idx="21">
                  <c:v>6.7796220423519724</c:v>
                </c:pt>
                <c:pt idx="22">
                  <c:v>6.8549504308912512</c:v>
                </c:pt>
                <c:pt idx="23">
                  <c:v>6.7586693205131771</c:v>
                </c:pt>
                <c:pt idx="24">
                  <c:v>6.7793020668151733</c:v>
                </c:pt>
                <c:pt idx="25">
                  <c:v>6.7718636266969572</c:v>
                </c:pt>
                <c:pt idx="26">
                  <c:v>6.7913671325702776</c:v>
                </c:pt>
                <c:pt idx="27">
                  <c:v>6.857907007066097</c:v>
                </c:pt>
                <c:pt idx="28">
                  <c:v>6.8206843168779763</c:v>
                </c:pt>
                <c:pt idx="29">
                  <c:v>6.7691862086975929</c:v>
                </c:pt>
                <c:pt idx="30">
                  <c:v>6.7230602895635965</c:v>
                </c:pt>
                <c:pt idx="31">
                  <c:v>6.745520300718006</c:v>
                </c:pt>
                <c:pt idx="32">
                  <c:v>6.7953588395501967</c:v>
                </c:pt>
                <c:pt idx="33">
                  <c:v>6.7521884764730746</c:v>
                </c:pt>
                <c:pt idx="34">
                  <c:v>6.6585362007459237</c:v>
                </c:pt>
                <c:pt idx="35">
                  <c:v>6.5899303581931994</c:v>
                </c:pt>
                <c:pt idx="36">
                  <c:v>6.3464840464973511</c:v>
                </c:pt>
                <c:pt idx="37">
                  <c:v>6.2241583469953907</c:v>
                </c:pt>
                <c:pt idx="38">
                  <c:v>6.3628578165912071</c:v>
                </c:pt>
                <c:pt idx="39">
                  <c:v>6.2685321505809988</c:v>
                </c:pt>
                <c:pt idx="40">
                  <c:v>5.9987192546325314</c:v>
                </c:pt>
                <c:pt idx="41">
                  <c:v>5.8155719049952888</c:v>
                </c:pt>
                <c:pt idx="42">
                  <c:v>5.8789692061802938</c:v>
                </c:pt>
                <c:pt idx="43">
                  <c:v>5.8795874143943125</c:v>
                </c:pt>
                <c:pt idx="44">
                  <c:v>5.8376291734304928</c:v>
                </c:pt>
                <c:pt idx="45">
                  <c:v>5.7740332832258456</c:v>
                </c:pt>
                <c:pt idx="46">
                  <c:v>5.5952295556637441</c:v>
                </c:pt>
                <c:pt idx="47">
                  <c:v>5.497984711456418</c:v>
                </c:pt>
                <c:pt idx="48">
                  <c:v>5.5035467152596489</c:v>
                </c:pt>
                <c:pt idx="49">
                  <c:v>5.4544526448244532</c:v>
                </c:pt>
                <c:pt idx="50">
                  <c:v>5.3633235294803017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4834-8ABF-55AEBCBC6C3E}"/>
            </c:ext>
          </c:extLst>
        </c:ser>
        <c:ser>
          <c:idx val="1"/>
          <c:order val="1"/>
          <c:tx>
            <c:strRef>
              <c:f>'care provision'!$DI$2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provision'!$DI$4:$DI$54</c:f>
              <c:numCache>
                <c:formatCode>General</c:formatCode>
                <c:ptCount val="51"/>
                <c:pt idx="0">
                  <c:v>11.570143780197629</c:v>
                </c:pt>
                <c:pt idx="1">
                  <c:v>10.565451423994029</c:v>
                </c:pt>
                <c:pt idx="2">
                  <c:v>11.385158431944904</c:v>
                </c:pt>
                <c:pt idx="3">
                  <c:v>11.019475815615717</c:v>
                </c:pt>
                <c:pt idx="4">
                  <c:v>10.989890469586593</c:v>
                </c:pt>
                <c:pt idx="5">
                  <c:v>10.766259656551673</c:v>
                </c:pt>
                <c:pt idx="6">
                  <c:v>10.497324267378605</c:v>
                </c:pt>
                <c:pt idx="7">
                  <c:v>10.446111501533846</c:v>
                </c:pt>
                <c:pt idx="8">
                  <c:v>10.452803765163585</c:v>
                </c:pt>
                <c:pt idx="9">
                  <c:v>10.264177403909182</c:v>
                </c:pt>
                <c:pt idx="10">
                  <c:v>10.151390078454011</c:v>
                </c:pt>
                <c:pt idx="11">
                  <c:v>10.182339944011797</c:v>
                </c:pt>
                <c:pt idx="12">
                  <c:v>9.9095475815262155</c:v>
                </c:pt>
                <c:pt idx="13">
                  <c:v>10.110822810152541</c:v>
                </c:pt>
                <c:pt idx="14">
                  <c:v>9.9790579969869899</c:v>
                </c:pt>
                <c:pt idx="15">
                  <c:v>10.149366006607792</c:v>
                </c:pt>
                <c:pt idx="16">
                  <c:v>10.344466000502798</c:v>
                </c:pt>
                <c:pt idx="17">
                  <c:v>10.181245785831441</c:v>
                </c:pt>
                <c:pt idx="18">
                  <c:v>10.493853688972715</c:v>
                </c:pt>
                <c:pt idx="19">
                  <c:v>10.434605579730317</c:v>
                </c:pt>
                <c:pt idx="20">
                  <c:v>10.597170221496386</c:v>
                </c:pt>
                <c:pt idx="21">
                  <c:v>10.644918228144578</c:v>
                </c:pt>
                <c:pt idx="22">
                  <c:v>10.573133981807516</c:v>
                </c:pt>
                <c:pt idx="23">
                  <c:v>10.912519172745553</c:v>
                </c:pt>
                <c:pt idx="24">
                  <c:v>10.688495225656157</c:v>
                </c:pt>
                <c:pt idx="25">
                  <c:v>10.778735438413358</c:v>
                </c:pt>
                <c:pt idx="26">
                  <c:v>10.770969837843984</c:v>
                </c:pt>
                <c:pt idx="27">
                  <c:v>10.471384470031376</c:v>
                </c:pt>
                <c:pt idx="28">
                  <c:v>10.527980474666919</c:v>
                </c:pt>
                <c:pt idx="29">
                  <c:v>10.407729510523312</c:v>
                </c:pt>
                <c:pt idx="30">
                  <c:v>10.244560561881016</c:v>
                </c:pt>
                <c:pt idx="31">
                  <c:v>10.246544276455207</c:v>
                </c:pt>
                <c:pt idx="32">
                  <c:v>10.273845308613639</c:v>
                </c:pt>
                <c:pt idx="33">
                  <c:v>10.245775774194026</c:v>
                </c:pt>
                <c:pt idx="34">
                  <c:v>10.073206651365021</c:v>
                </c:pt>
                <c:pt idx="35">
                  <c:v>10.260902866428435</c:v>
                </c:pt>
                <c:pt idx="36">
                  <c:v>10.067603691693593</c:v>
                </c:pt>
                <c:pt idx="37">
                  <c:v>10.113326421141645</c:v>
                </c:pt>
                <c:pt idx="38">
                  <c:v>10.123825958838895</c:v>
                </c:pt>
                <c:pt idx="39">
                  <c:v>10.100352077965498</c:v>
                </c:pt>
                <c:pt idx="40">
                  <c:v>10.038159908977281</c:v>
                </c:pt>
                <c:pt idx="41">
                  <c:v>10.132007288247657</c:v>
                </c:pt>
                <c:pt idx="42">
                  <c:v>9.9052352433622595</c:v>
                </c:pt>
                <c:pt idx="43">
                  <c:v>10.032126231637625</c:v>
                </c:pt>
                <c:pt idx="44">
                  <c:v>9.9309312993272449</c:v>
                </c:pt>
                <c:pt idx="45">
                  <c:v>10.10987289164439</c:v>
                </c:pt>
                <c:pt idx="46">
                  <c:v>10.108373598280535</c:v>
                </c:pt>
                <c:pt idx="47">
                  <c:v>10.096619110318432</c:v>
                </c:pt>
                <c:pt idx="48">
                  <c:v>10.27384196452466</c:v>
                </c:pt>
                <c:pt idx="49">
                  <c:v>10.071090076286943</c:v>
                </c:pt>
                <c:pt idx="50">
                  <c:v>10.124999014650706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3-4834-8ABF-55AEBCBC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93567"/>
        <c:axId val="1938282047"/>
      </c:areaChart>
      <c:catAx>
        <c:axId val="193829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2047"/>
        <c:crosses val="autoZero"/>
        <c:auto val="1"/>
        <c:lblAlgn val="ctr"/>
        <c:lblOffset val="100"/>
        <c:noMultiLvlLbl val="0"/>
      </c:catAx>
      <c:valAx>
        <c:axId val="19382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provision'!$DL$4:$DL$54</c:f>
              <c:numCache>
                <c:formatCode>General</c:formatCode>
                <c:ptCount val="51"/>
                <c:pt idx="0">
                  <c:v>0.57701140544740948</c:v>
                </c:pt>
                <c:pt idx="1">
                  <c:v>0.49661454854813336</c:v>
                </c:pt>
                <c:pt idx="2">
                  <c:v>0.46205607516471758</c:v>
                </c:pt>
                <c:pt idx="3">
                  <c:v>0.42077231482287475</c:v>
                </c:pt>
                <c:pt idx="4">
                  <c:v>0.39273482594737197</c:v>
                </c:pt>
                <c:pt idx="5">
                  <c:v>0.36466592546068982</c:v>
                </c:pt>
                <c:pt idx="6">
                  <c:v>0.34558005648542212</c:v>
                </c:pt>
                <c:pt idx="7">
                  <c:v>0.32890088380798327</c:v>
                </c:pt>
                <c:pt idx="8">
                  <c:v>0.31590238842181106</c:v>
                </c:pt>
                <c:pt idx="9">
                  <c:v>0.30861743584885631</c:v>
                </c:pt>
                <c:pt idx="10">
                  <c:v>0.29110521675234419</c:v>
                </c:pt>
                <c:pt idx="11">
                  <c:v>0.28967051891534523</c:v>
                </c:pt>
                <c:pt idx="12">
                  <c:v>0.27118091525174121</c:v>
                </c:pt>
                <c:pt idx="13">
                  <c:v>0.27262240361276491</c:v>
                </c:pt>
                <c:pt idx="14">
                  <c:v>0.25644080967965671</c:v>
                </c:pt>
                <c:pt idx="15">
                  <c:v>0.2543095095437849</c:v>
                </c:pt>
                <c:pt idx="16">
                  <c:v>0.25017787187054635</c:v>
                </c:pt>
                <c:pt idx="17">
                  <c:v>0.24087815957282699</c:v>
                </c:pt>
                <c:pt idx="18">
                  <c:v>0.23735300887786659</c:v>
                </c:pt>
                <c:pt idx="19">
                  <c:v>0.23425511690417491</c:v>
                </c:pt>
                <c:pt idx="20">
                  <c:v>0.23579361512481672</c:v>
                </c:pt>
                <c:pt idx="21">
                  <c:v>0.23171219010050473</c:v>
                </c:pt>
                <c:pt idx="22">
                  <c:v>0.22713712321772045</c:v>
                </c:pt>
                <c:pt idx="23">
                  <c:v>0.22377476171319088</c:v>
                </c:pt>
                <c:pt idx="24">
                  <c:v>0.21896404419490545</c:v>
                </c:pt>
                <c:pt idx="25">
                  <c:v>0.2186956237014456</c:v>
                </c:pt>
                <c:pt idx="26">
                  <c:v>0.21274294428128912</c:v>
                </c:pt>
                <c:pt idx="27">
                  <c:v>0.20534966228871779</c:v>
                </c:pt>
                <c:pt idx="28">
                  <c:v>0.20453183904090202</c:v>
                </c:pt>
                <c:pt idx="29">
                  <c:v>0.20028297742159942</c:v>
                </c:pt>
                <c:pt idx="30">
                  <c:v>0.19038214327446681</c:v>
                </c:pt>
                <c:pt idx="31">
                  <c:v>0.18980698703620177</c:v>
                </c:pt>
                <c:pt idx="32">
                  <c:v>0.18563053261317872</c:v>
                </c:pt>
                <c:pt idx="33">
                  <c:v>0.18437292281215559</c:v>
                </c:pt>
                <c:pt idx="34">
                  <c:v>0.17841452720571555</c:v>
                </c:pt>
                <c:pt idx="35">
                  <c:v>0.17342026504991198</c:v>
                </c:pt>
                <c:pt idx="36">
                  <c:v>0.16696531815208521</c:v>
                </c:pt>
                <c:pt idx="37">
                  <c:v>0.16251937552529247</c:v>
                </c:pt>
                <c:pt idx="38">
                  <c:v>0.16693794875673987</c:v>
                </c:pt>
                <c:pt idx="39">
                  <c:v>0.16060417255853648</c:v>
                </c:pt>
                <c:pt idx="40">
                  <c:v>0.15425314515683067</c:v>
                </c:pt>
                <c:pt idx="41">
                  <c:v>0.15151338989306806</c:v>
                </c:pt>
                <c:pt idx="42">
                  <c:v>0.15058923429709167</c:v>
                </c:pt>
                <c:pt idx="43">
                  <c:v>0.14624468641828367</c:v>
                </c:pt>
                <c:pt idx="44">
                  <c:v>0.14368805659508224</c:v>
                </c:pt>
                <c:pt idx="45">
                  <c:v>0.1418551629884986</c:v>
                </c:pt>
                <c:pt idx="46">
                  <c:v>0.13880895457840181</c:v>
                </c:pt>
                <c:pt idx="47">
                  <c:v>0.13599336292568398</c:v>
                </c:pt>
                <c:pt idx="48">
                  <c:v>0.13445518420962208</c:v>
                </c:pt>
                <c:pt idx="49">
                  <c:v>0.12810074012504891</c:v>
                </c:pt>
                <c:pt idx="50">
                  <c:v>0.12756660360619637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6-4A60-8EAB-51B126F9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provision'!$BY$4:$BY$54</c:f>
              <c:numCache>
                <c:formatCode>General</c:formatCode>
                <c:ptCount val="51"/>
                <c:pt idx="0">
                  <c:v>1863.9848589449248</c:v>
                </c:pt>
                <c:pt idx="1">
                  <c:v>1973.4856622739492</c:v>
                </c:pt>
                <c:pt idx="2">
                  <c:v>2094.4626767146301</c:v>
                </c:pt>
                <c:pt idx="3">
                  <c:v>2082.9074471452873</c:v>
                </c:pt>
                <c:pt idx="4">
                  <c:v>2147.7276340332805</c:v>
                </c:pt>
                <c:pt idx="5">
                  <c:v>2163.8405420846188</c:v>
                </c:pt>
                <c:pt idx="6">
                  <c:v>2177.4122301030275</c:v>
                </c:pt>
                <c:pt idx="7">
                  <c:v>2248.9286912400171</c:v>
                </c:pt>
                <c:pt idx="8">
                  <c:v>2290.8398119799826</c:v>
                </c:pt>
                <c:pt idx="9">
                  <c:v>2286.9279043932343</c:v>
                </c:pt>
                <c:pt idx="10">
                  <c:v>2267.7351547634044</c:v>
                </c:pt>
                <c:pt idx="11">
                  <c:v>2255.1152418005836</c:v>
                </c:pt>
                <c:pt idx="12">
                  <c:v>2217.5850912849578</c:v>
                </c:pt>
                <c:pt idx="13">
                  <c:v>2166.0124151408686</c:v>
                </c:pt>
                <c:pt idx="14">
                  <c:v>2185.7317194886959</c:v>
                </c:pt>
                <c:pt idx="15">
                  <c:v>2168.0950522706253</c:v>
                </c:pt>
                <c:pt idx="16">
                  <c:v>2132.1569682403065</c:v>
                </c:pt>
                <c:pt idx="17">
                  <c:v>2111.7609238749938</c:v>
                </c:pt>
                <c:pt idx="18">
                  <c:v>2110.2519027274311</c:v>
                </c:pt>
                <c:pt idx="19">
                  <c:v>2060.1673429558277</c:v>
                </c:pt>
                <c:pt idx="20">
                  <c:v>2069.6506212751938</c:v>
                </c:pt>
                <c:pt idx="21">
                  <c:v>2075.9361191050502</c:v>
                </c:pt>
                <c:pt idx="22">
                  <c:v>2056.9674655243712</c:v>
                </c:pt>
                <c:pt idx="23">
                  <c:v>2041.664846076364</c:v>
                </c:pt>
                <c:pt idx="24">
                  <c:v>2066.8354099781518</c:v>
                </c:pt>
                <c:pt idx="25">
                  <c:v>2040.0597955992885</c:v>
                </c:pt>
                <c:pt idx="26">
                  <c:v>2051.7504826431441</c:v>
                </c:pt>
                <c:pt idx="27">
                  <c:v>2079.985601670608</c:v>
                </c:pt>
                <c:pt idx="28">
                  <c:v>2031.5979116432004</c:v>
                </c:pt>
                <c:pt idx="29">
                  <c:v>2051.6934762655687</c:v>
                </c:pt>
                <c:pt idx="30">
                  <c:v>2036.4013701267081</c:v>
                </c:pt>
                <c:pt idx="31">
                  <c:v>1990.0187684747355</c:v>
                </c:pt>
                <c:pt idx="32">
                  <c:v>1986.0209786769128</c:v>
                </c:pt>
                <c:pt idx="33">
                  <c:v>1942.3189173659628</c:v>
                </c:pt>
                <c:pt idx="34">
                  <c:v>1945.0683815828584</c:v>
                </c:pt>
                <c:pt idx="35">
                  <c:v>1943.7738104123157</c:v>
                </c:pt>
                <c:pt idx="36">
                  <c:v>1900.1204399055171</c:v>
                </c:pt>
                <c:pt idx="37">
                  <c:v>1852.6159917772222</c:v>
                </c:pt>
                <c:pt idx="38">
                  <c:v>1868.0002262098883</c:v>
                </c:pt>
                <c:pt idx="39">
                  <c:v>1776.7471482721469</c:v>
                </c:pt>
                <c:pt idx="40">
                  <c:v>1774.3061423717909</c:v>
                </c:pt>
                <c:pt idx="41">
                  <c:v>1756.8690441145368</c:v>
                </c:pt>
                <c:pt idx="42">
                  <c:v>1749.0668954971675</c:v>
                </c:pt>
                <c:pt idx="43">
                  <c:v>1745.3507713465165</c:v>
                </c:pt>
                <c:pt idx="44">
                  <c:v>1681.9269308648145</c:v>
                </c:pt>
                <c:pt idx="45">
                  <c:v>1654.9894831906095</c:v>
                </c:pt>
                <c:pt idx="46">
                  <c:v>1656.4624532543348</c:v>
                </c:pt>
                <c:pt idx="47">
                  <c:v>1609.0628930697919</c:v>
                </c:pt>
                <c:pt idx="48">
                  <c:v>1598.4873718616216</c:v>
                </c:pt>
                <c:pt idx="49">
                  <c:v>1556.2578142561777</c:v>
                </c:pt>
                <c:pt idx="50">
                  <c:v>1606.5388860529158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5-4628-AB9C-B2A0211C315B}"/>
            </c:ext>
          </c:extLst>
        </c:ser>
        <c:ser>
          <c:idx val="1"/>
          <c:order val="1"/>
          <c:tx>
            <c:strRef>
              <c:f>'care provision'!$BZ$2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provision'!$BZ$4:$BZ$54</c:f>
              <c:numCache>
                <c:formatCode>General</c:formatCode>
                <c:ptCount val="51"/>
                <c:pt idx="0">
                  <c:v>2574.9351257349335</c:v>
                </c:pt>
                <c:pt idx="1">
                  <c:v>2621.1562394763787</c:v>
                </c:pt>
                <c:pt idx="2">
                  <c:v>2634.3097058009762</c:v>
                </c:pt>
                <c:pt idx="3">
                  <c:v>2704.8525175456411</c:v>
                </c:pt>
                <c:pt idx="4">
                  <c:v>2718.320069137571</c:v>
                </c:pt>
                <c:pt idx="5">
                  <c:v>2764.6171153493142</c:v>
                </c:pt>
                <c:pt idx="6">
                  <c:v>2728.2124625358074</c:v>
                </c:pt>
                <c:pt idx="7">
                  <c:v>2778.5785816983907</c:v>
                </c:pt>
                <c:pt idx="8">
                  <c:v>2780.3227224705629</c:v>
                </c:pt>
                <c:pt idx="9">
                  <c:v>2721.461827911095</c:v>
                </c:pt>
                <c:pt idx="10">
                  <c:v>2690.9561790751868</c:v>
                </c:pt>
                <c:pt idx="11">
                  <c:v>2665.9267561364632</c:v>
                </c:pt>
                <c:pt idx="12">
                  <c:v>2699.6145421427373</c:v>
                </c:pt>
                <c:pt idx="13">
                  <c:v>2657.486929351523</c:v>
                </c:pt>
                <c:pt idx="14">
                  <c:v>2694.3756780010726</c:v>
                </c:pt>
                <c:pt idx="15">
                  <c:v>2664.752628725762</c:v>
                </c:pt>
                <c:pt idx="16">
                  <c:v>2641.9151006551529</c:v>
                </c:pt>
                <c:pt idx="17">
                  <c:v>2669.3425684526123</c:v>
                </c:pt>
                <c:pt idx="18">
                  <c:v>2662.8172430903528</c:v>
                </c:pt>
                <c:pt idx="19">
                  <c:v>2621.0972545904106</c:v>
                </c:pt>
                <c:pt idx="20">
                  <c:v>2661.2494740978955</c:v>
                </c:pt>
                <c:pt idx="21">
                  <c:v>2609.6174970478664</c:v>
                </c:pt>
                <c:pt idx="22">
                  <c:v>2568.5500084105443</c:v>
                </c:pt>
                <c:pt idx="23">
                  <c:v>2631.7148173796932</c:v>
                </c:pt>
                <c:pt idx="24">
                  <c:v>2598.9594966797567</c:v>
                </c:pt>
                <c:pt idx="25">
                  <c:v>2572.2140640000325</c:v>
                </c:pt>
                <c:pt idx="26">
                  <c:v>2537.7916200360778</c:v>
                </c:pt>
                <c:pt idx="27">
                  <c:v>2568.3301484137592</c:v>
                </c:pt>
                <c:pt idx="28">
                  <c:v>2540.3570284178913</c:v>
                </c:pt>
                <c:pt idx="29">
                  <c:v>2487.9349299393198</c:v>
                </c:pt>
                <c:pt idx="30">
                  <c:v>2507.5576895420372</c:v>
                </c:pt>
                <c:pt idx="31">
                  <c:v>2453.0911803817144</c:v>
                </c:pt>
                <c:pt idx="32">
                  <c:v>2454.6127278261511</c:v>
                </c:pt>
                <c:pt idx="33">
                  <c:v>2376.4178953212422</c:v>
                </c:pt>
                <c:pt idx="34">
                  <c:v>2404.0453934972065</c:v>
                </c:pt>
                <c:pt idx="35">
                  <c:v>2426.8634591840173</c:v>
                </c:pt>
                <c:pt idx="36">
                  <c:v>2390.2263179609636</c:v>
                </c:pt>
                <c:pt idx="37">
                  <c:v>2395.6239763456174</c:v>
                </c:pt>
                <c:pt idx="38">
                  <c:v>2361.558554440267</c:v>
                </c:pt>
                <c:pt idx="39">
                  <c:v>2412.0577833513171</c:v>
                </c:pt>
                <c:pt idx="40">
                  <c:v>2363.1507259988221</c:v>
                </c:pt>
                <c:pt idx="41">
                  <c:v>2397.1519985984596</c:v>
                </c:pt>
                <c:pt idx="42">
                  <c:v>2319.5175343570822</c:v>
                </c:pt>
                <c:pt idx="43">
                  <c:v>2394.3860534685864</c:v>
                </c:pt>
                <c:pt idx="44">
                  <c:v>2342.2278379640793</c:v>
                </c:pt>
                <c:pt idx="45">
                  <c:v>2353.2981345558442</c:v>
                </c:pt>
                <c:pt idx="46">
                  <c:v>2352.2858699444964</c:v>
                </c:pt>
                <c:pt idx="47">
                  <c:v>2395.9345489655448</c:v>
                </c:pt>
                <c:pt idx="48">
                  <c:v>2388.2948168348385</c:v>
                </c:pt>
                <c:pt idx="49">
                  <c:v>2362.527511720577</c:v>
                </c:pt>
                <c:pt idx="50">
                  <c:v>2357.0067715764885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5-4628-AB9C-B2A0211C315B}"/>
            </c:ext>
          </c:extLst>
        </c:ser>
        <c:ser>
          <c:idx val="2"/>
          <c:order val="2"/>
          <c:tx>
            <c:strRef>
              <c:f>'care provision'!$CA$2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provision'!$CA$4:$CA$54</c:f>
              <c:numCache>
                <c:formatCode>General</c:formatCode>
                <c:ptCount val="51"/>
                <c:pt idx="0">
                  <c:v>1426.8261132377565</c:v>
                </c:pt>
                <c:pt idx="1">
                  <c:v>1523.3126619629884</c:v>
                </c:pt>
                <c:pt idx="2">
                  <c:v>1592.2480109645078</c:v>
                </c:pt>
                <c:pt idx="3">
                  <c:v>1695.5507781483461</c:v>
                </c:pt>
                <c:pt idx="4">
                  <c:v>1766.5432420223715</c:v>
                </c:pt>
                <c:pt idx="5">
                  <c:v>1813.8587046754021</c:v>
                </c:pt>
                <c:pt idx="6">
                  <c:v>1858.147986414368</c:v>
                </c:pt>
                <c:pt idx="7">
                  <c:v>1868.2052058515255</c:v>
                </c:pt>
                <c:pt idx="8">
                  <c:v>1922.9156058868143</c:v>
                </c:pt>
                <c:pt idx="9">
                  <c:v>1956.7971117880054</c:v>
                </c:pt>
                <c:pt idx="10">
                  <c:v>1980.5089290646588</c:v>
                </c:pt>
                <c:pt idx="11">
                  <c:v>1982.4695350630882</c:v>
                </c:pt>
                <c:pt idx="12">
                  <c:v>2076.5065757573352</c:v>
                </c:pt>
                <c:pt idx="13">
                  <c:v>2079.952836352501</c:v>
                </c:pt>
                <c:pt idx="14">
                  <c:v>2128.1408295219862</c:v>
                </c:pt>
                <c:pt idx="15">
                  <c:v>2104.6596146248644</c:v>
                </c:pt>
                <c:pt idx="16">
                  <c:v>2177.6850055444002</c:v>
                </c:pt>
                <c:pt idx="17">
                  <c:v>2194.9878734922227</c:v>
                </c:pt>
                <c:pt idx="18">
                  <c:v>2160.453497293021</c:v>
                </c:pt>
                <c:pt idx="19">
                  <c:v>2174.0236916708477</c:v>
                </c:pt>
                <c:pt idx="20">
                  <c:v>2136.4333960448776</c:v>
                </c:pt>
                <c:pt idx="21">
                  <c:v>2126.3748446129371</c:v>
                </c:pt>
                <c:pt idx="22">
                  <c:v>2053.4320161812975</c:v>
                </c:pt>
                <c:pt idx="23">
                  <c:v>2054.5608620668331</c:v>
                </c:pt>
                <c:pt idx="24">
                  <c:v>1993.6283163772046</c:v>
                </c:pt>
                <c:pt idx="25">
                  <c:v>1999.1328755541672</c:v>
                </c:pt>
                <c:pt idx="26">
                  <c:v>1946.3473537946527</c:v>
                </c:pt>
                <c:pt idx="27">
                  <c:v>1974.8326442591476</c:v>
                </c:pt>
                <c:pt idx="28">
                  <c:v>1944.7491888162556</c:v>
                </c:pt>
                <c:pt idx="29">
                  <c:v>1876.7616537828203</c:v>
                </c:pt>
                <c:pt idx="30">
                  <c:v>1891.1020182320685</c:v>
                </c:pt>
                <c:pt idx="31">
                  <c:v>1874.9106764800249</c:v>
                </c:pt>
                <c:pt idx="32">
                  <c:v>1856.1416449882577</c:v>
                </c:pt>
                <c:pt idx="33">
                  <c:v>1848.8040344917758</c:v>
                </c:pt>
                <c:pt idx="34">
                  <c:v>1875.7421555741671</c:v>
                </c:pt>
                <c:pt idx="35">
                  <c:v>1903.9149757332416</c:v>
                </c:pt>
                <c:pt idx="36">
                  <c:v>1901.9174600772817</c:v>
                </c:pt>
                <c:pt idx="37">
                  <c:v>1931.9905080497097</c:v>
                </c:pt>
                <c:pt idx="38">
                  <c:v>1912.7031217980034</c:v>
                </c:pt>
                <c:pt idx="39">
                  <c:v>1923.0633278796843</c:v>
                </c:pt>
                <c:pt idx="40">
                  <c:v>1947.3694057007526</c:v>
                </c:pt>
                <c:pt idx="41">
                  <c:v>1924.6004662806019</c:v>
                </c:pt>
                <c:pt idx="42">
                  <c:v>1929.0279885118082</c:v>
                </c:pt>
                <c:pt idx="43">
                  <c:v>1899.6732180995177</c:v>
                </c:pt>
                <c:pt idx="44">
                  <c:v>1884.1165038768017</c:v>
                </c:pt>
                <c:pt idx="45">
                  <c:v>1870.1169312876916</c:v>
                </c:pt>
                <c:pt idx="46">
                  <c:v>1843.4947418740303</c:v>
                </c:pt>
                <c:pt idx="47">
                  <c:v>1788.8541430066537</c:v>
                </c:pt>
                <c:pt idx="48">
                  <c:v>1798.8377293728231</c:v>
                </c:pt>
                <c:pt idx="49">
                  <c:v>1805.4882583826638</c:v>
                </c:pt>
                <c:pt idx="50">
                  <c:v>1752.9687329959984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95-4628-AB9C-B2A0211C315B}"/>
            </c:ext>
          </c:extLst>
        </c:ser>
        <c:ser>
          <c:idx val="3"/>
          <c:order val="3"/>
          <c:tx>
            <c:strRef>
              <c:f>'care provision'!$CB$2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provision'!$CB$4:$CB$54</c:f>
              <c:numCache>
                <c:formatCode>General</c:formatCode>
                <c:ptCount val="51"/>
                <c:pt idx="0">
                  <c:v>441.33841823741562</c:v>
                </c:pt>
                <c:pt idx="1">
                  <c:v>462.10742037636197</c:v>
                </c:pt>
                <c:pt idx="2">
                  <c:v>513.34807984221789</c:v>
                </c:pt>
                <c:pt idx="3">
                  <c:v>538.23524619744342</c:v>
                </c:pt>
                <c:pt idx="4">
                  <c:v>577.21068606451581</c:v>
                </c:pt>
                <c:pt idx="5">
                  <c:v>628.53740139064564</c:v>
                </c:pt>
                <c:pt idx="6">
                  <c:v>670.06045339736238</c:v>
                </c:pt>
                <c:pt idx="7">
                  <c:v>725.0867412628736</c:v>
                </c:pt>
                <c:pt idx="8">
                  <c:v>776.22575345967232</c:v>
                </c:pt>
                <c:pt idx="9">
                  <c:v>811.40070033292909</c:v>
                </c:pt>
                <c:pt idx="10">
                  <c:v>863.62833320965137</c:v>
                </c:pt>
                <c:pt idx="11">
                  <c:v>871.18432829358983</c:v>
                </c:pt>
                <c:pt idx="12">
                  <c:v>858.54604988385029</c:v>
                </c:pt>
                <c:pt idx="13">
                  <c:v>886.99980035131955</c:v>
                </c:pt>
                <c:pt idx="14">
                  <c:v>924.86364315035917</c:v>
                </c:pt>
                <c:pt idx="15">
                  <c:v>943.06975083714929</c:v>
                </c:pt>
                <c:pt idx="16">
                  <c:v>950.85374829439979</c:v>
                </c:pt>
                <c:pt idx="17">
                  <c:v>956.03423659222085</c:v>
                </c:pt>
                <c:pt idx="18">
                  <c:v>967.15323999267184</c:v>
                </c:pt>
                <c:pt idx="19">
                  <c:v>965.07143871712663</c:v>
                </c:pt>
                <c:pt idx="20">
                  <c:v>977.90760470695227</c:v>
                </c:pt>
                <c:pt idx="21">
                  <c:v>1000.6610565042465</c:v>
                </c:pt>
                <c:pt idx="22">
                  <c:v>1023.9194279505919</c:v>
                </c:pt>
                <c:pt idx="23">
                  <c:v>1057.5392261723011</c:v>
                </c:pt>
                <c:pt idx="24">
                  <c:v>1079.1710246958385</c:v>
                </c:pt>
                <c:pt idx="25">
                  <c:v>1082.2614876488772</c:v>
                </c:pt>
                <c:pt idx="26">
                  <c:v>1110.1578185143405</c:v>
                </c:pt>
                <c:pt idx="27">
                  <c:v>1129.0245518094789</c:v>
                </c:pt>
                <c:pt idx="28">
                  <c:v>1146.0432709022202</c:v>
                </c:pt>
                <c:pt idx="29">
                  <c:v>1137.9849358914414</c:v>
                </c:pt>
                <c:pt idx="30">
                  <c:v>1163.7279696419964</c:v>
                </c:pt>
                <c:pt idx="31">
                  <c:v>1162.8818386748324</c:v>
                </c:pt>
                <c:pt idx="32">
                  <c:v>1157.6688255096406</c:v>
                </c:pt>
                <c:pt idx="33">
                  <c:v>1165.4189825963663</c:v>
                </c:pt>
                <c:pt idx="34">
                  <c:v>1116.9465147403523</c:v>
                </c:pt>
                <c:pt idx="35">
                  <c:v>1152.8445269650429</c:v>
                </c:pt>
                <c:pt idx="36">
                  <c:v>1114.1246892214922</c:v>
                </c:pt>
                <c:pt idx="37">
                  <c:v>1131.1362062041105</c:v>
                </c:pt>
                <c:pt idx="38">
                  <c:v>1112.8091683935911</c:v>
                </c:pt>
                <c:pt idx="39">
                  <c:v>1112.1780056024418</c:v>
                </c:pt>
                <c:pt idx="40">
                  <c:v>1089.2077899899441</c:v>
                </c:pt>
                <c:pt idx="41">
                  <c:v>1104.3375306826895</c:v>
                </c:pt>
                <c:pt idx="42">
                  <c:v>1113.0444510556979</c:v>
                </c:pt>
                <c:pt idx="43">
                  <c:v>1138.7989925536735</c:v>
                </c:pt>
                <c:pt idx="44">
                  <c:v>1119.7632505388926</c:v>
                </c:pt>
                <c:pt idx="45">
                  <c:v>1126.7105400814</c:v>
                </c:pt>
                <c:pt idx="46">
                  <c:v>1154.7093704225917</c:v>
                </c:pt>
                <c:pt idx="47">
                  <c:v>1151.1208524784934</c:v>
                </c:pt>
                <c:pt idx="48">
                  <c:v>1182.5781682697959</c:v>
                </c:pt>
                <c:pt idx="49">
                  <c:v>1202.9172440769437</c:v>
                </c:pt>
                <c:pt idx="50">
                  <c:v>1199.5520910183157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95-4628-AB9C-B2A0211C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informal social care provided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7086514941776"/>
          <c:y val="2.5428331875182269E-2"/>
          <c:w val="0.79211725188415716"/>
          <c:h val="0.7399424308602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'care provision'!$DO$2</c:f>
              <c:strCache>
                <c:ptCount val="1"/>
                <c:pt idx="0">
                  <c:v>poverty - full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provision'!$DO$4:$DO$54</c:f>
              <c:numCache>
                <c:formatCode>General</c:formatCode>
                <c:ptCount val="51"/>
                <c:pt idx="0">
                  <c:v>0.2382628</c:v>
                </c:pt>
                <c:pt idx="1">
                  <c:v>0.2594669</c:v>
                </c:pt>
                <c:pt idx="2">
                  <c:v>0.2440687</c:v>
                </c:pt>
                <c:pt idx="3">
                  <c:v>0.2362968</c:v>
                </c:pt>
                <c:pt idx="4">
                  <c:v>0.24331</c:v>
                </c:pt>
                <c:pt idx="5">
                  <c:v>0.24444109999999999</c:v>
                </c:pt>
                <c:pt idx="6">
                  <c:v>0.2494471</c:v>
                </c:pt>
                <c:pt idx="7">
                  <c:v>0.25496269999999999</c:v>
                </c:pt>
                <c:pt idx="8">
                  <c:v>0.2571215</c:v>
                </c:pt>
                <c:pt idx="9">
                  <c:v>0.2551793</c:v>
                </c:pt>
                <c:pt idx="10">
                  <c:v>0.2575982</c:v>
                </c:pt>
                <c:pt idx="11">
                  <c:v>0.26260729999999999</c:v>
                </c:pt>
                <c:pt idx="12">
                  <c:v>0.26390059999999999</c:v>
                </c:pt>
                <c:pt idx="13">
                  <c:v>0.26693169999999999</c:v>
                </c:pt>
                <c:pt idx="14">
                  <c:v>0.26685880000000001</c:v>
                </c:pt>
                <c:pt idx="15">
                  <c:v>0.2682119</c:v>
                </c:pt>
                <c:pt idx="16">
                  <c:v>0.26889990000000003</c:v>
                </c:pt>
                <c:pt idx="17">
                  <c:v>0.2690014</c:v>
                </c:pt>
                <c:pt idx="18">
                  <c:v>0.26834180000000002</c:v>
                </c:pt>
                <c:pt idx="19">
                  <c:v>0.26643450000000002</c:v>
                </c:pt>
                <c:pt idx="20">
                  <c:v>0.26604430000000001</c:v>
                </c:pt>
                <c:pt idx="21">
                  <c:v>0.26538299999999998</c:v>
                </c:pt>
                <c:pt idx="22">
                  <c:v>0.26515739999999999</c:v>
                </c:pt>
                <c:pt idx="23">
                  <c:v>0.26420660000000001</c:v>
                </c:pt>
                <c:pt idx="24">
                  <c:v>0.2639686</c:v>
                </c:pt>
                <c:pt idx="25">
                  <c:v>0.26375789999999999</c:v>
                </c:pt>
                <c:pt idx="26">
                  <c:v>0.26557770000000003</c:v>
                </c:pt>
                <c:pt idx="27">
                  <c:v>0.2654688</c:v>
                </c:pt>
                <c:pt idx="28">
                  <c:v>0.26548709999999998</c:v>
                </c:pt>
                <c:pt idx="29">
                  <c:v>0.26802090000000001</c:v>
                </c:pt>
                <c:pt idx="30">
                  <c:v>0.26920549999999999</c:v>
                </c:pt>
                <c:pt idx="31">
                  <c:v>0.27157360000000003</c:v>
                </c:pt>
                <c:pt idx="32">
                  <c:v>0.2745515</c:v>
                </c:pt>
                <c:pt idx="33">
                  <c:v>0.27687149999999999</c:v>
                </c:pt>
                <c:pt idx="34">
                  <c:v>0.28120610000000001</c:v>
                </c:pt>
                <c:pt idx="35">
                  <c:v>0.28282570000000001</c:v>
                </c:pt>
                <c:pt idx="36">
                  <c:v>0.2842153</c:v>
                </c:pt>
                <c:pt idx="37">
                  <c:v>0.28555429999999998</c:v>
                </c:pt>
                <c:pt idx="38">
                  <c:v>0.288302</c:v>
                </c:pt>
                <c:pt idx="39">
                  <c:v>0.29036840000000003</c:v>
                </c:pt>
                <c:pt idx="40">
                  <c:v>0.29293340000000001</c:v>
                </c:pt>
                <c:pt idx="41">
                  <c:v>0.29478149999999997</c:v>
                </c:pt>
                <c:pt idx="42">
                  <c:v>0.29751719999999998</c:v>
                </c:pt>
                <c:pt idx="43">
                  <c:v>0.30023080000000002</c:v>
                </c:pt>
                <c:pt idx="44">
                  <c:v>0.30153809999999998</c:v>
                </c:pt>
                <c:pt idx="45">
                  <c:v>0.30191869999999998</c:v>
                </c:pt>
                <c:pt idx="46">
                  <c:v>0.3038438</c:v>
                </c:pt>
                <c:pt idx="47">
                  <c:v>0.3031393</c:v>
                </c:pt>
                <c:pt idx="48">
                  <c:v>0.30524820000000003</c:v>
                </c:pt>
                <c:pt idx="49">
                  <c:v>0.30608809999999997</c:v>
                </c:pt>
                <c:pt idx="50">
                  <c:v>0.30520049999999999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2-4A85-BA13-55C51E0176F7}"/>
            </c:ext>
          </c:extLst>
        </c:ser>
        <c:ser>
          <c:idx val="1"/>
          <c:order val="1"/>
          <c:tx>
            <c:strRef>
              <c:f>'care provision'!$DQ$2</c:f>
              <c:strCache>
                <c:ptCount val="1"/>
                <c:pt idx="0">
                  <c:v>poverty - carers under age 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0.35869139999999999</c:v>
                </c:pt>
                <c:pt idx="1">
                  <c:v>0.3929629</c:v>
                </c:pt>
                <c:pt idx="2">
                  <c:v>0.37021979999999999</c:v>
                </c:pt>
                <c:pt idx="3">
                  <c:v>0.35502220000000001</c:v>
                </c:pt>
                <c:pt idx="4">
                  <c:v>0.35252549999999999</c:v>
                </c:pt>
                <c:pt idx="5">
                  <c:v>0.36540689999999998</c:v>
                </c:pt>
                <c:pt idx="6">
                  <c:v>0.37266470000000002</c:v>
                </c:pt>
                <c:pt idx="7">
                  <c:v>0.38579029999999997</c:v>
                </c:pt>
                <c:pt idx="8">
                  <c:v>0.39586329999999997</c:v>
                </c:pt>
                <c:pt idx="9">
                  <c:v>0.38740010000000002</c:v>
                </c:pt>
                <c:pt idx="10">
                  <c:v>0.39549309999999999</c:v>
                </c:pt>
                <c:pt idx="11">
                  <c:v>0.40243050000000002</c:v>
                </c:pt>
                <c:pt idx="12">
                  <c:v>0.41475909999999999</c:v>
                </c:pt>
                <c:pt idx="13">
                  <c:v>0.41411979999999998</c:v>
                </c:pt>
                <c:pt idx="14">
                  <c:v>0.41802820000000002</c:v>
                </c:pt>
                <c:pt idx="15">
                  <c:v>0.4246373</c:v>
                </c:pt>
                <c:pt idx="16">
                  <c:v>0.43149650000000001</c:v>
                </c:pt>
                <c:pt idx="17">
                  <c:v>0.42936049999999998</c:v>
                </c:pt>
                <c:pt idx="18">
                  <c:v>0.43336279999999999</c:v>
                </c:pt>
                <c:pt idx="19">
                  <c:v>0.4306951</c:v>
                </c:pt>
                <c:pt idx="20">
                  <c:v>0.43235760000000001</c:v>
                </c:pt>
                <c:pt idx="21">
                  <c:v>0.44187359999999998</c:v>
                </c:pt>
                <c:pt idx="22">
                  <c:v>0.44609009999999999</c:v>
                </c:pt>
                <c:pt idx="23">
                  <c:v>0.44317400000000001</c:v>
                </c:pt>
                <c:pt idx="24">
                  <c:v>0.44969759999999998</c:v>
                </c:pt>
                <c:pt idx="25">
                  <c:v>0.44874409999999998</c:v>
                </c:pt>
                <c:pt idx="26">
                  <c:v>0.45684469999999999</c:v>
                </c:pt>
                <c:pt idx="27">
                  <c:v>0.46153060000000001</c:v>
                </c:pt>
                <c:pt idx="28">
                  <c:v>0.46005449999999998</c:v>
                </c:pt>
                <c:pt idx="29">
                  <c:v>0.46154980000000001</c:v>
                </c:pt>
                <c:pt idx="30">
                  <c:v>0.47062029999999999</c:v>
                </c:pt>
                <c:pt idx="31">
                  <c:v>0.47974080000000002</c:v>
                </c:pt>
                <c:pt idx="32">
                  <c:v>0.48354710000000001</c:v>
                </c:pt>
                <c:pt idx="33">
                  <c:v>0.4832109</c:v>
                </c:pt>
                <c:pt idx="34">
                  <c:v>0.4851838</c:v>
                </c:pt>
                <c:pt idx="35">
                  <c:v>0.49617359999999999</c:v>
                </c:pt>
                <c:pt idx="36">
                  <c:v>0.49969639999999999</c:v>
                </c:pt>
                <c:pt idx="37">
                  <c:v>0.49949310000000002</c:v>
                </c:pt>
                <c:pt idx="38">
                  <c:v>0.49681609999999998</c:v>
                </c:pt>
                <c:pt idx="39">
                  <c:v>0.49631999999999998</c:v>
                </c:pt>
                <c:pt idx="40">
                  <c:v>0.50568279999999999</c:v>
                </c:pt>
                <c:pt idx="41">
                  <c:v>0.51024809999999998</c:v>
                </c:pt>
                <c:pt idx="42">
                  <c:v>0.51533810000000002</c:v>
                </c:pt>
                <c:pt idx="43">
                  <c:v>0.51874960000000003</c:v>
                </c:pt>
                <c:pt idx="44">
                  <c:v>0.52066369999999995</c:v>
                </c:pt>
                <c:pt idx="45">
                  <c:v>0.52719539999999998</c:v>
                </c:pt>
                <c:pt idx="46">
                  <c:v>0.53165359999999995</c:v>
                </c:pt>
                <c:pt idx="47">
                  <c:v>0.52372169999999996</c:v>
                </c:pt>
                <c:pt idx="48">
                  <c:v>0.53019260000000001</c:v>
                </c:pt>
                <c:pt idx="49">
                  <c:v>0.53036930000000004</c:v>
                </c:pt>
                <c:pt idx="50">
                  <c:v>0.52932000000000001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2-4A85-BA13-55C51E0176F7}"/>
            </c:ext>
          </c:extLst>
        </c:ser>
        <c:ser>
          <c:idx val="2"/>
          <c:order val="2"/>
          <c:tx>
            <c:strRef>
              <c:f>'care provision'!$DR$2</c:f>
              <c:strCache>
                <c:ptCount val="1"/>
                <c:pt idx="0">
                  <c:v>poverty carers aged 45 to 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provision'!$DR$4:$DR$54</c:f>
              <c:numCache>
                <c:formatCode>General</c:formatCode>
                <c:ptCount val="51"/>
                <c:pt idx="0">
                  <c:v>0.2243473</c:v>
                </c:pt>
                <c:pt idx="1">
                  <c:v>0.24575330000000001</c:v>
                </c:pt>
                <c:pt idx="2">
                  <c:v>0.22263430000000001</c:v>
                </c:pt>
                <c:pt idx="3">
                  <c:v>0.2211234</c:v>
                </c:pt>
                <c:pt idx="4">
                  <c:v>0.22416549999999999</c:v>
                </c:pt>
                <c:pt idx="5">
                  <c:v>0.22879479999999999</c:v>
                </c:pt>
                <c:pt idx="6">
                  <c:v>0.2312573</c:v>
                </c:pt>
                <c:pt idx="7">
                  <c:v>0.22920070000000001</c:v>
                </c:pt>
                <c:pt idx="8">
                  <c:v>0.2272015</c:v>
                </c:pt>
                <c:pt idx="9">
                  <c:v>0.2270529</c:v>
                </c:pt>
                <c:pt idx="10">
                  <c:v>0.2280817</c:v>
                </c:pt>
                <c:pt idx="11">
                  <c:v>0.2297806</c:v>
                </c:pt>
                <c:pt idx="12">
                  <c:v>0.2373883</c:v>
                </c:pt>
                <c:pt idx="13">
                  <c:v>0.24698929999999999</c:v>
                </c:pt>
                <c:pt idx="14">
                  <c:v>0.25391740000000002</c:v>
                </c:pt>
                <c:pt idx="15">
                  <c:v>0.26178059999999997</c:v>
                </c:pt>
                <c:pt idx="16">
                  <c:v>0.26829069999999999</c:v>
                </c:pt>
                <c:pt idx="17">
                  <c:v>0.27085110000000001</c:v>
                </c:pt>
                <c:pt idx="18">
                  <c:v>0.26727830000000002</c:v>
                </c:pt>
                <c:pt idx="19">
                  <c:v>0.2651423</c:v>
                </c:pt>
                <c:pt idx="20">
                  <c:v>0.2635342</c:v>
                </c:pt>
                <c:pt idx="21">
                  <c:v>0.25886110000000001</c:v>
                </c:pt>
                <c:pt idx="22">
                  <c:v>0.25905600000000001</c:v>
                </c:pt>
                <c:pt idx="23">
                  <c:v>0.26055699999999998</c:v>
                </c:pt>
                <c:pt idx="24">
                  <c:v>0.25497340000000002</c:v>
                </c:pt>
                <c:pt idx="25">
                  <c:v>0.2580942</c:v>
                </c:pt>
                <c:pt idx="26">
                  <c:v>0.26022499999999998</c:v>
                </c:pt>
                <c:pt idx="27">
                  <c:v>0.2541407</c:v>
                </c:pt>
                <c:pt idx="28">
                  <c:v>0.25320549999999997</c:v>
                </c:pt>
                <c:pt idx="29">
                  <c:v>0.25620389999999998</c:v>
                </c:pt>
                <c:pt idx="30">
                  <c:v>0.25539590000000001</c:v>
                </c:pt>
                <c:pt idx="31">
                  <c:v>0.25910620000000001</c:v>
                </c:pt>
                <c:pt idx="32">
                  <c:v>0.26540079999999999</c:v>
                </c:pt>
                <c:pt idx="33">
                  <c:v>0.26857360000000002</c:v>
                </c:pt>
                <c:pt idx="34">
                  <c:v>0.27695819999999999</c:v>
                </c:pt>
                <c:pt idx="35">
                  <c:v>0.28237060000000003</c:v>
                </c:pt>
                <c:pt idx="36">
                  <c:v>0.28404370000000001</c:v>
                </c:pt>
                <c:pt idx="37">
                  <c:v>0.29485289999999997</c:v>
                </c:pt>
                <c:pt idx="38">
                  <c:v>0.30189310000000003</c:v>
                </c:pt>
                <c:pt idx="39">
                  <c:v>0.30514950000000002</c:v>
                </c:pt>
                <c:pt idx="40">
                  <c:v>0.3145461</c:v>
                </c:pt>
                <c:pt idx="41">
                  <c:v>0.3213511</c:v>
                </c:pt>
                <c:pt idx="42">
                  <c:v>0.32665070000000002</c:v>
                </c:pt>
                <c:pt idx="43">
                  <c:v>0.32913700000000001</c:v>
                </c:pt>
                <c:pt idx="44">
                  <c:v>0.33325850000000001</c:v>
                </c:pt>
                <c:pt idx="45">
                  <c:v>0.33238820000000002</c:v>
                </c:pt>
                <c:pt idx="46">
                  <c:v>0.33895750000000002</c:v>
                </c:pt>
                <c:pt idx="47">
                  <c:v>0.338395</c:v>
                </c:pt>
                <c:pt idx="48">
                  <c:v>0.33912059999999999</c:v>
                </c:pt>
                <c:pt idx="49">
                  <c:v>0.34067639999999999</c:v>
                </c:pt>
                <c:pt idx="50">
                  <c:v>0.33702260000000001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42-4A85-BA13-55C51E0176F7}"/>
            </c:ext>
          </c:extLst>
        </c:ser>
        <c:ser>
          <c:idx val="3"/>
          <c:order val="3"/>
          <c:tx>
            <c:strRef>
              <c:f>'care provision'!$EI$2</c:f>
              <c:strCache>
                <c:ptCount val="1"/>
                <c:pt idx="0">
                  <c:v>carers under age 45 and in receipt of carer benefits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0.31450939999999999</c:v>
                </c:pt>
                <c:pt idx="1">
                  <c:v>0.35997030000000002</c:v>
                </c:pt>
                <c:pt idx="2">
                  <c:v>0.32487189999999999</c:v>
                </c:pt>
                <c:pt idx="3">
                  <c:v>0.30766579999999999</c:v>
                </c:pt>
                <c:pt idx="4">
                  <c:v>0.3151505</c:v>
                </c:pt>
                <c:pt idx="5">
                  <c:v>0.31551170000000001</c:v>
                </c:pt>
                <c:pt idx="6">
                  <c:v>0.32319189999999998</c:v>
                </c:pt>
                <c:pt idx="7">
                  <c:v>0.33985650000000001</c:v>
                </c:pt>
                <c:pt idx="8">
                  <c:v>0.34611350000000002</c:v>
                </c:pt>
                <c:pt idx="9">
                  <c:v>0.34433530000000001</c:v>
                </c:pt>
                <c:pt idx="10">
                  <c:v>0.35393059999999998</c:v>
                </c:pt>
                <c:pt idx="11">
                  <c:v>0.35601260000000001</c:v>
                </c:pt>
                <c:pt idx="12">
                  <c:v>0.3656681</c:v>
                </c:pt>
                <c:pt idx="13">
                  <c:v>0.37690129999999999</c:v>
                </c:pt>
                <c:pt idx="14">
                  <c:v>0.38076019999999999</c:v>
                </c:pt>
                <c:pt idx="15">
                  <c:v>0.37703809999999999</c:v>
                </c:pt>
                <c:pt idx="16">
                  <c:v>0.38783079999999998</c:v>
                </c:pt>
                <c:pt idx="17">
                  <c:v>0.38626529999999998</c:v>
                </c:pt>
                <c:pt idx="18">
                  <c:v>0.39232630000000002</c:v>
                </c:pt>
                <c:pt idx="19">
                  <c:v>0.40250740000000002</c:v>
                </c:pt>
                <c:pt idx="20">
                  <c:v>0.39262459999999999</c:v>
                </c:pt>
                <c:pt idx="21">
                  <c:v>0.39861279999999999</c:v>
                </c:pt>
                <c:pt idx="22">
                  <c:v>0.39753359999999999</c:v>
                </c:pt>
                <c:pt idx="23">
                  <c:v>0.39850469999999999</c:v>
                </c:pt>
                <c:pt idx="24">
                  <c:v>0.3971459</c:v>
                </c:pt>
                <c:pt idx="25">
                  <c:v>0.40328439999999999</c:v>
                </c:pt>
                <c:pt idx="26">
                  <c:v>0.4018989</c:v>
                </c:pt>
                <c:pt idx="27">
                  <c:v>0.41229969999999999</c:v>
                </c:pt>
                <c:pt idx="28">
                  <c:v>0.40033999999999997</c:v>
                </c:pt>
                <c:pt idx="29">
                  <c:v>0.40758119999999998</c:v>
                </c:pt>
                <c:pt idx="30">
                  <c:v>0.40887380000000001</c:v>
                </c:pt>
                <c:pt idx="31">
                  <c:v>0.41071429999999998</c:v>
                </c:pt>
                <c:pt idx="32">
                  <c:v>0.40940409999999999</c:v>
                </c:pt>
                <c:pt idx="33">
                  <c:v>0.41156510000000002</c:v>
                </c:pt>
                <c:pt idx="34">
                  <c:v>0.40626420000000002</c:v>
                </c:pt>
                <c:pt idx="35">
                  <c:v>0.41665020000000003</c:v>
                </c:pt>
                <c:pt idx="36">
                  <c:v>0.41996509999999998</c:v>
                </c:pt>
                <c:pt idx="37">
                  <c:v>0.41866340000000002</c:v>
                </c:pt>
                <c:pt idx="38">
                  <c:v>0.41430400000000001</c:v>
                </c:pt>
                <c:pt idx="39">
                  <c:v>0.41284850000000001</c:v>
                </c:pt>
                <c:pt idx="40">
                  <c:v>0.41948039999999998</c:v>
                </c:pt>
                <c:pt idx="41">
                  <c:v>0.42013210000000001</c:v>
                </c:pt>
                <c:pt idx="42">
                  <c:v>0.42611009999999999</c:v>
                </c:pt>
                <c:pt idx="43">
                  <c:v>0.4309733</c:v>
                </c:pt>
                <c:pt idx="44">
                  <c:v>0.42773470000000002</c:v>
                </c:pt>
                <c:pt idx="45">
                  <c:v>0.42511939999999998</c:v>
                </c:pt>
                <c:pt idx="46">
                  <c:v>0.43503419999999998</c:v>
                </c:pt>
                <c:pt idx="47">
                  <c:v>0.42482560000000003</c:v>
                </c:pt>
                <c:pt idx="48">
                  <c:v>0.43023879999999998</c:v>
                </c:pt>
                <c:pt idx="49">
                  <c:v>0.43393110000000001</c:v>
                </c:pt>
                <c:pt idx="50">
                  <c:v>0.44071149999999998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scatterChart>
        <c:scatterStyle val="lineMarker"/>
        <c:varyColors val="0"/>
        <c:ser>
          <c:idx val="4"/>
          <c:order val="4"/>
          <c:tx>
            <c:strRef>
              <c:f>'care provision'!$EM$2</c:f>
              <c:strCache>
                <c:ptCount val="1"/>
                <c:pt idx="0">
                  <c:v>poverty gap carers under age 45 (right axis)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provision'!$EM$4:$EM$54</c:f>
              <c:numCache>
                <c:formatCode>General</c:formatCode>
                <c:ptCount val="51"/>
                <c:pt idx="0">
                  <c:v>2921.1959999999999</c:v>
                </c:pt>
                <c:pt idx="1">
                  <c:v>3178.0749999999998</c:v>
                </c:pt>
                <c:pt idx="2">
                  <c:v>3000.6770000000001</c:v>
                </c:pt>
                <c:pt idx="3">
                  <c:v>2882.3850000000002</c:v>
                </c:pt>
                <c:pt idx="4">
                  <c:v>3053.2240000000002</c:v>
                </c:pt>
                <c:pt idx="5">
                  <c:v>3145.1320000000001</c:v>
                </c:pt>
                <c:pt idx="6">
                  <c:v>3161.5390000000002</c:v>
                </c:pt>
                <c:pt idx="7">
                  <c:v>3232.7260000000001</c:v>
                </c:pt>
                <c:pt idx="8">
                  <c:v>3250.5259999999998</c:v>
                </c:pt>
                <c:pt idx="9">
                  <c:v>3299.4609999999998</c:v>
                </c:pt>
                <c:pt idx="10">
                  <c:v>3365.3</c:v>
                </c:pt>
                <c:pt idx="11">
                  <c:v>3416.913</c:v>
                </c:pt>
                <c:pt idx="12">
                  <c:v>3470.4569999999999</c:v>
                </c:pt>
                <c:pt idx="13">
                  <c:v>3608.4169999999999</c:v>
                </c:pt>
                <c:pt idx="14">
                  <c:v>3647.8789999999999</c:v>
                </c:pt>
                <c:pt idx="15">
                  <c:v>3702.4009999999998</c:v>
                </c:pt>
                <c:pt idx="16">
                  <c:v>3797.2739999999999</c:v>
                </c:pt>
                <c:pt idx="17">
                  <c:v>3857.7150000000001</c:v>
                </c:pt>
                <c:pt idx="18">
                  <c:v>3873.2040000000002</c:v>
                </c:pt>
                <c:pt idx="19">
                  <c:v>3891.8130000000001</c:v>
                </c:pt>
                <c:pt idx="20">
                  <c:v>3921.578</c:v>
                </c:pt>
                <c:pt idx="21">
                  <c:v>3938.3969999999999</c:v>
                </c:pt>
                <c:pt idx="22">
                  <c:v>3971.7629999999999</c:v>
                </c:pt>
                <c:pt idx="23">
                  <c:v>4023.1860000000001</c:v>
                </c:pt>
                <c:pt idx="24">
                  <c:v>4043.1149999999998</c:v>
                </c:pt>
                <c:pt idx="25">
                  <c:v>4048.7939999999999</c:v>
                </c:pt>
                <c:pt idx="26">
                  <c:v>4128.6170000000002</c:v>
                </c:pt>
                <c:pt idx="27">
                  <c:v>4197.4989999999998</c:v>
                </c:pt>
                <c:pt idx="28">
                  <c:v>4230.0259999999998</c:v>
                </c:pt>
                <c:pt idx="29">
                  <c:v>4260.72</c:v>
                </c:pt>
                <c:pt idx="30">
                  <c:v>4307.34</c:v>
                </c:pt>
                <c:pt idx="31">
                  <c:v>4382.3980000000001</c:v>
                </c:pt>
                <c:pt idx="32">
                  <c:v>4530.518</c:v>
                </c:pt>
                <c:pt idx="33">
                  <c:v>4582.6319999999996</c:v>
                </c:pt>
                <c:pt idx="34">
                  <c:v>4664.5820000000003</c:v>
                </c:pt>
                <c:pt idx="35">
                  <c:v>4684.1580000000004</c:v>
                </c:pt>
                <c:pt idx="36">
                  <c:v>4771.1689999999999</c:v>
                </c:pt>
                <c:pt idx="37">
                  <c:v>4881.0649999999996</c:v>
                </c:pt>
                <c:pt idx="38">
                  <c:v>4964.6779999999999</c:v>
                </c:pt>
                <c:pt idx="39">
                  <c:v>5026.2860000000001</c:v>
                </c:pt>
                <c:pt idx="40">
                  <c:v>5071.3100000000004</c:v>
                </c:pt>
                <c:pt idx="41">
                  <c:v>5179.0739999999996</c:v>
                </c:pt>
                <c:pt idx="42">
                  <c:v>5252.8540000000003</c:v>
                </c:pt>
                <c:pt idx="43">
                  <c:v>5321.4560000000001</c:v>
                </c:pt>
                <c:pt idx="44">
                  <c:v>5425.6350000000002</c:v>
                </c:pt>
                <c:pt idx="45">
                  <c:v>5477.8950000000004</c:v>
                </c:pt>
                <c:pt idx="46">
                  <c:v>5551.4250000000002</c:v>
                </c:pt>
                <c:pt idx="47">
                  <c:v>5642.8249999999998</c:v>
                </c:pt>
                <c:pt idx="48">
                  <c:v>5644.5129999999999</c:v>
                </c:pt>
                <c:pt idx="49">
                  <c:v>5713.3360000000002</c:v>
                </c:pt>
                <c:pt idx="50">
                  <c:v>5667.0940000000001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71584"/>
        <c:axId val="1979149088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7230911788200386"/>
              <c:y val="0.7911864181534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valAx>
        <c:axId val="197914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gap (£2024)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71584"/>
        <c:crosses val="max"/>
        <c:crossBetween val="midCat"/>
      </c:valAx>
      <c:valAx>
        <c:axId val="16846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5571613674872915"/>
          <c:w val="1"/>
          <c:h val="0.14140602677829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receipt'!$BN$4:$BN$54</c:f>
              <c:numCache>
                <c:formatCode>General</c:formatCode>
                <c:ptCount val="51"/>
                <c:pt idx="0">
                  <c:v>336.80402070722084</c:v>
                </c:pt>
                <c:pt idx="1">
                  <c:v>410.22223172359026</c:v>
                </c:pt>
                <c:pt idx="2">
                  <c:v>503.57576777070079</c:v>
                </c:pt>
                <c:pt idx="3">
                  <c:v>564.71898393172887</c:v>
                </c:pt>
                <c:pt idx="4">
                  <c:v>642.33818005592093</c:v>
                </c:pt>
                <c:pt idx="5">
                  <c:v>685.05979505748735</c:v>
                </c:pt>
                <c:pt idx="6">
                  <c:v>711.81626703886559</c:v>
                </c:pt>
                <c:pt idx="7">
                  <c:v>764.52369613343069</c:v>
                </c:pt>
                <c:pt idx="8">
                  <c:v>807.03931541417171</c:v>
                </c:pt>
                <c:pt idx="9">
                  <c:v>835.21004812964122</c:v>
                </c:pt>
                <c:pt idx="10">
                  <c:v>842.95218186486795</c:v>
                </c:pt>
                <c:pt idx="11">
                  <c:v>827.86251015956134</c:v>
                </c:pt>
                <c:pt idx="12">
                  <c:v>868.25121486116734</c:v>
                </c:pt>
                <c:pt idx="13">
                  <c:v>828.61103134942732</c:v>
                </c:pt>
                <c:pt idx="14">
                  <c:v>856.60957639239507</c:v>
                </c:pt>
                <c:pt idx="15">
                  <c:v>869.56219321945218</c:v>
                </c:pt>
                <c:pt idx="16">
                  <c:v>849.07467288428518</c:v>
                </c:pt>
                <c:pt idx="17">
                  <c:v>834.79719105142726</c:v>
                </c:pt>
                <c:pt idx="18">
                  <c:v>835.70056039233225</c:v>
                </c:pt>
                <c:pt idx="19">
                  <c:v>817.20270392327768</c:v>
                </c:pt>
                <c:pt idx="20">
                  <c:v>810.69315106458851</c:v>
                </c:pt>
                <c:pt idx="21">
                  <c:v>816.93257984180411</c:v>
                </c:pt>
                <c:pt idx="22">
                  <c:v>852.05601998264353</c:v>
                </c:pt>
                <c:pt idx="23">
                  <c:v>835.09540834466111</c:v>
                </c:pt>
                <c:pt idx="24">
                  <c:v>845.22505139709074</c:v>
                </c:pt>
                <c:pt idx="25">
                  <c:v>799.03156040367594</c:v>
                </c:pt>
                <c:pt idx="26">
                  <c:v>834.73984148096361</c:v>
                </c:pt>
                <c:pt idx="27">
                  <c:v>819.27482419505611</c:v>
                </c:pt>
                <c:pt idx="28">
                  <c:v>820.26115878144753</c:v>
                </c:pt>
                <c:pt idx="29">
                  <c:v>825.99724700049046</c:v>
                </c:pt>
                <c:pt idx="30">
                  <c:v>827.4585342758968</c:v>
                </c:pt>
                <c:pt idx="31">
                  <c:v>819.26399079521855</c:v>
                </c:pt>
                <c:pt idx="32">
                  <c:v>827.7537783093328</c:v>
                </c:pt>
                <c:pt idx="33">
                  <c:v>800.11788986051943</c:v>
                </c:pt>
                <c:pt idx="34">
                  <c:v>789.42868465121285</c:v>
                </c:pt>
                <c:pt idx="35">
                  <c:v>813.58558211839045</c:v>
                </c:pt>
                <c:pt idx="36">
                  <c:v>791.84056149849982</c:v>
                </c:pt>
                <c:pt idx="37">
                  <c:v>749.82994502080498</c:v>
                </c:pt>
                <c:pt idx="38">
                  <c:v>739.07612028560243</c:v>
                </c:pt>
                <c:pt idx="39">
                  <c:v>712.13099708018467</c:v>
                </c:pt>
                <c:pt idx="40">
                  <c:v>754.70581629912806</c:v>
                </c:pt>
                <c:pt idx="41">
                  <c:v>738.66592726653812</c:v>
                </c:pt>
                <c:pt idx="42">
                  <c:v>723.3997864321957</c:v>
                </c:pt>
                <c:pt idx="43">
                  <c:v>688.60165080697766</c:v>
                </c:pt>
                <c:pt idx="44">
                  <c:v>675.63903779120119</c:v>
                </c:pt>
                <c:pt idx="45">
                  <c:v>706.73191004727676</c:v>
                </c:pt>
                <c:pt idx="46">
                  <c:v>678.29112464447439</c:v>
                </c:pt>
                <c:pt idx="47">
                  <c:v>651.23833566479016</c:v>
                </c:pt>
                <c:pt idx="48">
                  <c:v>666.75888590211491</c:v>
                </c:pt>
                <c:pt idx="49">
                  <c:v>654.56650520148207</c:v>
                </c:pt>
                <c:pt idx="50">
                  <c:v>646.98920112359247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017-917D-94E8A0AF1D38}"/>
            </c:ext>
          </c:extLst>
        </c:ser>
        <c:ser>
          <c:idx val="1"/>
          <c:order val="1"/>
          <c:tx>
            <c:strRef>
              <c:f>'care receipt'!$BO$2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receipt'!$BO$4:$BO$54</c:f>
              <c:numCache>
                <c:formatCode>General</c:formatCode>
                <c:ptCount val="51"/>
                <c:pt idx="0">
                  <c:v>577.791843174625</c:v>
                </c:pt>
                <c:pt idx="1">
                  <c:v>572.11684544682214</c:v>
                </c:pt>
                <c:pt idx="2">
                  <c:v>604.96932292614304</c:v>
                </c:pt>
                <c:pt idx="3">
                  <c:v>684.14233542876048</c:v>
                </c:pt>
                <c:pt idx="4">
                  <c:v>707.22316620769129</c:v>
                </c:pt>
                <c:pt idx="5">
                  <c:v>759.70329545842515</c:v>
                </c:pt>
                <c:pt idx="6">
                  <c:v>757.20926396053301</c:v>
                </c:pt>
                <c:pt idx="7">
                  <c:v>816.18846602240706</c:v>
                </c:pt>
                <c:pt idx="8">
                  <c:v>800.57664345553337</c:v>
                </c:pt>
                <c:pt idx="9">
                  <c:v>788.56261464346107</c:v>
                </c:pt>
                <c:pt idx="10">
                  <c:v>793.6023346403249</c:v>
                </c:pt>
                <c:pt idx="11">
                  <c:v>755.48212647542891</c:v>
                </c:pt>
                <c:pt idx="12">
                  <c:v>763.52528038498031</c:v>
                </c:pt>
                <c:pt idx="13">
                  <c:v>734.907778583084</c:v>
                </c:pt>
                <c:pt idx="14">
                  <c:v>763.30608040128163</c:v>
                </c:pt>
                <c:pt idx="15">
                  <c:v>747.16264077776214</c:v>
                </c:pt>
                <c:pt idx="16">
                  <c:v>726.6266582945326</c:v>
                </c:pt>
                <c:pt idx="17">
                  <c:v>750.62491930255612</c:v>
                </c:pt>
                <c:pt idx="18">
                  <c:v>779.48122333766412</c:v>
                </c:pt>
                <c:pt idx="19">
                  <c:v>785.08171066764737</c:v>
                </c:pt>
                <c:pt idx="20">
                  <c:v>757.86550766649714</c:v>
                </c:pt>
                <c:pt idx="21">
                  <c:v>719.61702945478976</c:v>
                </c:pt>
                <c:pt idx="22">
                  <c:v>710.6090173393535</c:v>
                </c:pt>
                <c:pt idx="23">
                  <c:v>758.40397142822201</c:v>
                </c:pt>
                <c:pt idx="24">
                  <c:v>745.48944974240158</c:v>
                </c:pt>
                <c:pt idx="25">
                  <c:v>712.13192311646958</c:v>
                </c:pt>
                <c:pt idx="26">
                  <c:v>722.48182749678415</c:v>
                </c:pt>
                <c:pt idx="27">
                  <c:v>709.17174737306482</c:v>
                </c:pt>
                <c:pt idx="28">
                  <c:v>685.64056844148467</c:v>
                </c:pt>
                <c:pt idx="29">
                  <c:v>684.09850861140717</c:v>
                </c:pt>
                <c:pt idx="30">
                  <c:v>729.69058743415303</c:v>
                </c:pt>
                <c:pt idx="31">
                  <c:v>683.82106729153929</c:v>
                </c:pt>
                <c:pt idx="32">
                  <c:v>704.05978047186602</c:v>
                </c:pt>
                <c:pt idx="33">
                  <c:v>670.295567872687</c:v>
                </c:pt>
                <c:pt idx="34">
                  <c:v>669.4945103717389</c:v>
                </c:pt>
                <c:pt idx="35">
                  <c:v>700.00192593429642</c:v>
                </c:pt>
                <c:pt idx="36">
                  <c:v>715.25494569455282</c:v>
                </c:pt>
                <c:pt idx="37">
                  <c:v>720.89485908198856</c:v>
                </c:pt>
                <c:pt idx="38">
                  <c:v>688.39647931968068</c:v>
                </c:pt>
                <c:pt idx="39">
                  <c:v>714.87923200965827</c:v>
                </c:pt>
                <c:pt idx="40">
                  <c:v>706.22379130052775</c:v>
                </c:pt>
                <c:pt idx="41">
                  <c:v>706.21617272458263</c:v>
                </c:pt>
                <c:pt idx="42">
                  <c:v>582.41197068929569</c:v>
                </c:pt>
                <c:pt idx="43">
                  <c:v>719.91312527738694</c:v>
                </c:pt>
                <c:pt idx="44">
                  <c:v>712.0770517438001</c:v>
                </c:pt>
                <c:pt idx="45">
                  <c:v>697.93338632919438</c:v>
                </c:pt>
                <c:pt idx="46">
                  <c:v>679.38761127477903</c:v>
                </c:pt>
                <c:pt idx="47">
                  <c:v>687.99194146809975</c:v>
                </c:pt>
                <c:pt idx="48">
                  <c:v>699.49177068011386</c:v>
                </c:pt>
                <c:pt idx="49">
                  <c:v>716.27124668430167</c:v>
                </c:pt>
                <c:pt idx="50">
                  <c:v>707.20383412167917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E-4017-917D-94E8A0AF1D38}"/>
            </c:ext>
          </c:extLst>
        </c:ser>
        <c:ser>
          <c:idx val="2"/>
          <c:order val="2"/>
          <c:tx>
            <c:strRef>
              <c:f>'care receipt'!$BP$2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receipt'!$BP$4:$BP$54</c:f>
              <c:numCache>
                <c:formatCode>General</c:formatCode>
                <c:ptCount val="51"/>
                <c:pt idx="0">
                  <c:v>1175.9730104800988</c:v>
                </c:pt>
                <c:pt idx="1">
                  <c:v>1293.7713531148556</c:v>
                </c:pt>
                <c:pt idx="2">
                  <c:v>1389.2712247914487</c:v>
                </c:pt>
                <c:pt idx="3">
                  <c:v>1466.9824831733465</c:v>
                </c:pt>
                <c:pt idx="4">
                  <c:v>1546.9928881672749</c:v>
                </c:pt>
                <c:pt idx="5">
                  <c:v>1565.0555757061143</c:v>
                </c:pt>
                <c:pt idx="6">
                  <c:v>1621.5782435723834</c:v>
                </c:pt>
                <c:pt idx="7">
                  <c:v>1651.7551334530615</c:v>
                </c:pt>
                <c:pt idx="8">
                  <c:v>1690.7072441016232</c:v>
                </c:pt>
                <c:pt idx="9">
                  <c:v>1678.9252243284971</c:v>
                </c:pt>
                <c:pt idx="10">
                  <c:v>1725.8311715109546</c:v>
                </c:pt>
                <c:pt idx="11">
                  <c:v>1726.5391750993208</c:v>
                </c:pt>
                <c:pt idx="12">
                  <c:v>1820.9848166397862</c:v>
                </c:pt>
                <c:pt idx="13">
                  <c:v>1832.589760851188</c:v>
                </c:pt>
                <c:pt idx="14">
                  <c:v>1871.6844758687412</c:v>
                </c:pt>
                <c:pt idx="15">
                  <c:v>1876.934175358622</c:v>
                </c:pt>
                <c:pt idx="16">
                  <c:v>1945.4947486801395</c:v>
                </c:pt>
                <c:pt idx="17">
                  <c:v>1949.1913784031306</c:v>
                </c:pt>
                <c:pt idx="18">
                  <c:v>1947.5193103989996</c:v>
                </c:pt>
                <c:pt idx="19">
                  <c:v>1924.5499940325876</c:v>
                </c:pt>
                <c:pt idx="20">
                  <c:v>1933.0445346847025</c:v>
                </c:pt>
                <c:pt idx="21">
                  <c:v>1909.6488304151128</c:v>
                </c:pt>
                <c:pt idx="22">
                  <c:v>1872.7309948809639</c:v>
                </c:pt>
                <c:pt idx="23">
                  <c:v>1866.6782200314638</c:v>
                </c:pt>
                <c:pt idx="24">
                  <c:v>1801.9952289887735</c:v>
                </c:pt>
                <c:pt idx="25">
                  <c:v>1790.7702810669523</c:v>
                </c:pt>
                <c:pt idx="26">
                  <c:v>1733.0399767829067</c:v>
                </c:pt>
                <c:pt idx="27">
                  <c:v>1730.8944273935783</c:v>
                </c:pt>
                <c:pt idx="28">
                  <c:v>1680.3390280983349</c:v>
                </c:pt>
                <c:pt idx="29">
                  <c:v>1626.6326851315782</c:v>
                </c:pt>
                <c:pt idx="30">
                  <c:v>1636.437204589211</c:v>
                </c:pt>
                <c:pt idx="31">
                  <c:v>1638.0876646277279</c:v>
                </c:pt>
                <c:pt idx="32">
                  <c:v>1632.5112581379062</c:v>
                </c:pt>
                <c:pt idx="33">
                  <c:v>1609.3840109731432</c:v>
                </c:pt>
                <c:pt idx="34">
                  <c:v>1631.203138676583</c:v>
                </c:pt>
                <c:pt idx="35">
                  <c:v>1642.2615062537448</c:v>
                </c:pt>
                <c:pt idx="36">
                  <c:v>1641.6134143878578</c:v>
                </c:pt>
                <c:pt idx="37">
                  <c:v>1692.9327776135426</c:v>
                </c:pt>
                <c:pt idx="38">
                  <c:v>1621.6767788640782</c:v>
                </c:pt>
                <c:pt idx="39">
                  <c:v>1666.8212973501275</c:v>
                </c:pt>
                <c:pt idx="40">
                  <c:v>1662.0895744608692</c:v>
                </c:pt>
                <c:pt idx="41">
                  <c:v>1668.9201823877152</c:v>
                </c:pt>
                <c:pt idx="42">
                  <c:v>1698.1826271285374</c:v>
                </c:pt>
                <c:pt idx="43">
                  <c:v>1669.0395091354246</c:v>
                </c:pt>
                <c:pt idx="44">
                  <c:v>1680.5422710392215</c:v>
                </c:pt>
                <c:pt idx="45">
                  <c:v>1667.8557706886068</c:v>
                </c:pt>
                <c:pt idx="46">
                  <c:v>1606.5966021620127</c:v>
                </c:pt>
                <c:pt idx="47">
                  <c:v>1596.6608553327203</c:v>
                </c:pt>
                <c:pt idx="48">
                  <c:v>1574.8635294933097</c:v>
                </c:pt>
                <c:pt idx="49">
                  <c:v>1591.8288279896437</c:v>
                </c:pt>
                <c:pt idx="50">
                  <c:v>1537.0956028438898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E-4017-917D-94E8A0AF1D38}"/>
            </c:ext>
          </c:extLst>
        </c:ser>
        <c:ser>
          <c:idx val="3"/>
          <c:order val="3"/>
          <c:tx>
            <c:strRef>
              <c:f>'care receipt'!$BQ$2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receipt'!$BQ$4:$BQ$54</c:f>
              <c:numCache>
                <c:formatCode>General</c:formatCode>
                <c:ptCount val="51"/>
                <c:pt idx="0">
                  <c:v>959.69993883955578</c:v>
                </c:pt>
                <c:pt idx="1">
                  <c:v>1023.9627847217247</c:v>
                </c:pt>
                <c:pt idx="2">
                  <c:v>1097.0848592778962</c:v>
                </c:pt>
                <c:pt idx="3">
                  <c:v>1178.5639630732092</c:v>
                </c:pt>
                <c:pt idx="4">
                  <c:v>1248.710572093084</c:v>
                </c:pt>
                <c:pt idx="5">
                  <c:v>1317.6796803986808</c:v>
                </c:pt>
                <c:pt idx="6">
                  <c:v>1402.8034285794008</c:v>
                </c:pt>
                <c:pt idx="7">
                  <c:v>1469.2929387634381</c:v>
                </c:pt>
                <c:pt idx="8">
                  <c:v>1565.6854505845363</c:v>
                </c:pt>
                <c:pt idx="9">
                  <c:v>1608.0161855171937</c:v>
                </c:pt>
                <c:pt idx="10">
                  <c:v>1693.3727900030005</c:v>
                </c:pt>
                <c:pt idx="11">
                  <c:v>1696.561280103763</c:v>
                </c:pt>
                <c:pt idx="12">
                  <c:v>1717.1649310810938</c:v>
                </c:pt>
                <c:pt idx="13">
                  <c:v>1734.0992528356405</c:v>
                </c:pt>
                <c:pt idx="14">
                  <c:v>1794.4290685899368</c:v>
                </c:pt>
                <c:pt idx="15">
                  <c:v>1798.0336269048039</c:v>
                </c:pt>
                <c:pt idx="16">
                  <c:v>1817.44360803017</c:v>
                </c:pt>
                <c:pt idx="17">
                  <c:v>1846.9352476560887</c:v>
                </c:pt>
                <c:pt idx="18">
                  <c:v>1884.6299816723529</c:v>
                </c:pt>
                <c:pt idx="19">
                  <c:v>1892.5100607869854</c:v>
                </c:pt>
                <c:pt idx="20">
                  <c:v>1893.7744353672135</c:v>
                </c:pt>
                <c:pt idx="21">
                  <c:v>1946.5628876613778</c:v>
                </c:pt>
                <c:pt idx="22">
                  <c:v>1990.0988015851194</c:v>
                </c:pt>
                <c:pt idx="23">
                  <c:v>2019.8785245025936</c:v>
                </c:pt>
                <c:pt idx="24">
                  <c:v>2070.7087975032719</c:v>
                </c:pt>
                <c:pt idx="25">
                  <c:v>2102.7709198530547</c:v>
                </c:pt>
                <c:pt idx="26">
                  <c:v>2156.0371969195389</c:v>
                </c:pt>
                <c:pt idx="27">
                  <c:v>2221.8954282795521</c:v>
                </c:pt>
                <c:pt idx="28">
                  <c:v>2267.2751986711678</c:v>
                </c:pt>
                <c:pt idx="29">
                  <c:v>2289.6872287255123</c:v>
                </c:pt>
                <c:pt idx="30">
                  <c:v>2326.658435555144</c:v>
                </c:pt>
                <c:pt idx="31">
                  <c:v>2355.0973717035663</c:v>
                </c:pt>
                <c:pt idx="32">
                  <c:v>2364.4676285051473</c:v>
                </c:pt>
                <c:pt idx="33">
                  <c:v>2391.3115931712841</c:v>
                </c:pt>
                <c:pt idx="34">
                  <c:v>2380.3156374336495</c:v>
                </c:pt>
                <c:pt idx="35">
                  <c:v>2406.6045069476654</c:v>
                </c:pt>
                <c:pt idx="36">
                  <c:v>2404.9259668489408</c:v>
                </c:pt>
                <c:pt idx="37">
                  <c:v>2407.1876592317585</c:v>
                </c:pt>
                <c:pt idx="38">
                  <c:v>2354.8253272171191</c:v>
                </c:pt>
                <c:pt idx="39">
                  <c:v>2366.4911056732458</c:v>
                </c:pt>
                <c:pt idx="40">
                  <c:v>2344.3164872668167</c:v>
                </c:pt>
                <c:pt idx="41">
                  <c:v>2337.6939311563883</c:v>
                </c:pt>
                <c:pt idx="42">
                  <c:v>2347.6451903111883</c:v>
                </c:pt>
                <c:pt idx="43">
                  <c:v>2363.8916243332706</c:v>
                </c:pt>
                <c:pt idx="44">
                  <c:v>2336.7959961899751</c:v>
                </c:pt>
                <c:pt idx="45">
                  <c:v>2329.5872373311718</c:v>
                </c:pt>
                <c:pt idx="46">
                  <c:v>2397.1227036201185</c:v>
                </c:pt>
                <c:pt idx="47">
                  <c:v>2411.5077819554431</c:v>
                </c:pt>
                <c:pt idx="48">
                  <c:v>2458.3332916346799</c:v>
                </c:pt>
                <c:pt idx="49">
                  <c:v>2494.5963645433658</c:v>
                </c:pt>
                <c:pt idx="50">
                  <c:v>2526.6977785473032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E-4017-917D-94E8A0AF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0.35869139999999999</c:v>
                </c:pt>
                <c:pt idx="1">
                  <c:v>0.3929629</c:v>
                </c:pt>
                <c:pt idx="2">
                  <c:v>0.37021979999999999</c:v>
                </c:pt>
                <c:pt idx="3">
                  <c:v>0.35502220000000001</c:v>
                </c:pt>
                <c:pt idx="4">
                  <c:v>0.35252549999999999</c:v>
                </c:pt>
                <c:pt idx="5">
                  <c:v>0.36540689999999998</c:v>
                </c:pt>
                <c:pt idx="6">
                  <c:v>0.37266470000000002</c:v>
                </c:pt>
                <c:pt idx="7">
                  <c:v>0.38579029999999997</c:v>
                </c:pt>
                <c:pt idx="8">
                  <c:v>0.39586329999999997</c:v>
                </c:pt>
                <c:pt idx="9">
                  <c:v>0.38740010000000002</c:v>
                </c:pt>
                <c:pt idx="10">
                  <c:v>0.39549309999999999</c:v>
                </c:pt>
                <c:pt idx="11">
                  <c:v>0.40243050000000002</c:v>
                </c:pt>
                <c:pt idx="12">
                  <c:v>0.41475909999999999</c:v>
                </c:pt>
                <c:pt idx="13">
                  <c:v>0.41411979999999998</c:v>
                </c:pt>
                <c:pt idx="14">
                  <c:v>0.41802820000000002</c:v>
                </c:pt>
                <c:pt idx="15">
                  <c:v>0.4246373</c:v>
                </c:pt>
                <c:pt idx="16">
                  <c:v>0.43149650000000001</c:v>
                </c:pt>
                <c:pt idx="17">
                  <c:v>0.42936049999999998</c:v>
                </c:pt>
                <c:pt idx="18">
                  <c:v>0.43336279999999999</c:v>
                </c:pt>
                <c:pt idx="19">
                  <c:v>0.4306951</c:v>
                </c:pt>
                <c:pt idx="20">
                  <c:v>0.43235760000000001</c:v>
                </c:pt>
                <c:pt idx="21">
                  <c:v>0.44187359999999998</c:v>
                </c:pt>
                <c:pt idx="22">
                  <c:v>0.44609009999999999</c:v>
                </c:pt>
                <c:pt idx="23">
                  <c:v>0.44317400000000001</c:v>
                </c:pt>
                <c:pt idx="24">
                  <c:v>0.44969759999999998</c:v>
                </c:pt>
                <c:pt idx="25">
                  <c:v>0.44874409999999998</c:v>
                </c:pt>
                <c:pt idx="26">
                  <c:v>0.45684469999999999</c:v>
                </c:pt>
                <c:pt idx="27">
                  <c:v>0.46153060000000001</c:v>
                </c:pt>
                <c:pt idx="28">
                  <c:v>0.46005449999999998</c:v>
                </c:pt>
                <c:pt idx="29">
                  <c:v>0.46154980000000001</c:v>
                </c:pt>
                <c:pt idx="30">
                  <c:v>0.47062029999999999</c:v>
                </c:pt>
                <c:pt idx="31">
                  <c:v>0.47974080000000002</c:v>
                </c:pt>
                <c:pt idx="32">
                  <c:v>0.48354710000000001</c:v>
                </c:pt>
                <c:pt idx="33">
                  <c:v>0.4832109</c:v>
                </c:pt>
                <c:pt idx="34">
                  <c:v>0.4851838</c:v>
                </c:pt>
                <c:pt idx="35">
                  <c:v>0.49617359999999999</c:v>
                </c:pt>
                <c:pt idx="36">
                  <c:v>0.49969639999999999</c:v>
                </c:pt>
                <c:pt idx="37">
                  <c:v>0.49949310000000002</c:v>
                </c:pt>
                <c:pt idx="38">
                  <c:v>0.49681609999999998</c:v>
                </c:pt>
                <c:pt idx="39">
                  <c:v>0.49631999999999998</c:v>
                </c:pt>
                <c:pt idx="40">
                  <c:v>0.50568279999999999</c:v>
                </c:pt>
                <c:pt idx="41">
                  <c:v>0.51024809999999998</c:v>
                </c:pt>
                <c:pt idx="42">
                  <c:v>0.51533810000000002</c:v>
                </c:pt>
                <c:pt idx="43">
                  <c:v>0.51874960000000003</c:v>
                </c:pt>
                <c:pt idx="44">
                  <c:v>0.52066369999999995</c:v>
                </c:pt>
                <c:pt idx="45">
                  <c:v>0.52719539999999998</c:v>
                </c:pt>
                <c:pt idx="46">
                  <c:v>0.53165359999999995</c:v>
                </c:pt>
                <c:pt idx="47">
                  <c:v>0.52372169999999996</c:v>
                </c:pt>
                <c:pt idx="48">
                  <c:v>0.53019260000000001</c:v>
                </c:pt>
                <c:pt idx="49">
                  <c:v>0.53036930000000004</c:v>
                </c:pt>
                <c:pt idx="50">
                  <c:v>0.52932000000000001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F-48AC-AA1E-B544E4693D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0.31450939999999999</c:v>
                </c:pt>
                <c:pt idx="1">
                  <c:v>0.35997030000000002</c:v>
                </c:pt>
                <c:pt idx="2">
                  <c:v>0.32487189999999999</c:v>
                </c:pt>
                <c:pt idx="3">
                  <c:v>0.30766579999999999</c:v>
                </c:pt>
                <c:pt idx="4">
                  <c:v>0.3151505</c:v>
                </c:pt>
                <c:pt idx="5">
                  <c:v>0.31551170000000001</c:v>
                </c:pt>
                <c:pt idx="6">
                  <c:v>0.32319189999999998</c:v>
                </c:pt>
                <c:pt idx="7">
                  <c:v>0.33985650000000001</c:v>
                </c:pt>
                <c:pt idx="8">
                  <c:v>0.34611350000000002</c:v>
                </c:pt>
                <c:pt idx="9">
                  <c:v>0.34433530000000001</c:v>
                </c:pt>
                <c:pt idx="10">
                  <c:v>0.35393059999999998</c:v>
                </c:pt>
                <c:pt idx="11">
                  <c:v>0.35601260000000001</c:v>
                </c:pt>
                <c:pt idx="12">
                  <c:v>0.3656681</c:v>
                </c:pt>
                <c:pt idx="13">
                  <c:v>0.37690129999999999</c:v>
                </c:pt>
                <c:pt idx="14">
                  <c:v>0.38076019999999999</c:v>
                </c:pt>
                <c:pt idx="15">
                  <c:v>0.37703809999999999</c:v>
                </c:pt>
                <c:pt idx="16">
                  <c:v>0.38783079999999998</c:v>
                </c:pt>
                <c:pt idx="17">
                  <c:v>0.38626529999999998</c:v>
                </c:pt>
                <c:pt idx="18">
                  <c:v>0.39232630000000002</c:v>
                </c:pt>
                <c:pt idx="19">
                  <c:v>0.40250740000000002</c:v>
                </c:pt>
                <c:pt idx="20">
                  <c:v>0.39262459999999999</c:v>
                </c:pt>
                <c:pt idx="21">
                  <c:v>0.39861279999999999</c:v>
                </c:pt>
                <c:pt idx="22">
                  <c:v>0.39753359999999999</c:v>
                </c:pt>
                <c:pt idx="23">
                  <c:v>0.39850469999999999</c:v>
                </c:pt>
                <c:pt idx="24">
                  <c:v>0.3971459</c:v>
                </c:pt>
                <c:pt idx="25">
                  <c:v>0.40328439999999999</c:v>
                </c:pt>
                <c:pt idx="26">
                  <c:v>0.4018989</c:v>
                </c:pt>
                <c:pt idx="27">
                  <c:v>0.41229969999999999</c:v>
                </c:pt>
                <c:pt idx="28">
                  <c:v>0.40033999999999997</c:v>
                </c:pt>
                <c:pt idx="29">
                  <c:v>0.40758119999999998</c:v>
                </c:pt>
                <c:pt idx="30">
                  <c:v>0.40887380000000001</c:v>
                </c:pt>
                <c:pt idx="31">
                  <c:v>0.41071429999999998</c:v>
                </c:pt>
                <c:pt idx="32">
                  <c:v>0.40940409999999999</c:v>
                </c:pt>
                <c:pt idx="33">
                  <c:v>0.41156510000000002</c:v>
                </c:pt>
                <c:pt idx="34">
                  <c:v>0.40626420000000002</c:v>
                </c:pt>
                <c:pt idx="35">
                  <c:v>0.41665020000000003</c:v>
                </c:pt>
                <c:pt idx="36">
                  <c:v>0.41996509999999998</c:v>
                </c:pt>
                <c:pt idx="37">
                  <c:v>0.41866340000000002</c:v>
                </c:pt>
                <c:pt idx="38">
                  <c:v>0.41430400000000001</c:v>
                </c:pt>
                <c:pt idx="39">
                  <c:v>0.41284850000000001</c:v>
                </c:pt>
                <c:pt idx="40">
                  <c:v>0.41948039999999998</c:v>
                </c:pt>
                <c:pt idx="41">
                  <c:v>0.42013210000000001</c:v>
                </c:pt>
                <c:pt idx="42">
                  <c:v>0.42611009999999999</c:v>
                </c:pt>
                <c:pt idx="43">
                  <c:v>0.4309733</c:v>
                </c:pt>
                <c:pt idx="44">
                  <c:v>0.42773470000000002</c:v>
                </c:pt>
                <c:pt idx="45">
                  <c:v>0.42511939999999998</c:v>
                </c:pt>
                <c:pt idx="46">
                  <c:v>0.43503419999999998</c:v>
                </c:pt>
                <c:pt idx="47">
                  <c:v>0.42482560000000003</c:v>
                </c:pt>
                <c:pt idx="48">
                  <c:v>0.43023879999999998</c:v>
                </c:pt>
                <c:pt idx="49">
                  <c:v>0.43393110000000001</c:v>
                </c:pt>
                <c:pt idx="50">
                  <c:v>0.44071149999999998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F-48AC-AA1E-B544E469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receipt'!$CF$2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receipt'!$CF$4:$CF$54</c:f>
              <c:numCache>
                <c:formatCode>General</c:formatCode>
                <c:ptCount val="51"/>
                <c:pt idx="0">
                  <c:v>4.0675189153243565</c:v>
                </c:pt>
                <c:pt idx="1">
                  <c:v>5.0377623941474532</c:v>
                </c:pt>
                <c:pt idx="2">
                  <c:v>6.449291512352735</c:v>
                </c:pt>
                <c:pt idx="3">
                  <c:v>7.098027784579731</c:v>
                </c:pt>
                <c:pt idx="4">
                  <c:v>8.1318600843817723</c:v>
                </c:pt>
                <c:pt idx="5">
                  <c:v>8.8019125069602318</c:v>
                </c:pt>
                <c:pt idx="6">
                  <c:v>9.1724597789222884</c:v>
                </c:pt>
                <c:pt idx="7">
                  <c:v>9.893973411449597</c:v>
                </c:pt>
                <c:pt idx="8">
                  <c:v>10.480463318950564</c:v>
                </c:pt>
                <c:pt idx="9">
                  <c:v>10.908956063046118</c:v>
                </c:pt>
                <c:pt idx="10">
                  <c:v>11.175282745240574</c:v>
                </c:pt>
                <c:pt idx="11">
                  <c:v>11.145419234844361</c:v>
                </c:pt>
                <c:pt idx="12">
                  <c:v>11.87628504196851</c:v>
                </c:pt>
                <c:pt idx="13">
                  <c:v>11.521187514373015</c:v>
                </c:pt>
                <c:pt idx="14">
                  <c:v>12.110120977524264</c:v>
                </c:pt>
                <c:pt idx="15">
                  <c:v>12.499286645073054</c:v>
                </c:pt>
                <c:pt idx="16">
                  <c:v>12.409362953649477</c:v>
                </c:pt>
                <c:pt idx="17">
                  <c:v>12.420128352209963</c:v>
                </c:pt>
                <c:pt idx="18">
                  <c:v>12.657190088271831</c:v>
                </c:pt>
                <c:pt idx="19">
                  <c:v>12.599633376424435</c:v>
                </c:pt>
                <c:pt idx="20">
                  <c:v>12.724072104370478</c:v>
                </c:pt>
                <c:pt idx="21">
                  <c:v>13.052609283744605</c:v>
                </c:pt>
                <c:pt idx="22">
                  <c:v>13.858645158110203</c:v>
                </c:pt>
                <c:pt idx="23">
                  <c:v>13.827072049880368</c:v>
                </c:pt>
                <c:pt idx="24">
                  <c:v>14.246493844889901</c:v>
                </c:pt>
                <c:pt idx="25">
                  <c:v>13.710114191272023</c:v>
                </c:pt>
                <c:pt idx="26">
                  <c:v>14.580411636029487</c:v>
                </c:pt>
                <c:pt idx="27">
                  <c:v>14.567658644807867</c:v>
                </c:pt>
                <c:pt idx="28">
                  <c:v>14.847515874778829</c:v>
                </c:pt>
                <c:pt idx="29">
                  <c:v>15.220248918204284</c:v>
                </c:pt>
                <c:pt idx="30">
                  <c:v>15.521400280098691</c:v>
                </c:pt>
                <c:pt idx="31">
                  <c:v>15.644080079196714</c:v>
                </c:pt>
                <c:pt idx="32">
                  <c:v>16.090474064392012</c:v>
                </c:pt>
                <c:pt idx="33">
                  <c:v>15.832997857441596</c:v>
                </c:pt>
                <c:pt idx="34">
                  <c:v>15.902433170010809</c:v>
                </c:pt>
                <c:pt idx="35">
                  <c:v>16.683817253532158</c:v>
                </c:pt>
                <c:pt idx="36">
                  <c:v>16.529945782312488</c:v>
                </c:pt>
                <c:pt idx="37">
                  <c:v>15.934482705835192</c:v>
                </c:pt>
                <c:pt idx="38">
                  <c:v>15.988431604059766</c:v>
                </c:pt>
                <c:pt idx="39">
                  <c:v>15.682600779609915</c:v>
                </c:pt>
                <c:pt idx="40">
                  <c:v>16.919105498478995</c:v>
                </c:pt>
                <c:pt idx="41">
                  <c:v>16.857348771635138</c:v>
                </c:pt>
                <c:pt idx="42">
                  <c:v>16.805873339500355</c:v>
                </c:pt>
                <c:pt idx="43">
                  <c:v>16.285169140831702</c:v>
                </c:pt>
                <c:pt idx="44">
                  <c:v>16.265988204228631</c:v>
                </c:pt>
                <c:pt idx="45">
                  <c:v>17.320559760362464</c:v>
                </c:pt>
                <c:pt idx="46">
                  <c:v>16.92251318250652</c:v>
                </c:pt>
                <c:pt idx="47">
                  <c:v>16.539797518942436</c:v>
                </c:pt>
                <c:pt idx="48">
                  <c:v>17.238542634948313</c:v>
                </c:pt>
                <c:pt idx="49">
                  <c:v>17.227688778204875</c:v>
                </c:pt>
                <c:pt idx="50">
                  <c:v>17.334518205243143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BC2-90CF-4195918C5C79}"/>
            </c:ext>
          </c:extLst>
        </c:ser>
        <c:ser>
          <c:idx val="1"/>
          <c:order val="1"/>
          <c:tx>
            <c:strRef>
              <c:f>'care receipt'!$CG$2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receipt'!$CG$4:$CG$54</c:f>
              <c:numCache>
                <c:formatCode>General</c:formatCode>
                <c:ptCount val="51"/>
                <c:pt idx="0">
                  <c:v>6.9778835962171915</c:v>
                </c:pt>
                <c:pt idx="1">
                  <c:v>7.0259203577057816</c:v>
                </c:pt>
                <c:pt idx="2">
                  <c:v>7.7478380996242215</c:v>
                </c:pt>
                <c:pt idx="3">
                  <c:v>8.599075723772156</c:v>
                </c:pt>
                <c:pt idx="4">
                  <c:v>8.9532897383333889</c:v>
                </c:pt>
                <c:pt idx="5">
                  <c:v>9.7609609936506132</c:v>
                </c:pt>
                <c:pt idx="6">
                  <c:v>9.7573936414775879</c:v>
                </c:pt>
                <c:pt idx="7">
                  <c:v>10.562585597279062</c:v>
                </c:pt>
                <c:pt idx="8">
                  <c:v>10.396537052768403</c:v>
                </c:pt>
                <c:pt idx="9">
                  <c:v>10.299678428642446</c:v>
                </c:pt>
                <c:pt idx="10">
                  <c:v>10.521036267167984</c:v>
                </c:pt>
                <c:pt idx="11">
                  <c:v>10.170970324984848</c:v>
                </c:pt>
                <c:pt idx="12">
                  <c:v>10.443802106341879</c:v>
                </c:pt>
                <c:pt idx="13">
                  <c:v>10.218317162683869</c:v>
                </c:pt>
                <c:pt idx="14">
                  <c:v>10.79106425061144</c:v>
                </c:pt>
                <c:pt idx="15">
                  <c:v>10.739887371361496</c:v>
                </c:pt>
                <c:pt idx="16">
                  <c:v>10.619765519496488</c:v>
                </c:pt>
                <c:pt idx="17">
                  <c:v>11.16781170569447</c:v>
                </c:pt>
                <c:pt idx="18">
                  <c:v>11.805714249361902</c:v>
                </c:pt>
                <c:pt idx="19">
                  <c:v>12.104391820364265</c:v>
                </c:pt>
                <c:pt idx="20">
                  <c:v>11.89492640008201</c:v>
                </c:pt>
                <c:pt idx="21">
                  <c:v>11.4977418592134</c:v>
                </c:pt>
                <c:pt idx="22">
                  <c:v>11.558017297571684</c:v>
                </c:pt>
                <c:pt idx="23">
                  <c:v>12.557255435806971</c:v>
                </c:pt>
                <c:pt idx="24">
                  <c:v>12.565423658031014</c:v>
                </c:pt>
                <c:pt idx="25">
                  <c:v>12.219054251429577</c:v>
                </c:pt>
                <c:pt idx="26">
                  <c:v>12.619599450009229</c:v>
                </c:pt>
                <c:pt idx="27">
                  <c:v>12.609897962412049</c:v>
                </c:pt>
                <c:pt idx="28">
                  <c:v>12.410753715865905</c:v>
                </c:pt>
                <c:pt idx="29">
                  <c:v>12.605549986332766</c:v>
                </c:pt>
                <c:pt idx="30">
                  <c:v>13.687477038468142</c:v>
                </c:pt>
                <c:pt idx="31">
                  <c:v>13.057758740460244</c:v>
                </c:pt>
                <c:pt idx="32">
                  <c:v>13.686021053993375</c:v>
                </c:pt>
                <c:pt idx="33">
                  <c:v>13.264030744058136</c:v>
                </c:pt>
                <c:pt idx="34">
                  <c:v>13.48645155145279</c:v>
                </c:pt>
                <c:pt idx="35">
                  <c:v>14.354610585649372</c:v>
                </c:pt>
                <c:pt idx="36">
                  <c:v>14.931194545638617</c:v>
                </c:pt>
                <c:pt idx="37">
                  <c:v>15.319589116234511</c:v>
                </c:pt>
                <c:pt idx="38">
                  <c:v>14.89207907546119</c:v>
                </c:pt>
                <c:pt idx="39">
                  <c:v>15.743122609756652</c:v>
                </c:pt>
                <c:pt idx="40">
                  <c:v>15.832228363022947</c:v>
                </c:pt>
                <c:pt idx="41">
                  <c:v>16.116801780531933</c:v>
                </c:pt>
                <c:pt idx="42">
                  <c:v>13.530473735812363</c:v>
                </c:pt>
                <c:pt idx="43">
                  <c:v>17.025673694083757</c:v>
                </c:pt>
                <c:pt idx="44">
                  <c:v>17.143232223573854</c:v>
                </c:pt>
                <c:pt idx="45">
                  <c:v>17.104925863413026</c:v>
                </c:pt>
                <c:pt idx="46">
                  <c:v>16.949869149261207</c:v>
                </c:pt>
                <c:pt idx="47">
                  <c:v>17.473245635839952</c:v>
                </c:pt>
                <c:pt idx="48">
                  <c:v>18.084826414199249</c:v>
                </c:pt>
                <c:pt idx="49">
                  <c:v>18.851710285505181</c:v>
                </c:pt>
                <c:pt idx="50">
                  <c:v>18.94782434716123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BC2-90CF-4195918C5C79}"/>
            </c:ext>
          </c:extLst>
        </c:ser>
        <c:ser>
          <c:idx val="2"/>
          <c:order val="2"/>
          <c:tx>
            <c:strRef>
              <c:f>'care receipt'!$CH$2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receipt'!$CH$4:$CH$54</c:f>
              <c:numCache>
                <c:formatCode>General</c:formatCode>
                <c:ptCount val="51"/>
                <c:pt idx="0">
                  <c:v>14.202005231394731</c:v>
                </c:pt>
                <c:pt idx="1">
                  <c:v>15.888248284259133</c:v>
                </c:pt>
                <c:pt idx="2">
                  <c:v>17.792387346333072</c:v>
                </c:pt>
                <c:pt idx="3">
                  <c:v>18.438697336789037</c:v>
                </c:pt>
                <c:pt idx="4">
                  <c:v>19.584589720347545</c:v>
                </c:pt>
                <c:pt idx="5">
                  <c:v>20.108437752852673</c:v>
                </c:pt>
                <c:pt idx="6">
                  <c:v>20.895646680593511</c:v>
                </c:pt>
                <c:pt idx="7">
                  <c:v>21.375951399886713</c:v>
                </c:pt>
                <c:pt idx="8">
                  <c:v>21.956049620454344</c:v>
                </c:pt>
                <c:pt idx="9">
                  <c:v>21.929000430914979</c:v>
                </c:pt>
                <c:pt idx="10">
                  <c:v>22.879887764827568</c:v>
                </c:pt>
                <c:pt idx="11">
                  <c:v>23.244201417159729</c:v>
                </c:pt>
                <c:pt idx="12">
                  <c:v>24.908153734019169</c:v>
                </c:pt>
                <c:pt idx="13">
                  <c:v>25.480725542963324</c:v>
                </c:pt>
                <c:pt idx="14">
                  <c:v>26.460509033746288</c:v>
                </c:pt>
                <c:pt idx="15">
                  <c:v>26.9794828416839</c:v>
                </c:pt>
                <c:pt idx="16">
                  <c:v>28.433718766784047</c:v>
                </c:pt>
                <c:pt idx="17">
                  <c:v>29.000106088397875</c:v>
                </c:pt>
                <c:pt idx="18">
                  <c:v>29.496357045312781</c:v>
                </c:pt>
                <c:pt idx="19">
                  <c:v>29.672716723765273</c:v>
                </c:pt>
                <c:pt idx="20">
                  <c:v>30.339713624061243</c:v>
                </c:pt>
                <c:pt idx="21">
                  <c:v>30.511575456318727</c:v>
                </c:pt>
                <c:pt idx="22">
                  <c:v>30.459868513315179</c:v>
                </c:pt>
                <c:pt idx="23">
                  <c:v>30.907479533961084</c:v>
                </c:pt>
                <c:pt idx="24">
                  <c:v>30.373110564902849</c:v>
                </c:pt>
                <c:pt idx="25">
                  <c:v>30.726777589812034</c:v>
                </c:pt>
                <c:pt idx="26">
                  <c:v>30.271031748478023</c:v>
                </c:pt>
                <c:pt idx="27">
                  <c:v>30.777314795732721</c:v>
                </c:pt>
                <c:pt idx="28">
                  <c:v>30.415752504682342</c:v>
                </c:pt>
                <c:pt idx="29">
                  <c:v>29.973168138385979</c:v>
                </c:pt>
                <c:pt idx="30">
                  <c:v>30.696156766214376</c:v>
                </c:pt>
                <c:pt idx="31">
                  <c:v>31.279752180132153</c:v>
                </c:pt>
                <c:pt idx="32">
                  <c:v>31.733929517721403</c:v>
                </c:pt>
                <c:pt idx="33">
                  <c:v>31.847023945409571</c:v>
                </c:pt>
                <c:pt idx="34">
                  <c:v>32.859331569611193</c:v>
                </c:pt>
                <c:pt idx="35">
                  <c:v>33.677085060316237</c:v>
                </c:pt>
                <c:pt idx="36">
                  <c:v>34.269248198141945</c:v>
                </c:pt>
                <c:pt idx="37">
                  <c:v>35.976167991365095</c:v>
                </c:pt>
                <c:pt idx="38">
                  <c:v>35.081729136020307</c:v>
                </c:pt>
                <c:pt idx="39">
                  <c:v>36.706860232837457</c:v>
                </c:pt>
                <c:pt idx="40">
                  <c:v>37.260967453680927</c:v>
                </c:pt>
                <c:pt idx="41">
                  <c:v>38.087000561458154</c:v>
                </c:pt>
                <c:pt idx="42">
                  <c:v>39.451825496961433</c:v>
                </c:pt>
                <c:pt idx="43">
                  <c:v>39.472154441029822</c:v>
                </c:pt>
                <c:pt idx="44">
                  <c:v>40.459001372681726</c:v>
                </c:pt>
                <c:pt idx="45">
                  <c:v>40.875748126251914</c:v>
                </c:pt>
                <c:pt idx="46">
                  <c:v>40.082571024804771</c:v>
                </c:pt>
                <c:pt idx="47">
                  <c:v>40.551125152463037</c:v>
                </c:pt>
                <c:pt idx="48">
                  <c:v>40.716895824589244</c:v>
                </c:pt>
                <c:pt idx="49">
                  <c:v>41.895714826316961</c:v>
                </c:pt>
                <c:pt idx="50">
                  <c:v>41.182776566322794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2-4BC2-90CF-4195918C5C79}"/>
            </c:ext>
          </c:extLst>
        </c:ser>
        <c:ser>
          <c:idx val="3"/>
          <c:order val="3"/>
          <c:tx>
            <c:strRef>
              <c:f>'care receipt'!$CI$2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receipt'!$CI$4:$CI$54</c:f>
              <c:numCache>
                <c:formatCode>General</c:formatCode>
                <c:ptCount val="51"/>
                <c:pt idx="0">
                  <c:v>11.59011595547093</c:v>
                </c:pt>
                <c:pt idx="1">
                  <c:v>12.574845561645276</c:v>
                </c:pt>
                <c:pt idx="2">
                  <c:v>14.050358504330108</c:v>
                </c:pt>
                <c:pt idx="3">
                  <c:v>14.813526716518838</c:v>
                </c:pt>
                <c:pt idx="4">
                  <c:v>15.808401202720439</c:v>
                </c:pt>
                <c:pt idx="5">
                  <c:v>16.930056825324638</c:v>
                </c:pt>
                <c:pt idx="6">
                  <c:v>18.076515840113956</c:v>
                </c:pt>
                <c:pt idx="7">
                  <c:v>19.014643160542352</c:v>
                </c:pt>
                <c:pt idx="8">
                  <c:v>20.332477762182727</c:v>
                </c:pt>
                <c:pt idx="9">
                  <c:v>21.002833904784691</c:v>
                </c:pt>
                <c:pt idx="10">
                  <c:v>22.449576771383317</c:v>
                </c:pt>
                <c:pt idx="11">
                  <c:v>22.840612411251929</c:v>
                </c:pt>
                <c:pt idx="12">
                  <c:v>23.488064095426793</c:v>
                </c:pt>
                <c:pt idx="13">
                  <c:v>24.111292155882982</c:v>
                </c:pt>
                <c:pt idx="14">
                  <c:v>25.368328472031831</c:v>
                </c:pt>
                <c:pt idx="15">
                  <c:v>25.845348240078859</c:v>
                </c:pt>
                <c:pt idx="16">
                  <c:v>26.562230743762015</c:v>
                </c:pt>
                <c:pt idx="17">
                  <c:v>27.478737446657458</c:v>
                </c:pt>
                <c:pt idx="18">
                  <c:v>28.543860151158146</c:v>
                </c:pt>
                <c:pt idx="19">
                  <c:v>29.178724951146759</c:v>
                </c:pt>
                <c:pt idx="20">
                  <c:v>29.723357639549278</c:v>
                </c:pt>
                <c:pt idx="21">
                  <c:v>31.101372923334402</c:v>
                </c:pt>
                <c:pt idx="22">
                  <c:v>32.368849552063892</c:v>
                </c:pt>
                <c:pt idx="23">
                  <c:v>33.444089874311139</c:v>
                </c:pt>
                <c:pt idx="24">
                  <c:v>34.902349486007282</c:v>
                </c:pt>
                <c:pt idx="25">
                  <c:v>36.080213671042948</c:v>
                </c:pt>
                <c:pt idx="26">
                  <c:v>37.659529678019979</c:v>
                </c:pt>
                <c:pt idx="27">
                  <c:v>39.507883298424709</c:v>
                </c:pt>
                <c:pt idx="28">
                  <c:v>41.039861688406305</c:v>
                </c:pt>
                <c:pt idx="29">
                  <c:v>42.190951232086803</c:v>
                </c:pt>
                <c:pt idx="30">
                  <c:v>43.643270807427022</c:v>
                </c:pt>
                <c:pt idx="31">
                  <c:v>44.971257483774338</c:v>
                </c:pt>
                <c:pt idx="32">
                  <c:v>45.962224576326776</c:v>
                </c:pt>
                <c:pt idx="33">
                  <c:v>47.32006596897417</c:v>
                </c:pt>
                <c:pt idx="34">
                  <c:v>47.949626209167334</c:v>
                </c:pt>
                <c:pt idx="35">
                  <c:v>49.351107834159002</c:v>
                </c:pt>
                <c:pt idx="36">
                  <c:v>50.203661918073827</c:v>
                </c:pt>
                <c:pt idx="37">
                  <c:v>51.154652305415844</c:v>
                </c:pt>
                <c:pt idx="38">
                  <c:v>50.941929593354239</c:v>
                </c:pt>
                <c:pt idx="39">
                  <c:v>52.115039804386363</c:v>
                </c:pt>
                <c:pt idx="40">
                  <c:v>52.555230280841265</c:v>
                </c:pt>
                <c:pt idx="41">
                  <c:v>53.349315927792127</c:v>
                </c:pt>
                <c:pt idx="42">
                  <c:v>54.540004648114561</c:v>
                </c:pt>
                <c:pt idx="43">
                  <c:v>55.905144705576156</c:v>
                </c:pt>
                <c:pt idx="44">
                  <c:v>56.258288795712673</c:v>
                </c:pt>
                <c:pt idx="45">
                  <c:v>57.093438668239934</c:v>
                </c:pt>
                <c:pt idx="46">
                  <c:v>59.805206169193823</c:v>
                </c:pt>
                <c:pt idx="47">
                  <c:v>61.246164797993913</c:v>
                </c:pt>
                <c:pt idx="48">
                  <c:v>63.558332936831185</c:v>
                </c:pt>
                <c:pt idx="49">
                  <c:v>65.655864536432318</c:v>
                </c:pt>
                <c:pt idx="50">
                  <c:v>67.696784684059693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2-4BC2-90CF-4195918C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receipt'!$CX$2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receipt'!$CX$4:$CX$54</c:f>
              <c:numCache>
                <c:formatCode>General</c:formatCode>
                <c:ptCount val="51"/>
                <c:pt idx="0">
                  <c:v>161.09707545242287</c:v>
                </c:pt>
                <c:pt idx="1">
                  <c:v>167.07123178711649</c:v>
                </c:pt>
                <c:pt idx="2">
                  <c:v>178.50531047453046</c:v>
                </c:pt>
                <c:pt idx="3">
                  <c:v>182.74953170712968</c:v>
                </c:pt>
                <c:pt idx="4">
                  <c:v>199.98184034876004</c:v>
                </c:pt>
                <c:pt idx="5">
                  <c:v>193.35745105111241</c:v>
                </c:pt>
                <c:pt idx="6">
                  <c:v>205.61276362730931</c:v>
                </c:pt>
                <c:pt idx="7">
                  <c:v>210.53312248759013</c:v>
                </c:pt>
                <c:pt idx="8">
                  <c:v>207.43253900451612</c:v>
                </c:pt>
                <c:pt idx="9">
                  <c:v>205.69375147776236</c:v>
                </c:pt>
                <c:pt idx="10">
                  <c:v>221.44751690446503</c:v>
                </c:pt>
                <c:pt idx="11">
                  <c:v>229.87428762156335</c:v>
                </c:pt>
                <c:pt idx="12">
                  <c:v>243.0491918775127</c:v>
                </c:pt>
                <c:pt idx="13">
                  <c:v>232.12771180089987</c:v>
                </c:pt>
                <c:pt idx="14">
                  <c:v>247.50075343103023</c:v>
                </c:pt>
                <c:pt idx="15">
                  <c:v>253.0662066992393</c:v>
                </c:pt>
                <c:pt idx="16">
                  <c:v>258.03448686217229</c:v>
                </c:pt>
                <c:pt idx="17">
                  <c:v>265.64053272514622</c:v>
                </c:pt>
                <c:pt idx="18">
                  <c:v>276.38635417366515</c:v>
                </c:pt>
                <c:pt idx="19">
                  <c:v>263.24584156095307</c:v>
                </c:pt>
                <c:pt idx="20">
                  <c:v>272.57676035785562</c:v>
                </c:pt>
                <c:pt idx="21">
                  <c:v>261.9863002527336</c:v>
                </c:pt>
                <c:pt idx="22">
                  <c:v>274.73249847045366</c:v>
                </c:pt>
                <c:pt idx="23">
                  <c:v>270.77940935148655</c:v>
                </c:pt>
                <c:pt idx="24">
                  <c:v>273.03636650050714</c:v>
                </c:pt>
                <c:pt idx="25">
                  <c:v>262.02921108882504</c:v>
                </c:pt>
                <c:pt idx="26">
                  <c:v>262.54342949073191</c:v>
                </c:pt>
                <c:pt idx="27">
                  <c:v>249.9876382849495</c:v>
                </c:pt>
                <c:pt idx="28">
                  <c:v>254.57758919061916</c:v>
                </c:pt>
                <c:pt idx="29">
                  <c:v>240.98524172577348</c:v>
                </c:pt>
                <c:pt idx="30">
                  <c:v>234.11421631274905</c:v>
                </c:pt>
                <c:pt idx="31">
                  <c:v>247.85324839828749</c:v>
                </c:pt>
                <c:pt idx="32">
                  <c:v>235.48786985473936</c:v>
                </c:pt>
                <c:pt idx="33">
                  <c:v>237.10238216391909</c:v>
                </c:pt>
                <c:pt idx="34">
                  <c:v>239.44238898582506</c:v>
                </c:pt>
                <c:pt idx="35">
                  <c:v>242.86316301385196</c:v>
                </c:pt>
                <c:pt idx="36">
                  <c:v>248.03971447451835</c:v>
                </c:pt>
                <c:pt idx="37">
                  <c:v>250.06657817428885</c:v>
                </c:pt>
                <c:pt idx="38">
                  <c:v>248.00322483164223</c:v>
                </c:pt>
                <c:pt idx="39">
                  <c:v>247.47435737142453</c:v>
                </c:pt>
                <c:pt idx="40">
                  <c:v>247.17929449192346</c:v>
                </c:pt>
                <c:pt idx="41">
                  <c:v>249.36945559577094</c:v>
                </c:pt>
                <c:pt idx="42">
                  <c:v>249.543287963826</c:v>
                </c:pt>
                <c:pt idx="43">
                  <c:v>245.33677488281856</c:v>
                </c:pt>
                <c:pt idx="44">
                  <c:v>254.63757977022368</c:v>
                </c:pt>
                <c:pt idx="45">
                  <c:v>256.31347202308808</c:v>
                </c:pt>
                <c:pt idx="46">
                  <c:v>239.88059964045419</c:v>
                </c:pt>
                <c:pt idx="47">
                  <c:v>241.10562913921601</c:v>
                </c:pt>
                <c:pt idx="48">
                  <c:v>242.91890765655171</c:v>
                </c:pt>
                <c:pt idx="49">
                  <c:v>240.88245471466544</c:v>
                </c:pt>
                <c:pt idx="50">
                  <c:v>237.51870542071936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B2C-B219-F6920AF19FDB}"/>
            </c:ext>
          </c:extLst>
        </c:ser>
        <c:ser>
          <c:idx val="1"/>
          <c:order val="1"/>
          <c:tx>
            <c:strRef>
              <c:f>'care receipt'!$CY$2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receipt'!$CY$4:$CY$54</c:f>
              <c:numCache>
                <c:formatCode>General</c:formatCode>
                <c:ptCount val="51"/>
                <c:pt idx="0">
                  <c:v>240.42238269741011</c:v>
                </c:pt>
                <c:pt idx="1">
                  <c:v>227.70075706613341</c:v>
                </c:pt>
                <c:pt idx="2">
                  <c:v>237.04278659710226</c:v>
                </c:pt>
                <c:pt idx="3">
                  <c:v>237.3313767661831</c:v>
                </c:pt>
                <c:pt idx="4">
                  <c:v>244.5473470281764</c:v>
                </c:pt>
                <c:pt idx="5">
                  <c:v>247.0913754602831</c:v>
                </c:pt>
                <c:pt idx="6">
                  <c:v>258.91436435066203</c:v>
                </c:pt>
                <c:pt idx="7">
                  <c:v>263.18386964084937</c:v>
                </c:pt>
                <c:pt idx="8">
                  <c:v>276.43233091145504</c:v>
                </c:pt>
                <c:pt idx="9">
                  <c:v>287.12436787264062</c:v>
                </c:pt>
                <c:pt idx="10">
                  <c:v>296.85958468273657</c:v>
                </c:pt>
                <c:pt idx="11">
                  <c:v>295.34252200113173</c:v>
                </c:pt>
                <c:pt idx="12">
                  <c:v>302.66157433522324</c:v>
                </c:pt>
                <c:pt idx="13">
                  <c:v>298.23370339652286</c:v>
                </c:pt>
                <c:pt idx="14">
                  <c:v>313.77654546974344</c:v>
                </c:pt>
                <c:pt idx="15">
                  <c:v>307.53328951774819</c:v>
                </c:pt>
                <c:pt idx="16">
                  <c:v>320.37839009464221</c:v>
                </c:pt>
                <c:pt idx="17">
                  <c:v>328.78116371356634</c:v>
                </c:pt>
                <c:pt idx="18">
                  <c:v>338.32785210311209</c:v>
                </c:pt>
                <c:pt idx="19">
                  <c:v>343.33387732896443</c:v>
                </c:pt>
                <c:pt idx="20">
                  <c:v>344.56325800140405</c:v>
                </c:pt>
                <c:pt idx="21">
                  <c:v>362.39820536295781</c:v>
                </c:pt>
                <c:pt idx="22">
                  <c:v>371.12730705359246</c:v>
                </c:pt>
                <c:pt idx="23">
                  <c:v>374.99248995150532</c:v>
                </c:pt>
                <c:pt idx="24">
                  <c:v>395.35691314200949</c:v>
                </c:pt>
                <c:pt idx="25">
                  <c:v>403.9068248074858</c:v>
                </c:pt>
                <c:pt idx="26">
                  <c:v>403.32788853529746</c:v>
                </c:pt>
                <c:pt idx="27">
                  <c:v>427.34913518622608</c:v>
                </c:pt>
                <c:pt idx="28">
                  <c:v>451.41598882844585</c:v>
                </c:pt>
                <c:pt idx="29">
                  <c:v>462.41874076989404</c:v>
                </c:pt>
                <c:pt idx="30">
                  <c:v>464.56597481740238</c:v>
                </c:pt>
                <c:pt idx="31">
                  <c:v>483.68611987634233</c:v>
                </c:pt>
                <c:pt idx="32">
                  <c:v>491.571774633318</c:v>
                </c:pt>
                <c:pt idx="33">
                  <c:v>493.19705712094458</c:v>
                </c:pt>
                <c:pt idx="34">
                  <c:v>505.93647003185117</c:v>
                </c:pt>
                <c:pt idx="35">
                  <c:v>502.77282193647471</c:v>
                </c:pt>
                <c:pt idx="36">
                  <c:v>526.700090740002</c:v>
                </c:pt>
                <c:pt idx="37">
                  <c:v>516.26656982706436</c:v>
                </c:pt>
                <c:pt idx="38">
                  <c:v>513.42950606383022</c:v>
                </c:pt>
                <c:pt idx="39">
                  <c:v>515.83885932307146</c:v>
                </c:pt>
                <c:pt idx="40">
                  <c:v>515.01523256849714</c:v>
                </c:pt>
                <c:pt idx="41">
                  <c:v>514.56645382050351</c:v>
                </c:pt>
                <c:pt idx="42">
                  <c:v>521.08313908956779</c:v>
                </c:pt>
                <c:pt idx="43">
                  <c:v>524.43690676240021</c:v>
                </c:pt>
                <c:pt idx="44">
                  <c:v>525.13967760557603</c:v>
                </c:pt>
                <c:pt idx="45">
                  <c:v>515.73588128740596</c:v>
                </c:pt>
                <c:pt idx="46">
                  <c:v>521.43925834977483</c:v>
                </c:pt>
                <c:pt idx="47">
                  <c:v>530.67057803357193</c:v>
                </c:pt>
                <c:pt idx="48">
                  <c:v>552.52218809146871</c:v>
                </c:pt>
                <c:pt idx="49">
                  <c:v>541.92292134857325</c:v>
                </c:pt>
                <c:pt idx="50">
                  <c:v>574.37192789773201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B2C-B219-F6920AF1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receipt'!$CU$2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receipt'!$CU$4:$CU$54</c:f>
              <c:numCache>
                <c:formatCode>General</c:formatCode>
                <c:ptCount val="51"/>
                <c:pt idx="0">
                  <c:v>385.94156531600009</c:v>
                </c:pt>
                <c:pt idx="1">
                  <c:v>392.54284640900011</c:v>
                </c:pt>
                <c:pt idx="2">
                  <c:v>414.68047593300008</c:v>
                </c:pt>
                <c:pt idx="3">
                  <c:v>424.28233934100012</c:v>
                </c:pt>
                <c:pt idx="4">
                  <c:v>446.5533280790001</c:v>
                </c:pt>
                <c:pt idx="5">
                  <c:v>458.15557969700018</c:v>
                </c:pt>
                <c:pt idx="6">
                  <c:v>473.4252097000001</c:v>
                </c:pt>
                <c:pt idx="7">
                  <c:v>484.82742249700016</c:v>
                </c:pt>
                <c:pt idx="8">
                  <c:v>496.49635372200015</c:v>
                </c:pt>
                <c:pt idx="9">
                  <c:v>499.16353800200011</c:v>
                </c:pt>
                <c:pt idx="10">
                  <c:v>522.76811888000009</c:v>
                </c:pt>
                <c:pt idx="11">
                  <c:v>546.70609779300014</c:v>
                </c:pt>
                <c:pt idx="12">
                  <c:v>569.91060102900008</c:v>
                </c:pt>
                <c:pt idx="13">
                  <c:v>567.91021281900009</c:v>
                </c:pt>
                <c:pt idx="14">
                  <c:v>590.44791998500011</c:v>
                </c:pt>
                <c:pt idx="15">
                  <c:v>609.65164680100008</c:v>
                </c:pt>
                <c:pt idx="16">
                  <c:v>612.91894754400028</c:v>
                </c:pt>
                <c:pt idx="17">
                  <c:v>623.45432545000017</c:v>
                </c:pt>
                <c:pt idx="18">
                  <c:v>638.32387781100022</c:v>
                </c:pt>
                <c:pt idx="19">
                  <c:v>651.3264011760001</c:v>
                </c:pt>
                <c:pt idx="20">
                  <c:v>660.9282645840002</c:v>
                </c:pt>
                <c:pt idx="21">
                  <c:v>654.39366309800027</c:v>
                </c:pt>
                <c:pt idx="22">
                  <c:v>656.79412895000019</c:v>
                </c:pt>
                <c:pt idx="23">
                  <c:v>655.72725523800023</c:v>
                </c:pt>
                <c:pt idx="24">
                  <c:v>654.46034270500024</c:v>
                </c:pt>
                <c:pt idx="25">
                  <c:v>641.25778051900011</c:v>
                </c:pt>
                <c:pt idx="26">
                  <c:v>642.9914503010001</c:v>
                </c:pt>
                <c:pt idx="27">
                  <c:v>618.7200733530002</c:v>
                </c:pt>
                <c:pt idx="28">
                  <c:v>616.45296671500023</c:v>
                </c:pt>
                <c:pt idx="29">
                  <c:v>594.31533719100014</c:v>
                </c:pt>
                <c:pt idx="30">
                  <c:v>589.31436666600018</c:v>
                </c:pt>
                <c:pt idx="31">
                  <c:v>596.71580304300016</c:v>
                </c:pt>
                <c:pt idx="32">
                  <c:v>591.04803644800006</c:v>
                </c:pt>
                <c:pt idx="33">
                  <c:v>589.2476870590001</c:v>
                </c:pt>
                <c:pt idx="34">
                  <c:v>601.45005514000013</c:v>
                </c:pt>
                <c:pt idx="35">
                  <c:v>601.98349199600023</c:v>
                </c:pt>
                <c:pt idx="36">
                  <c:v>608.3847342680001</c:v>
                </c:pt>
                <c:pt idx="37">
                  <c:v>625.45471366000015</c:v>
                </c:pt>
                <c:pt idx="38">
                  <c:v>623.85440309200021</c:v>
                </c:pt>
                <c:pt idx="39">
                  <c:v>615.25273378900022</c:v>
                </c:pt>
                <c:pt idx="40">
                  <c:v>616.78636475000019</c:v>
                </c:pt>
                <c:pt idx="41">
                  <c:v>619.85362667200013</c:v>
                </c:pt>
                <c:pt idx="42">
                  <c:v>614.65261732600015</c:v>
                </c:pt>
                <c:pt idx="43">
                  <c:v>607.85129741200012</c:v>
                </c:pt>
                <c:pt idx="44">
                  <c:v>624.1211215200002</c:v>
                </c:pt>
                <c:pt idx="45">
                  <c:v>616.45296671500023</c:v>
                </c:pt>
                <c:pt idx="46">
                  <c:v>598.24943400400014</c:v>
                </c:pt>
                <c:pt idx="47">
                  <c:v>604.58399666900016</c:v>
                </c:pt>
                <c:pt idx="48">
                  <c:v>595.58224972400012</c:v>
                </c:pt>
                <c:pt idx="49">
                  <c:v>592.31494898100016</c:v>
                </c:pt>
                <c:pt idx="50">
                  <c:v>580.17926050700009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830-9F76-4D2D0F483CD9}"/>
            </c:ext>
          </c:extLst>
        </c:ser>
        <c:ser>
          <c:idx val="1"/>
          <c:order val="1"/>
          <c:tx>
            <c:strRef>
              <c:f>'care receipt'!$CV$2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receipt'!$CV$4:$CV$54</c:f>
              <c:numCache>
                <c:formatCode>General</c:formatCode>
                <c:ptCount val="51"/>
                <c:pt idx="0">
                  <c:v>582.71308557300017</c:v>
                </c:pt>
                <c:pt idx="1">
                  <c:v>559.50858233700012</c:v>
                </c:pt>
                <c:pt idx="2">
                  <c:v>554.84100984700012</c:v>
                </c:pt>
                <c:pt idx="3">
                  <c:v>561.90904818900015</c:v>
                </c:pt>
                <c:pt idx="4">
                  <c:v>563.04260150800019</c:v>
                </c:pt>
                <c:pt idx="5">
                  <c:v>582.37968753800021</c:v>
                </c:pt>
                <c:pt idx="6">
                  <c:v>595.51557011700015</c:v>
                </c:pt>
                <c:pt idx="7">
                  <c:v>621.78733527500015</c:v>
                </c:pt>
                <c:pt idx="8">
                  <c:v>644.9918385110002</c:v>
                </c:pt>
                <c:pt idx="9">
                  <c:v>663.32873043600011</c:v>
                </c:pt>
                <c:pt idx="10">
                  <c:v>682.66581646600014</c:v>
                </c:pt>
                <c:pt idx="11">
                  <c:v>697.40200961300025</c:v>
                </c:pt>
                <c:pt idx="12">
                  <c:v>714.80538704000014</c:v>
                </c:pt>
                <c:pt idx="13">
                  <c:v>719.13956149500018</c:v>
                </c:pt>
                <c:pt idx="14">
                  <c:v>741.07715219800025</c:v>
                </c:pt>
                <c:pt idx="15">
                  <c:v>757.28029669900013</c:v>
                </c:pt>
                <c:pt idx="16">
                  <c:v>768.08239303300013</c:v>
                </c:pt>
                <c:pt idx="17">
                  <c:v>787.55283827700021</c:v>
                </c:pt>
                <c:pt idx="18">
                  <c:v>806.82324470000026</c:v>
                </c:pt>
                <c:pt idx="19">
                  <c:v>825.3601754460002</c:v>
                </c:pt>
                <c:pt idx="20">
                  <c:v>829.49431108000022</c:v>
                </c:pt>
                <c:pt idx="21">
                  <c:v>866.16809493000028</c:v>
                </c:pt>
                <c:pt idx="22">
                  <c:v>893.30669497900021</c:v>
                </c:pt>
                <c:pt idx="23">
                  <c:v>912.17702376000022</c:v>
                </c:pt>
                <c:pt idx="24">
                  <c:v>950.58447739200028</c:v>
                </c:pt>
                <c:pt idx="25">
                  <c:v>981.12373739800034</c:v>
                </c:pt>
                <c:pt idx="26">
                  <c:v>1013.9301040420003</c:v>
                </c:pt>
                <c:pt idx="27">
                  <c:v>1041.4687817330002</c:v>
                </c:pt>
                <c:pt idx="28">
                  <c:v>1097.4796516130002</c:v>
                </c:pt>
                <c:pt idx="29">
                  <c:v>1140.4213185210001</c:v>
                </c:pt>
                <c:pt idx="30">
                  <c:v>1172.0274522390002</c:v>
                </c:pt>
                <c:pt idx="31">
                  <c:v>1205.0338577040004</c:v>
                </c:pt>
                <c:pt idx="32">
                  <c:v>1224.1709049130002</c:v>
                </c:pt>
                <c:pt idx="33">
                  <c:v>1232.8392538230003</c:v>
                </c:pt>
                <c:pt idx="34">
                  <c:v>1259.9111742650002</c:v>
                </c:pt>
                <c:pt idx="35">
                  <c:v>1284.6493084620004</c:v>
                </c:pt>
                <c:pt idx="36">
                  <c:v>1309.9875591220004</c:v>
                </c:pt>
                <c:pt idx="37">
                  <c:v>1304.2531129200004</c:v>
                </c:pt>
                <c:pt idx="38">
                  <c:v>1312.1879861530003</c:v>
                </c:pt>
                <c:pt idx="39">
                  <c:v>1305.6533846670002</c:v>
                </c:pt>
                <c:pt idx="40">
                  <c:v>1311.4545104760005</c:v>
                </c:pt>
                <c:pt idx="41">
                  <c:v>1316.6555198220003</c:v>
                </c:pt>
                <c:pt idx="42">
                  <c:v>1316.4554810010004</c:v>
                </c:pt>
                <c:pt idx="43">
                  <c:v>1324.2569950200002</c:v>
                </c:pt>
                <c:pt idx="44">
                  <c:v>1339.3265862020003</c:v>
                </c:pt>
                <c:pt idx="45">
                  <c:v>1347.7948962910002</c:v>
                </c:pt>
                <c:pt idx="46">
                  <c:v>1359.5971867300004</c:v>
                </c:pt>
                <c:pt idx="47">
                  <c:v>1383.7352044640004</c:v>
                </c:pt>
                <c:pt idx="48">
                  <c:v>1404.8726398830004</c:v>
                </c:pt>
                <c:pt idx="49">
                  <c:v>1411.8739986180003</c:v>
                </c:pt>
                <c:pt idx="50">
                  <c:v>1453.8154714210002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B-4830-9F76-4D2D0F48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receipt'!$DQ$2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receipt'!$DQ$4:$DQ$54</c:f>
              <c:numCache>
                <c:formatCode>General</c:formatCode>
                <c:ptCount val="51"/>
                <c:pt idx="0">
                  <c:v>0.73959251314472885</c:v>
                </c:pt>
                <c:pt idx="1">
                  <c:v>0.86972193645453821</c:v>
                </c:pt>
                <c:pt idx="2">
                  <c:v>0.99306613097310859</c:v>
                </c:pt>
                <c:pt idx="3">
                  <c:v>1.1070045878252783</c:v>
                </c:pt>
                <c:pt idx="4">
                  <c:v>1.3548005516465005</c:v>
                </c:pt>
                <c:pt idx="5">
                  <c:v>1.3939555708365532</c:v>
                </c:pt>
                <c:pt idx="6">
                  <c:v>1.3554589362174367</c:v>
                </c:pt>
                <c:pt idx="7">
                  <c:v>1.4236733214410831</c:v>
                </c:pt>
                <c:pt idx="8">
                  <c:v>1.4966230728446031</c:v>
                </c:pt>
                <c:pt idx="9">
                  <c:v>1.4565821302857676</c:v>
                </c:pt>
                <c:pt idx="10">
                  <c:v>1.4127972222655492</c:v>
                </c:pt>
                <c:pt idx="11">
                  <c:v>1.3887011018357804</c:v>
                </c:pt>
                <c:pt idx="12">
                  <c:v>1.3898553232724538</c:v>
                </c:pt>
                <c:pt idx="13">
                  <c:v>1.3804203783378761</c:v>
                </c:pt>
                <c:pt idx="14">
                  <c:v>1.2529445079159924</c:v>
                </c:pt>
                <c:pt idx="15">
                  <c:v>1.2014177061671247</c:v>
                </c:pt>
                <c:pt idx="16">
                  <c:v>1.1616158707311701</c:v>
                </c:pt>
                <c:pt idx="17">
                  <c:v>1.119686473444967</c:v>
                </c:pt>
                <c:pt idx="18">
                  <c:v>1.1925992445518194</c:v>
                </c:pt>
                <c:pt idx="19">
                  <c:v>1.1115013214543699</c:v>
                </c:pt>
                <c:pt idx="20">
                  <c:v>1.1063854068624814</c:v>
                </c:pt>
                <c:pt idx="21">
                  <c:v>1.1543238022188997</c:v>
                </c:pt>
                <c:pt idx="22">
                  <c:v>1.1992162473358861</c:v>
                </c:pt>
                <c:pt idx="23">
                  <c:v>1.1562287668703046</c:v>
                </c:pt>
                <c:pt idx="24">
                  <c:v>1.1503289399866505</c:v>
                </c:pt>
                <c:pt idx="25">
                  <c:v>1.1351665419405366</c:v>
                </c:pt>
                <c:pt idx="26">
                  <c:v>1.1547656504472059</c:v>
                </c:pt>
                <c:pt idx="27">
                  <c:v>1.1902897729988402</c:v>
                </c:pt>
                <c:pt idx="28">
                  <c:v>1.2060859441996179</c:v>
                </c:pt>
                <c:pt idx="29">
                  <c:v>1.1040368814904318</c:v>
                </c:pt>
                <c:pt idx="30">
                  <c:v>1.122734713328744</c:v>
                </c:pt>
                <c:pt idx="31">
                  <c:v>1.1822509740505871</c:v>
                </c:pt>
                <c:pt idx="32">
                  <c:v>1.134799869181333</c:v>
                </c:pt>
                <c:pt idx="33">
                  <c:v>1.1263686599190583</c:v>
                </c:pt>
                <c:pt idx="34">
                  <c:v>1.15780721031461</c:v>
                </c:pt>
                <c:pt idx="35">
                  <c:v>1.2232601148250661</c:v>
                </c:pt>
                <c:pt idx="36">
                  <c:v>1.2221311379675408</c:v>
                </c:pt>
                <c:pt idx="37">
                  <c:v>1.1988095015198112</c:v>
                </c:pt>
                <c:pt idx="38">
                  <c:v>1.168989141002049</c:v>
                </c:pt>
                <c:pt idx="39">
                  <c:v>1.172106426365298</c:v>
                </c:pt>
                <c:pt idx="40">
                  <c:v>1.1624317801125259</c:v>
                </c:pt>
                <c:pt idx="41">
                  <c:v>1.1520796474217687</c:v>
                </c:pt>
                <c:pt idx="42">
                  <c:v>1.1811311229640762</c:v>
                </c:pt>
                <c:pt idx="43">
                  <c:v>1.2305489399078926</c:v>
                </c:pt>
                <c:pt idx="44">
                  <c:v>1.0896773671778213</c:v>
                </c:pt>
                <c:pt idx="45">
                  <c:v>1.0940847918749668</c:v>
                </c:pt>
                <c:pt idx="46">
                  <c:v>1.0901374448638694</c:v>
                </c:pt>
                <c:pt idx="47">
                  <c:v>1.0808060226596719</c:v>
                </c:pt>
                <c:pt idx="48">
                  <c:v>1.163017679336424</c:v>
                </c:pt>
                <c:pt idx="49">
                  <c:v>1.0385259439576624</c:v>
                </c:pt>
                <c:pt idx="50">
                  <c:v>1.0410368722068049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9FC-B519-75F4807CF6C3}"/>
            </c:ext>
          </c:extLst>
        </c:ser>
        <c:ser>
          <c:idx val="1"/>
          <c:order val="1"/>
          <c:tx>
            <c:strRef>
              <c:f>'care receipt'!$DR$2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receipt'!$DR$4:$DR$54</c:f>
              <c:numCache>
                <c:formatCode>General</c:formatCode>
                <c:ptCount val="51"/>
                <c:pt idx="0">
                  <c:v>2.3456337164738303</c:v>
                </c:pt>
                <c:pt idx="1">
                  <c:v>2.3490445364825638</c:v>
                </c:pt>
                <c:pt idx="2">
                  <c:v>2.537677529103898</c:v>
                </c:pt>
                <c:pt idx="3">
                  <c:v>3.0447439572520256</c:v>
                </c:pt>
                <c:pt idx="4">
                  <c:v>3.388017541120099</c:v>
                </c:pt>
                <c:pt idx="5">
                  <c:v>3.5941184635359393</c:v>
                </c:pt>
                <c:pt idx="6">
                  <c:v>3.6919128307077198</c:v>
                </c:pt>
                <c:pt idx="7">
                  <c:v>3.3385898328166932</c:v>
                </c:pt>
                <c:pt idx="8">
                  <c:v>3.3762945948792162</c:v>
                </c:pt>
                <c:pt idx="9">
                  <c:v>3.2219336574241408</c:v>
                </c:pt>
                <c:pt idx="10">
                  <c:v>3.225136403212467</c:v>
                </c:pt>
                <c:pt idx="11">
                  <c:v>3.2408307328891315</c:v>
                </c:pt>
                <c:pt idx="12">
                  <c:v>3.1443021071164061</c:v>
                </c:pt>
                <c:pt idx="13">
                  <c:v>3.1601919456149465</c:v>
                </c:pt>
                <c:pt idx="14">
                  <c:v>3.1198021097473179</c:v>
                </c:pt>
                <c:pt idx="15">
                  <c:v>3.0915656704569203</c:v>
                </c:pt>
                <c:pt idx="16">
                  <c:v>2.9800419407043925</c:v>
                </c:pt>
                <c:pt idx="17">
                  <c:v>2.945383401654238</c:v>
                </c:pt>
                <c:pt idx="18">
                  <c:v>2.9193549285379414</c:v>
                </c:pt>
                <c:pt idx="19">
                  <c:v>2.9613668086313636</c:v>
                </c:pt>
                <c:pt idx="20">
                  <c:v>2.8350307708537583</c:v>
                </c:pt>
                <c:pt idx="21">
                  <c:v>2.7934735157882029</c:v>
                </c:pt>
                <c:pt idx="22">
                  <c:v>2.7886671004600094</c:v>
                </c:pt>
                <c:pt idx="23">
                  <c:v>2.8952876526659592</c:v>
                </c:pt>
                <c:pt idx="24">
                  <c:v>2.7787657532519883</c:v>
                </c:pt>
                <c:pt idx="25">
                  <c:v>2.7297279916645003</c:v>
                </c:pt>
                <c:pt idx="26">
                  <c:v>2.709710480519548</c:v>
                </c:pt>
                <c:pt idx="27">
                  <c:v>2.584186175712794</c:v>
                </c:pt>
                <c:pt idx="28">
                  <c:v>2.5677669878448337</c:v>
                </c:pt>
                <c:pt idx="29">
                  <c:v>2.6006930535585129</c:v>
                </c:pt>
                <c:pt idx="30">
                  <c:v>2.5090006997081686</c:v>
                </c:pt>
                <c:pt idx="31">
                  <c:v>2.5226048121419531</c:v>
                </c:pt>
                <c:pt idx="32">
                  <c:v>2.5324228757473479</c:v>
                </c:pt>
                <c:pt idx="33">
                  <c:v>2.4267547885437395</c:v>
                </c:pt>
                <c:pt idx="34">
                  <c:v>2.4565963873431578</c:v>
                </c:pt>
                <c:pt idx="35">
                  <c:v>2.5676547525436288</c:v>
                </c:pt>
                <c:pt idx="36">
                  <c:v>2.459465606884935</c:v>
                </c:pt>
                <c:pt idx="37">
                  <c:v>2.4920581294687891</c:v>
                </c:pt>
                <c:pt idx="38">
                  <c:v>2.6297474878350138</c:v>
                </c:pt>
                <c:pt idx="39">
                  <c:v>2.5097657375370175</c:v>
                </c:pt>
                <c:pt idx="40">
                  <c:v>2.5100646452252349</c:v>
                </c:pt>
                <c:pt idx="41">
                  <c:v>2.616583158588778</c:v>
                </c:pt>
                <c:pt idx="42">
                  <c:v>2.5857761173885301</c:v>
                </c:pt>
                <c:pt idx="43">
                  <c:v>2.557235411849994</c:v>
                </c:pt>
                <c:pt idx="44">
                  <c:v>2.6141026692068259</c:v>
                </c:pt>
                <c:pt idx="45">
                  <c:v>2.638523858001744</c:v>
                </c:pt>
                <c:pt idx="46">
                  <c:v>2.5283863163830476</c:v>
                </c:pt>
                <c:pt idx="47">
                  <c:v>2.5413835958503785</c:v>
                </c:pt>
                <c:pt idx="48">
                  <c:v>2.5949040212964749</c:v>
                </c:pt>
                <c:pt idx="49">
                  <c:v>2.5074582227637854</c:v>
                </c:pt>
                <c:pt idx="50">
                  <c:v>2.5790733582819625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B-49FC-B519-75F4807C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receipt'!$AB$2</c:f>
              <c:strCache>
                <c:ptCount val="1"/>
                <c:pt idx="0">
                  <c:v>65 to 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receipt'!$AB$4:$AB$54</c:f>
              <c:numCache>
                <c:formatCode>General</c:formatCode>
                <c:ptCount val="51"/>
                <c:pt idx="0">
                  <c:v>0.18914322485751053</c:v>
                </c:pt>
                <c:pt idx="1">
                  <c:v>0.16583845700328473</c:v>
                </c:pt>
                <c:pt idx="2">
                  <c:v>0.15287365236950273</c:v>
                </c:pt>
                <c:pt idx="3">
                  <c:v>0.14649494020239198</c:v>
                </c:pt>
                <c:pt idx="4">
                  <c:v>0.13978457018955034</c:v>
                </c:pt>
                <c:pt idx="5">
                  <c:v>0.13619252487227751</c:v>
                </c:pt>
                <c:pt idx="6">
                  <c:v>0.13545869001935121</c:v>
                </c:pt>
                <c:pt idx="7">
                  <c:v>0.13655530327602991</c:v>
                </c:pt>
                <c:pt idx="8">
                  <c:v>0.13274166773081342</c:v>
                </c:pt>
                <c:pt idx="9">
                  <c:v>0.13485844287158744</c:v>
                </c:pt>
                <c:pt idx="10">
                  <c:v>0.13700360454727498</c:v>
                </c:pt>
                <c:pt idx="11">
                  <c:v>0.13296623939339233</c:v>
                </c:pt>
                <c:pt idx="12">
                  <c:v>0.13166872536909599</c:v>
                </c:pt>
                <c:pt idx="13">
                  <c:v>0.13336982828166416</c:v>
                </c:pt>
                <c:pt idx="14">
                  <c:v>0.12933156063477699</c:v>
                </c:pt>
                <c:pt idx="15">
                  <c:v>0.13090354767184037</c:v>
                </c:pt>
                <c:pt idx="16">
                  <c:v>0.1288810939683758</c:v>
                </c:pt>
                <c:pt idx="17">
                  <c:v>0.12714375016986926</c:v>
                </c:pt>
                <c:pt idx="18">
                  <c:v>0.12337609503403774</c:v>
                </c:pt>
                <c:pt idx="19">
                  <c:v>0.12255339884674722</c:v>
                </c:pt>
                <c:pt idx="20">
                  <c:v>0.12020849169290911</c:v>
                </c:pt>
                <c:pt idx="21">
                  <c:v>0.1179841517918347</c:v>
                </c:pt>
                <c:pt idx="22">
                  <c:v>0.11612633922359822</c:v>
                </c:pt>
                <c:pt idx="23">
                  <c:v>0.11972386587771225</c:v>
                </c:pt>
                <c:pt idx="24">
                  <c:v>0.11874982111680357</c:v>
                </c:pt>
                <c:pt idx="25">
                  <c:v>0.11771876360470157</c:v>
                </c:pt>
                <c:pt idx="26">
                  <c:v>0.11748321458938041</c:v>
                </c:pt>
                <c:pt idx="27">
                  <c:v>0.1158911589115892</c:v>
                </c:pt>
                <c:pt idx="28">
                  <c:v>0.11676289982586385</c:v>
                </c:pt>
                <c:pt idx="29">
                  <c:v>0.11821717583589482</c:v>
                </c:pt>
                <c:pt idx="30">
                  <c:v>0.1173801916932907</c:v>
                </c:pt>
                <c:pt idx="31">
                  <c:v>0.1140064102564103</c:v>
                </c:pt>
                <c:pt idx="32">
                  <c:v>0.11246181058047923</c:v>
                </c:pt>
                <c:pt idx="33">
                  <c:v>0.10996486024694535</c:v>
                </c:pt>
                <c:pt idx="34">
                  <c:v>0.10986123129186307</c:v>
                </c:pt>
                <c:pt idx="35">
                  <c:v>0.1101853318549027</c:v>
                </c:pt>
                <c:pt idx="36">
                  <c:v>0.10758816120906806</c:v>
                </c:pt>
                <c:pt idx="37">
                  <c:v>0.10681520314547835</c:v>
                </c:pt>
                <c:pt idx="38">
                  <c:v>0.10520046393529982</c:v>
                </c:pt>
                <c:pt idx="39">
                  <c:v>0.1053902354896365</c:v>
                </c:pt>
                <c:pt idx="40">
                  <c:v>0.10494507224023407</c:v>
                </c:pt>
                <c:pt idx="41">
                  <c:v>0.10472473165664628</c:v>
                </c:pt>
                <c:pt idx="42">
                  <c:v>0.10673874779984915</c:v>
                </c:pt>
                <c:pt idx="43">
                  <c:v>0.1050235528437293</c:v>
                </c:pt>
                <c:pt idx="44">
                  <c:v>0.10524826263325043</c:v>
                </c:pt>
                <c:pt idx="45">
                  <c:v>0.10640322222574608</c:v>
                </c:pt>
                <c:pt idx="46">
                  <c:v>0.10554174870090055</c:v>
                </c:pt>
                <c:pt idx="47">
                  <c:v>0.10141532454856031</c:v>
                </c:pt>
                <c:pt idx="48">
                  <c:v>0.10162076165854632</c:v>
                </c:pt>
                <c:pt idx="49">
                  <c:v>0.10333568952169384</c:v>
                </c:pt>
                <c:pt idx="50">
                  <c:v>0.10635200108349699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53D-B8CA-5FD855F8B836}"/>
            </c:ext>
          </c:extLst>
        </c:ser>
        <c:ser>
          <c:idx val="1"/>
          <c:order val="1"/>
          <c:tx>
            <c:strRef>
              <c:f>'care receipt'!$AC$2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receipt'!$AC$4:$AC$54</c:f>
              <c:numCache>
                <c:formatCode>General</c:formatCode>
                <c:ptCount val="51"/>
                <c:pt idx="0">
                  <c:v>0.13294768611670016</c:v>
                </c:pt>
                <c:pt idx="1">
                  <c:v>0.11206771463119726</c:v>
                </c:pt>
                <c:pt idx="2">
                  <c:v>9.8140399814039991E-2</c:v>
                </c:pt>
                <c:pt idx="3">
                  <c:v>8.9194499017681908E-2</c:v>
                </c:pt>
                <c:pt idx="4">
                  <c:v>8.4770474048154548E-2</c:v>
                </c:pt>
                <c:pt idx="5">
                  <c:v>7.9822616407982258E-2</c:v>
                </c:pt>
                <c:pt idx="6">
                  <c:v>7.844994128565469E-2</c:v>
                </c:pt>
                <c:pt idx="7">
                  <c:v>7.5506708535540895E-2</c:v>
                </c:pt>
                <c:pt idx="8">
                  <c:v>7.3578255270114537E-2</c:v>
                </c:pt>
                <c:pt idx="9">
                  <c:v>7.3107996702390834E-2</c:v>
                </c:pt>
                <c:pt idx="10">
                  <c:v>7.0890860748951012E-2</c:v>
                </c:pt>
                <c:pt idx="11">
                  <c:v>7.1251217902379108E-2</c:v>
                </c:pt>
                <c:pt idx="12">
                  <c:v>7.0250608797509342E-2</c:v>
                </c:pt>
                <c:pt idx="13">
                  <c:v>7.0340366362372453E-2</c:v>
                </c:pt>
                <c:pt idx="14">
                  <c:v>7.2985557104303156E-2</c:v>
                </c:pt>
                <c:pt idx="15">
                  <c:v>7.1401509631918034E-2</c:v>
                </c:pt>
                <c:pt idx="16">
                  <c:v>7.3155271270925262E-2</c:v>
                </c:pt>
                <c:pt idx="17">
                  <c:v>7.200045587941975E-2</c:v>
                </c:pt>
                <c:pt idx="18">
                  <c:v>7.0578041144901682E-2</c:v>
                </c:pt>
                <c:pt idx="19">
                  <c:v>6.9841619005719377E-2</c:v>
                </c:pt>
                <c:pt idx="20">
                  <c:v>7.0555646081147033E-2</c:v>
                </c:pt>
                <c:pt idx="21">
                  <c:v>7.0503058961823198E-2</c:v>
                </c:pt>
                <c:pt idx="22">
                  <c:v>7.0397111913357416E-2</c:v>
                </c:pt>
                <c:pt idx="23">
                  <c:v>7.0314510732485597E-2</c:v>
                </c:pt>
                <c:pt idx="24">
                  <c:v>6.9665167416291945E-2</c:v>
                </c:pt>
                <c:pt idx="25">
                  <c:v>6.8398753287230954E-2</c:v>
                </c:pt>
                <c:pt idx="26">
                  <c:v>6.8393094289508474E-2</c:v>
                </c:pt>
                <c:pt idx="27">
                  <c:v>6.7070201071453325E-2</c:v>
                </c:pt>
                <c:pt idx="28">
                  <c:v>6.6125999592234419E-2</c:v>
                </c:pt>
                <c:pt idx="29">
                  <c:v>6.5563943161634136E-2</c:v>
                </c:pt>
                <c:pt idx="30">
                  <c:v>6.511364379263003E-2</c:v>
                </c:pt>
                <c:pt idx="31">
                  <c:v>6.5204275124978353E-2</c:v>
                </c:pt>
                <c:pt idx="32">
                  <c:v>6.4266700469007371E-2</c:v>
                </c:pt>
                <c:pt idx="33">
                  <c:v>6.484204335405816E-2</c:v>
                </c:pt>
                <c:pt idx="34">
                  <c:v>6.3790260295990053E-2</c:v>
                </c:pt>
                <c:pt idx="35">
                  <c:v>6.3828901926517634E-2</c:v>
                </c:pt>
                <c:pt idx="36">
                  <c:v>6.2641305926033578E-2</c:v>
                </c:pt>
                <c:pt idx="37">
                  <c:v>6.3770467927511759E-2</c:v>
                </c:pt>
                <c:pt idx="38">
                  <c:v>6.3191747065948198E-2</c:v>
                </c:pt>
                <c:pt idx="39">
                  <c:v>6.2618436012970041E-2</c:v>
                </c:pt>
                <c:pt idx="40">
                  <c:v>6.2795308808639982E-2</c:v>
                </c:pt>
                <c:pt idx="41">
                  <c:v>6.2975807815936327E-2</c:v>
                </c:pt>
                <c:pt idx="42">
                  <c:v>6.1532621989793854E-2</c:v>
                </c:pt>
                <c:pt idx="43">
                  <c:v>5.950974601299458E-2</c:v>
                </c:pt>
                <c:pt idx="44">
                  <c:v>5.9150230181188444E-2</c:v>
                </c:pt>
                <c:pt idx="45">
                  <c:v>5.8174186778593998E-2</c:v>
                </c:pt>
                <c:pt idx="46">
                  <c:v>5.8929495807019304E-2</c:v>
                </c:pt>
                <c:pt idx="47">
                  <c:v>6.0498220640569388E-2</c:v>
                </c:pt>
                <c:pt idx="48">
                  <c:v>6.0278956943602219E-2</c:v>
                </c:pt>
                <c:pt idx="49">
                  <c:v>6.0060000000000113E-2</c:v>
                </c:pt>
                <c:pt idx="50">
                  <c:v>5.9148077835785573E-2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453D-B8CA-5FD855F8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74141811072863"/>
          <c:y val="0.10243000874890634"/>
          <c:w val="0.271670187568017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receipt'!$Q$2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receipt'!$Q$4:$Q$54</c:f>
              <c:numCache>
                <c:formatCode>General</c:formatCode>
                <c:ptCount val="51"/>
                <c:pt idx="0">
                  <c:v>339.53255884400011</c:v>
                </c:pt>
                <c:pt idx="1">
                  <c:v>426.48276637200013</c:v>
                </c:pt>
                <c:pt idx="2">
                  <c:v>524.90186630400012</c:v>
                </c:pt>
                <c:pt idx="3">
                  <c:v>602.58360845900017</c:v>
                </c:pt>
                <c:pt idx="4">
                  <c:v>675.06434126800025</c:v>
                </c:pt>
                <c:pt idx="5">
                  <c:v>710.67125140600024</c:v>
                </c:pt>
                <c:pt idx="6">
                  <c:v>740.87711337700023</c:v>
                </c:pt>
                <c:pt idx="7">
                  <c:v>779.08452818800015</c:v>
                </c:pt>
                <c:pt idx="8">
                  <c:v>825.09345701800021</c:v>
                </c:pt>
                <c:pt idx="9">
                  <c:v>847.03104772100028</c:v>
                </c:pt>
                <c:pt idx="10">
                  <c:v>857.83314405500028</c:v>
                </c:pt>
                <c:pt idx="11">
                  <c:v>860.50032833500018</c:v>
                </c:pt>
                <c:pt idx="12">
                  <c:v>865.23458043200026</c:v>
                </c:pt>
                <c:pt idx="13">
                  <c:v>860.7003671560002</c:v>
                </c:pt>
                <c:pt idx="14">
                  <c:v>854.16576567000027</c:v>
                </c:pt>
                <c:pt idx="15">
                  <c:v>867.43500746300026</c:v>
                </c:pt>
                <c:pt idx="16">
                  <c:v>872.50265759500019</c:v>
                </c:pt>
                <c:pt idx="17">
                  <c:v>856.43287230800024</c:v>
                </c:pt>
                <c:pt idx="18">
                  <c:v>840.29640741400021</c:v>
                </c:pt>
                <c:pt idx="19">
                  <c:v>850.36502807100021</c:v>
                </c:pt>
                <c:pt idx="20">
                  <c:v>851.23186296200015</c:v>
                </c:pt>
                <c:pt idx="21">
                  <c:v>856.36619270100027</c:v>
                </c:pt>
                <c:pt idx="22">
                  <c:v>869.63543449400026</c:v>
                </c:pt>
                <c:pt idx="23">
                  <c:v>874.83644384000024</c:v>
                </c:pt>
                <c:pt idx="24">
                  <c:v>873.56953130700015</c:v>
                </c:pt>
                <c:pt idx="25">
                  <c:v>873.16945366500022</c:v>
                </c:pt>
                <c:pt idx="26">
                  <c:v>880.5708900420002</c:v>
                </c:pt>
                <c:pt idx="27">
                  <c:v>880.37085122100018</c:v>
                </c:pt>
                <c:pt idx="28">
                  <c:v>877.57030772700023</c:v>
                </c:pt>
                <c:pt idx="29">
                  <c:v>865.10122121800032</c:v>
                </c:pt>
                <c:pt idx="30">
                  <c:v>855.03260056100032</c:v>
                </c:pt>
                <c:pt idx="31">
                  <c:v>849.56487278700024</c:v>
                </c:pt>
                <c:pt idx="32">
                  <c:v>852.43209588800016</c:v>
                </c:pt>
                <c:pt idx="33">
                  <c:v>841.76335876800022</c:v>
                </c:pt>
                <c:pt idx="34">
                  <c:v>835.16207767500021</c:v>
                </c:pt>
                <c:pt idx="35">
                  <c:v>827.42724326300026</c:v>
                </c:pt>
                <c:pt idx="36">
                  <c:v>818.09209828300015</c:v>
                </c:pt>
                <c:pt idx="37">
                  <c:v>797.42142011300018</c:v>
                </c:pt>
                <c:pt idx="38">
                  <c:v>783.55206185700024</c:v>
                </c:pt>
                <c:pt idx="39">
                  <c:v>773.48344120000024</c:v>
                </c:pt>
                <c:pt idx="40">
                  <c:v>762.88138368700027</c:v>
                </c:pt>
                <c:pt idx="41">
                  <c:v>748.14519054000016</c:v>
                </c:pt>
                <c:pt idx="42">
                  <c:v>745.47800626000014</c:v>
                </c:pt>
                <c:pt idx="43">
                  <c:v>748.2785497540001</c:v>
                </c:pt>
                <c:pt idx="44">
                  <c:v>730.80849272000023</c:v>
                </c:pt>
                <c:pt idx="45">
                  <c:v>718.40608581800029</c:v>
                </c:pt>
                <c:pt idx="46">
                  <c:v>707.20391184200025</c:v>
                </c:pt>
                <c:pt idx="47">
                  <c:v>689.73385480800016</c:v>
                </c:pt>
                <c:pt idx="48">
                  <c:v>697.26865039900019</c:v>
                </c:pt>
                <c:pt idx="49">
                  <c:v>686.59991327900025</c:v>
                </c:pt>
                <c:pt idx="50">
                  <c:v>673.13063266500012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8-47C7-AF07-3231649D0746}"/>
            </c:ext>
          </c:extLst>
        </c:ser>
        <c:ser>
          <c:idx val="1"/>
          <c:order val="1"/>
          <c:tx>
            <c:strRef>
              <c:f>'care receipt'!$R$2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receipt'!$R$4:$R$54</c:f>
              <c:numCache>
                <c:formatCode>General</c:formatCode>
                <c:ptCount val="51"/>
                <c:pt idx="0">
                  <c:v>719.47295953000025</c:v>
                </c:pt>
                <c:pt idx="1">
                  <c:v>713.67183372100021</c:v>
                </c:pt>
                <c:pt idx="2">
                  <c:v>772.88332473700018</c:v>
                </c:pt>
                <c:pt idx="3">
                  <c:v>854.0990860630003</c:v>
                </c:pt>
                <c:pt idx="4">
                  <c:v>922.51236284500021</c:v>
                </c:pt>
                <c:pt idx="5">
                  <c:v>958.05259337600035</c:v>
                </c:pt>
                <c:pt idx="6">
                  <c:v>980.32358211400026</c:v>
                </c:pt>
                <c:pt idx="7">
                  <c:v>1003.3947261360003</c:v>
                </c:pt>
                <c:pt idx="8">
                  <c:v>1021.2648608120003</c:v>
                </c:pt>
                <c:pt idx="9">
                  <c:v>1005.9285512020002</c:v>
                </c:pt>
                <c:pt idx="10">
                  <c:v>1000.9942602840003</c:v>
                </c:pt>
                <c:pt idx="11">
                  <c:v>999.39394971600018</c:v>
                </c:pt>
                <c:pt idx="12">
                  <c:v>979.9901840790003</c:v>
                </c:pt>
                <c:pt idx="13">
                  <c:v>982.32397032400024</c:v>
                </c:pt>
                <c:pt idx="14">
                  <c:v>978.5232327250003</c:v>
                </c:pt>
                <c:pt idx="15">
                  <c:v>959.11946708800031</c:v>
                </c:pt>
                <c:pt idx="16">
                  <c:v>953.4517004930002</c:v>
                </c:pt>
                <c:pt idx="17">
                  <c:v>968.32125285400036</c:v>
                </c:pt>
                <c:pt idx="18">
                  <c:v>966.85430150000025</c:v>
                </c:pt>
                <c:pt idx="19">
                  <c:v>958.25263219700037</c:v>
                </c:pt>
                <c:pt idx="20">
                  <c:v>951.65135110400024</c:v>
                </c:pt>
                <c:pt idx="21">
                  <c:v>944.18323512000029</c:v>
                </c:pt>
                <c:pt idx="22">
                  <c:v>949.65096289400026</c:v>
                </c:pt>
                <c:pt idx="23">
                  <c:v>948.78412800300032</c:v>
                </c:pt>
                <c:pt idx="24">
                  <c:v>934.04793485600021</c:v>
                </c:pt>
                <c:pt idx="25">
                  <c:v>913.17721786500022</c:v>
                </c:pt>
                <c:pt idx="26">
                  <c:v>913.04385865100028</c:v>
                </c:pt>
                <c:pt idx="27">
                  <c:v>905.50906306000036</c:v>
                </c:pt>
                <c:pt idx="28">
                  <c:v>898.64106353900024</c:v>
                </c:pt>
                <c:pt idx="29">
                  <c:v>888.23904484700029</c:v>
                </c:pt>
                <c:pt idx="30">
                  <c:v>888.30572445400026</c:v>
                </c:pt>
                <c:pt idx="31">
                  <c:v>873.43617209300021</c:v>
                </c:pt>
                <c:pt idx="32">
                  <c:v>869.23535685200022</c:v>
                </c:pt>
                <c:pt idx="33">
                  <c:v>844.36386344100026</c:v>
                </c:pt>
                <c:pt idx="34">
                  <c:v>846.23089243700019</c:v>
                </c:pt>
                <c:pt idx="35">
                  <c:v>853.76568802800023</c:v>
                </c:pt>
                <c:pt idx="36">
                  <c:v>855.29931898900031</c:v>
                </c:pt>
                <c:pt idx="37">
                  <c:v>869.36871606600027</c:v>
                </c:pt>
                <c:pt idx="38">
                  <c:v>880.90428807700027</c:v>
                </c:pt>
                <c:pt idx="39">
                  <c:v>877.03687087100025</c:v>
                </c:pt>
                <c:pt idx="40">
                  <c:v>864.76782318300025</c:v>
                </c:pt>
                <c:pt idx="41">
                  <c:v>880.23749200700024</c:v>
                </c:pt>
                <c:pt idx="42">
                  <c:v>892.23982126700025</c:v>
                </c:pt>
                <c:pt idx="43">
                  <c:v>898.04094707600029</c:v>
                </c:pt>
                <c:pt idx="44">
                  <c:v>902.10840310300023</c:v>
                </c:pt>
                <c:pt idx="45">
                  <c:v>891.90642323200018</c:v>
                </c:pt>
                <c:pt idx="46">
                  <c:v>887.10549152800024</c:v>
                </c:pt>
                <c:pt idx="47">
                  <c:v>898.57438393200027</c:v>
                </c:pt>
                <c:pt idx="48">
                  <c:v>904.44218934800017</c:v>
                </c:pt>
                <c:pt idx="49">
                  <c:v>896.57399572200029</c:v>
                </c:pt>
                <c:pt idx="50">
                  <c:v>903.50867485000026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8-47C7-AF07-3231649D0746}"/>
            </c:ext>
          </c:extLst>
        </c:ser>
        <c:ser>
          <c:idx val="2"/>
          <c:order val="2"/>
          <c:tx>
            <c:strRef>
              <c:f>'care receipt'!$S$2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receipt'!$S$4:$S$54</c:f>
              <c:numCache>
                <c:formatCode>General</c:formatCode>
                <c:ptCount val="51"/>
                <c:pt idx="0">
                  <c:v>1450.6815298920003</c:v>
                </c:pt>
                <c:pt idx="1">
                  <c:v>1583.3739478220004</c:v>
                </c:pt>
                <c:pt idx="2">
                  <c:v>1719.4003461020004</c:v>
                </c:pt>
                <c:pt idx="3">
                  <c:v>1812.0183202250007</c:v>
                </c:pt>
                <c:pt idx="4">
                  <c:v>1906.6366825580005</c:v>
                </c:pt>
                <c:pt idx="5">
                  <c:v>1983.8516674640007</c:v>
                </c:pt>
                <c:pt idx="6">
                  <c:v>2032.9945378230004</c:v>
                </c:pt>
                <c:pt idx="7">
                  <c:v>2055.7322838100008</c:v>
                </c:pt>
                <c:pt idx="8">
                  <c:v>2088.6720096680006</c:v>
                </c:pt>
                <c:pt idx="9">
                  <c:v>2110.2762023360006</c:v>
                </c:pt>
                <c:pt idx="10">
                  <c:v>2164.3533636130005</c:v>
                </c:pt>
                <c:pt idx="11">
                  <c:v>2216.0300590380007</c:v>
                </c:pt>
                <c:pt idx="12">
                  <c:v>2267.2399972140006</c:v>
                </c:pt>
                <c:pt idx="13">
                  <c:v>2314.3157997560006</c:v>
                </c:pt>
                <c:pt idx="14">
                  <c:v>2357.1907870570008</c:v>
                </c:pt>
                <c:pt idx="15">
                  <c:v>2405.8002205600005</c:v>
                </c:pt>
                <c:pt idx="16">
                  <c:v>2433.205539037001</c:v>
                </c:pt>
                <c:pt idx="17">
                  <c:v>2453.3427803510008</c:v>
                </c:pt>
                <c:pt idx="18">
                  <c:v>2458.5437896970006</c:v>
                </c:pt>
                <c:pt idx="19">
                  <c:v>2463.0780029730004</c:v>
                </c:pt>
                <c:pt idx="20">
                  <c:v>2456.2100034520008</c:v>
                </c:pt>
                <c:pt idx="21">
                  <c:v>2431.8719468970007</c:v>
                </c:pt>
                <c:pt idx="22">
                  <c:v>2396.1316775450009</c:v>
                </c:pt>
                <c:pt idx="23">
                  <c:v>2366.459252430001</c:v>
                </c:pt>
                <c:pt idx="24">
                  <c:v>2329.7187889730008</c:v>
                </c:pt>
                <c:pt idx="25">
                  <c:v>2297.4458591850002</c:v>
                </c:pt>
                <c:pt idx="26">
                  <c:v>2274.2413559490005</c:v>
                </c:pt>
                <c:pt idx="27">
                  <c:v>2222.6313401310008</c:v>
                </c:pt>
                <c:pt idx="28">
                  <c:v>2182.6235759310007</c:v>
                </c:pt>
                <c:pt idx="29">
                  <c:v>2125.8792303740006</c:v>
                </c:pt>
                <c:pt idx="30">
                  <c:v>2087.0716991000004</c:v>
                </c:pt>
                <c:pt idx="31">
                  <c:v>2080.4037384000007</c:v>
                </c:pt>
                <c:pt idx="32">
                  <c:v>2073.4023796650008</c:v>
                </c:pt>
                <c:pt idx="33">
                  <c:v>2068.3347295330004</c:v>
                </c:pt>
                <c:pt idx="34">
                  <c:v>2080.6037772210007</c:v>
                </c:pt>
                <c:pt idx="35">
                  <c:v>2104.7417949550008</c:v>
                </c:pt>
                <c:pt idx="36">
                  <c:v>2117.7443183200007</c:v>
                </c:pt>
                <c:pt idx="37">
                  <c:v>2136.8146859220005</c:v>
                </c:pt>
                <c:pt idx="38">
                  <c:v>2127.1461429070005</c:v>
                </c:pt>
                <c:pt idx="39">
                  <c:v>2126.4793468370003</c:v>
                </c:pt>
                <c:pt idx="40">
                  <c:v>2118.3444347830005</c:v>
                </c:pt>
                <c:pt idx="41">
                  <c:v>2118.3444347830005</c:v>
                </c:pt>
                <c:pt idx="42">
                  <c:v>2121.4783763120008</c:v>
                </c:pt>
                <c:pt idx="43">
                  <c:v>2109.1426490170006</c:v>
                </c:pt>
                <c:pt idx="44">
                  <c:v>2120.4781822070004</c:v>
                </c:pt>
                <c:pt idx="45">
                  <c:v>2102.4746883170005</c:v>
                </c:pt>
                <c:pt idx="46">
                  <c:v>2065.9342636810006</c:v>
                </c:pt>
                <c:pt idx="47">
                  <c:v>2049.3977211450006</c:v>
                </c:pt>
                <c:pt idx="48">
                  <c:v>2011.7904227970005</c:v>
                </c:pt>
                <c:pt idx="49">
                  <c:v>1980.9844443630006</c:v>
                </c:pt>
                <c:pt idx="50">
                  <c:v>1969.3155131380006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8-47C7-AF07-3231649D0746}"/>
            </c:ext>
          </c:extLst>
        </c:ser>
        <c:ser>
          <c:idx val="3"/>
          <c:order val="3"/>
          <c:tx>
            <c:strRef>
              <c:f>'care receipt'!$T$2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receipt'!$T$4:$T$54</c:f>
              <c:numCache>
                <c:formatCode>General</c:formatCode>
                <c:ptCount val="51"/>
                <c:pt idx="0">
                  <c:v>1325.5905871600003</c:v>
                </c:pt>
                <c:pt idx="1">
                  <c:v>1378.6008747250005</c:v>
                </c:pt>
                <c:pt idx="2">
                  <c:v>1434.2783465700004</c:v>
                </c:pt>
                <c:pt idx="3">
                  <c:v>1527.2963983350005</c:v>
                </c:pt>
                <c:pt idx="4">
                  <c:v>1600.7106456420004</c:v>
                </c:pt>
                <c:pt idx="5">
                  <c:v>1684.0601543920004</c:v>
                </c:pt>
                <c:pt idx="6">
                  <c:v>1760.2749451930006</c:v>
                </c:pt>
                <c:pt idx="7">
                  <c:v>1868.6293065680004</c:v>
                </c:pt>
                <c:pt idx="8">
                  <c:v>1967.4484841420006</c:v>
                </c:pt>
                <c:pt idx="9">
                  <c:v>2022.0590822750007</c:v>
                </c:pt>
                <c:pt idx="10">
                  <c:v>2081.5372917190007</c:v>
                </c:pt>
                <c:pt idx="11">
                  <c:v>2121.5450559190003</c:v>
                </c:pt>
                <c:pt idx="12">
                  <c:v>2163.1531306870006</c:v>
                </c:pt>
                <c:pt idx="13">
                  <c:v>2205.8947587740008</c:v>
                </c:pt>
                <c:pt idx="14">
                  <c:v>2248.3696684330007</c:v>
                </c:pt>
                <c:pt idx="15">
                  <c:v>2287.9773549910005</c:v>
                </c:pt>
                <c:pt idx="16">
                  <c:v>2314.2491201490006</c:v>
                </c:pt>
                <c:pt idx="17">
                  <c:v>2340.2541668790004</c:v>
                </c:pt>
                <c:pt idx="18">
                  <c:v>2385.5296200320008</c:v>
                </c:pt>
                <c:pt idx="19">
                  <c:v>2425.0039473760007</c:v>
                </c:pt>
                <c:pt idx="20">
                  <c:v>2455.2764889540008</c:v>
                </c:pt>
                <c:pt idx="21">
                  <c:v>2495.8843696170006</c:v>
                </c:pt>
                <c:pt idx="22">
                  <c:v>2548.8946571820006</c:v>
                </c:pt>
                <c:pt idx="23">
                  <c:v>2590.7694503780008</c:v>
                </c:pt>
                <c:pt idx="24">
                  <c:v>2668.5178721400007</c:v>
                </c:pt>
                <c:pt idx="25">
                  <c:v>2738.3981002760006</c:v>
                </c:pt>
                <c:pt idx="26">
                  <c:v>2811.7456679760007</c:v>
                </c:pt>
                <c:pt idx="27">
                  <c:v>2875.1579742330009</c:v>
                </c:pt>
                <c:pt idx="28">
                  <c:v>2943.4378918010011</c:v>
                </c:pt>
                <c:pt idx="29">
                  <c:v>3003.2494992800011</c:v>
                </c:pt>
                <c:pt idx="30">
                  <c:v>3059.8604856230008</c:v>
                </c:pt>
                <c:pt idx="31">
                  <c:v>3094.4672016560007</c:v>
                </c:pt>
                <c:pt idx="32">
                  <c:v>3156.2125177380008</c:v>
                </c:pt>
                <c:pt idx="33">
                  <c:v>3174.4827300560009</c:v>
                </c:pt>
                <c:pt idx="34">
                  <c:v>3194.4199325490008</c:v>
                </c:pt>
                <c:pt idx="35">
                  <c:v>3205.0219900620009</c:v>
                </c:pt>
                <c:pt idx="36">
                  <c:v>3214.690533077001</c:v>
                </c:pt>
                <c:pt idx="37">
                  <c:v>3204.821951241001</c:v>
                </c:pt>
                <c:pt idx="38">
                  <c:v>3193.0196608020005</c:v>
                </c:pt>
                <c:pt idx="39">
                  <c:v>3166.8812548580008</c:v>
                </c:pt>
                <c:pt idx="40">
                  <c:v>3161.1468086560012</c:v>
                </c:pt>
                <c:pt idx="41">
                  <c:v>3153.1452558160008</c:v>
                </c:pt>
                <c:pt idx="42">
                  <c:v>3162.0803231540012</c:v>
                </c:pt>
                <c:pt idx="43">
                  <c:v>3160.8800902280009</c:v>
                </c:pt>
                <c:pt idx="44">
                  <c:v>3157.5461098780006</c:v>
                </c:pt>
                <c:pt idx="45">
                  <c:v>3177.283273550001</c:v>
                </c:pt>
                <c:pt idx="46">
                  <c:v>3220.2916200650006</c:v>
                </c:pt>
                <c:pt idx="47">
                  <c:v>3260.2327046580008</c:v>
                </c:pt>
                <c:pt idx="48">
                  <c:v>3298.6401582900012</c:v>
                </c:pt>
                <c:pt idx="49">
                  <c:v>3333.9803500000012</c:v>
                </c:pt>
                <c:pt idx="50">
                  <c:v>3371.8543667760009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8-47C7-AF07-3231649D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receipt'!$AW$2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receipt'!$AW$4:$AW$54</c:f>
              <c:numCache>
                <c:formatCode>General</c:formatCode>
                <c:ptCount val="51"/>
                <c:pt idx="0">
                  <c:v>0.16534900808229244</c:v>
                </c:pt>
                <c:pt idx="1">
                  <c:v>0.14546557811120919</c:v>
                </c:pt>
                <c:pt idx="2">
                  <c:v>0.13360029122679287</c:v>
                </c:pt>
                <c:pt idx="3">
                  <c:v>0.12731475788800631</c:v>
                </c:pt>
                <c:pt idx="4">
                  <c:v>0.12143425921588834</c:v>
                </c:pt>
                <c:pt idx="5">
                  <c:v>0.11708257662384251</c:v>
                </c:pt>
                <c:pt idx="6">
                  <c:v>0.11650232396507537</c:v>
                </c:pt>
                <c:pt idx="7">
                  <c:v>0.11514006924771797</c:v>
                </c:pt>
                <c:pt idx="8">
                  <c:v>0.11184036738260215</c:v>
                </c:pt>
                <c:pt idx="9">
                  <c:v>0.11228552092041881</c:v>
                </c:pt>
                <c:pt idx="10">
                  <c:v>0.11252785582792366</c:v>
                </c:pt>
                <c:pt idx="11">
                  <c:v>0.11060764053464783</c:v>
                </c:pt>
                <c:pt idx="12">
                  <c:v>0.11030024634647799</c:v>
                </c:pt>
                <c:pt idx="13">
                  <c:v>0.11068334937439846</c:v>
                </c:pt>
                <c:pt idx="14">
                  <c:v>0.10927523343708315</c:v>
                </c:pt>
                <c:pt idx="15">
                  <c:v>0.11009670774709353</c:v>
                </c:pt>
                <c:pt idx="16">
                  <c:v>0.10953990480789129</c:v>
                </c:pt>
                <c:pt idx="17">
                  <c:v>0.1090278845004525</c:v>
                </c:pt>
                <c:pt idx="18">
                  <c:v>0.10584077380952381</c:v>
                </c:pt>
                <c:pt idx="19">
                  <c:v>0.10468872930581362</c:v>
                </c:pt>
                <c:pt idx="20">
                  <c:v>0.10384186619191028</c:v>
                </c:pt>
                <c:pt idx="21">
                  <c:v>0.10200937598356719</c:v>
                </c:pt>
                <c:pt idx="22">
                  <c:v>9.9830153521428683E-2</c:v>
                </c:pt>
                <c:pt idx="23">
                  <c:v>0.10122578094108343</c:v>
                </c:pt>
                <c:pt idx="24">
                  <c:v>9.9732306085139721E-2</c:v>
                </c:pt>
                <c:pt idx="25">
                  <c:v>9.7874611801242239E-2</c:v>
                </c:pt>
                <c:pt idx="26">
                  <c:v>9.7562927047829359E-2</c:v>
                </c:pt>
                <c:pt idx="27">
                  <c:v>9.4911095532470846E-2</c:v>
                </c:pt>
                <c:pt idx="28">
                  <c:v>9.5059501202683888E-2</c:v>
                </c:pt>
                <c:pt idx="29">
                  <c:v>9.4108549153291352E-2</c:v>
                </c:pt>
                <c:pt idx="30">
                  <c:v>9.2933524418476465E-2</c:v>
                </c:pt>
                <c:pt idx="31">
                  <c:v>9.1402644136744107E-2</c:v>
                </c:pt>
                <c:pt idx="32">
                  <c:v>8.9910043587127883E-2</c:v>
                </c:pt>
                <c:pt idx="33">
                  <c:v>8.8598223099703846E-2</c:v>
                </c:pt>
                <c:pt idx="34">
                  <c:v>8.8691626038696222E-2</c:v>
                </c:pt>
                <c:pt idx="35">
                  <c:v>8.8092123277252118E-2</c:v>
                </c:pt>
                <c:pt idx="36">
                  <c:v>8.6541948742746622E-2</c:v>
                </c:pt>
                <c:pt idx="37">
                  <c:v>8.7528871846741449E-2</c:v>
                </c:pt>
                <c:pt idx="38">
                  <c:v>8.6437157972925852E-2</c:v>
                </c:pt>
                <c:pt idx="39">
                  <c:v>8.5820384433926367E-2</c:v>
                </c:pt>
                <c:pt idx="40">
                  <c:v>8.5894621295279916E-2</c:v>
                </c:pt>
                <c:pt idx="41">
                  <c:v>8.5758740618707668E-2</c:v>
                </c:pt>
                <c:pt idx="42">
                  <c:v>8.5703860246605756E-2</c:v>
                </c:pt>
                <c:pt idx="43">
                  <c:v>8.3642187142530314E-2</c:v>
                </c:pt>
                <c:pt idx="44">
                  <c:v>8.4006289404185808E-2</c:v>
                </c:pt>
                <c:pt idx="45">
                  <c:v>8.3662182133987475E-2</c:v>
                </c:pt>
                <c:pt idx="46">
                  <c:v>8.3035347464203657E-2</c:v>
                </c:pt>
                <c:pt idx="47">
                  <c:v>8.2501784602299483E-2</c:v>
                </c:pt>
                <c:pt idx="48">
                  <c:v>8.2021842196943306E-2</c:v>
                </c:pt>
                <c:pt idx="49">
                  <c:v>8.2143505354225904E-2</c:v>
                </c:pt>
                <c:pt idx="50">
                  <c:v>8.2402465609261066E-2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EA9-95A2-A5B1CC5ADD98}"/>
            </c:ext>
          </c:extLst>
        </c:ser>
        <c:ser>
          <c:idx val="1"/>
          <c:order val="1"/>
          <c:tx>
            <c:strRef>
              <c:f>'care receipt'!$AX$2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receipt'!$AX$4:$AX$54</c:f>
              <c:numCache>
                <c:formatCode>General</c:formatCode>
                <c:ptCount val="51"/>
                <c:pt idx="0">
                  <c:v>0.13598738667717777</c:v>
                </c:pt>
                <c:pt idx="1">
                  <c:v>0.10666167664670659</c:v>
                </c:pt>
                <c:pt idx="2">
                  <c:v>8.6463501063075834E-2</c:v>
                </c:pt>
                <c:pt idx="3">
                  <c:v>8.1204977079240334E-2</c:v>
                </c:pt>
                <c:pt idx="4">
                  <c:v>7.3001887979861554E-2</c:v>
                </c:pt>
                <c:pt idx="5">
                  <c:v>7.3251275893125189E-2</c:v>
                </c:pt>
                <c:pt idx="6">
                  <c:v>6.6724941724941728E-2</c:v>
                </c:pt>
                <c:pt idx="7">
                  <c:v>6.2059238363892807E-2</c:v>
                </c:pt>
                <c:pt idx="8">
                  <c:v>6.1917808219178083E-2</c:v>
                </c:pt>
                <c:pt idx="9">
                  <c:v>6.1728395061728392E-2</c:v>
                </c:pt>
                <c:pt idx="10">
                  <c:v>6.3108072574283455E-2</c:v>
                </c:pt>
                <c:pt idx="11">
                  <c:v>5.9728742827334376E-2</c:v>
                </c:pt>
                <c:pt idx="12">
                  <c:v>5.7722308892355696E-2</c:v>
                </c:pt>
                <c:pt idx="13">
                  <c:v>5.6618209640397855E-2</c:v>
                </c:pt>
                <c:pt idx="14">
                  <c:v>6.2852744997434581E-2</c:v>
                </c:pt>
                <c:pt idx="15">
                  <c:v>5.8420116840233682E-2</c:v>
                </c:pt>
                <c:pt idx="16">
                  <c:v>5.9062103929024085E-2</c:v>
                </c:pt>
                <c:pt idx="17">
                  <c:v>5.2151898734177214E-2</c:v>
                </c:pt>
                <c:pt idx="18">
                  <c:v>5.4654354878961815E-2</c:v>
                </c:pt>
                <c:pt idx="19">
                  <c:v>5.3346505309953073E-2</c:v>
                </c:pt>
                <c:pt idx="20">
                  <c:v>5.1903114186851208E-2</c:v>
                </c:pt>
                <c:pt idx="21">
                  <c:v>5.5239038890265046E-2</c:v>
                </c:pt>
                <c:pt idx="22">
                  <c:v>5.6608417425547626E-2</c:v>
                </c:pt>
                <c:pt idx="23">
                  <c:v>5.7219381543705865E-2</c:v>
                </c:pt>
                <c:pt idx="24">
                  <c:v>5.1275760549558388E-2</c:v>
                </c:pt>
                <c:pt idx="25">
                  <c:v>5.0403719109371178E-2</c:v>
                </c:pt>
                <c:pt idx="26">
                  <c:v>5.1707075705096486E-2</c:v>
                </c:pt>
                <c:pt idx="27">
                  <c:v>5.1250309482545185E-2</c:v>
                </c:pt>
                <c:pt idx="28">
                  <c:v>4.7117794486215538E-2</c:v>
                </c:pt>
                <c:pt idx="29">
                  <c:v>4.9542682926829271E-2</c:v>
                </c:pt>
                <c:pt idx="30">
                  <c:v>4.9584696702743521E-2</c:v>
                </c:pt>
                <c:pt idx="31">
                  <c:v>4.456824512534819E-2</c:v>
                </c:pt>
                <c:pt idx="32">
                  <c:v>4.418779814210394E-2</c:v>
                </c:pt>
                <c:pt idx="33">
                  <c:v>4.8033847685415632E-2</c:v>
                </c:pt>
                <c:pt idx="34">
                  <c:v>3.9089559623948542E-2</c:v>
                </c:pt>
                <c:pt idx="35">
                  <c:v>4.566773636139225E-2</c:v>
                </c:pt>
                <c:pt idx="36">
                  <c:v>4.500494559841741E-2</c:v>
                </c:pt>
                <c:pt idx="37">
                  <c:v>4.5824094604582408E-2</c:v>
                </c:pt>
                <c:pt idx="38">
                  <c:v>4.3835616438356165E-2</c:v>
                </c:pt>
                <c:pt idx="39">
                  <c:v>4.66786355475763E-2</c:v>
                </c:pt>
                <c:pt idx="40">
                  <c:v>4.421498543817845E-2</c:v>
                </c:pt>
                <c:pt idx="41">
                  <c:v>4.401836348906292E-2</c:v>
                </c:pt>
                <c:pt idx="42">
                  <c:v>4.3824701195219126E-2</c:v>
                </c:pt>
                <c:pt idx="43">
                  <c:v>4.4350580781414996E-2</c:v>
                </c:pt>
                <c:pt idx="44">
                  <c:v>4.2619542619542622E-2</c:v>
                </c:pt>
                <c:pt idx="45">
                  <c:v>4.1943190868064771E-2</c:v>
                </c:pt>
                <c:pt idx="46">
                  <c:v>4.5937334041423264E-2</c:v>
                </c:pt>
                <c:pt idx="47">
                  <c:v>4.5466287780935158E-2</c:v>
                </c:pt>
                <c:pt idx="48">
                  <c:v>3.9104708001029075E-2</c:v>
                </c:pt>
                <c:pt idx="49">
                  <c:v>4.1581108829568787E-2</c:v>
                </c:pt>
                <c:pt idx="50">
                  <c:v>4.1028304336535967E-2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EA9-95A2-A5B1CC5ADD98}"/>
            </c:ext>
          </c:extLst>
        </c:ser>
        <c:ser>
          <c:idx val="2"/>
          <c:order val="2"/>
          <c:tx>
            <c:strRef>
              <c:f>'care receipt'!$AY$2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receipt'!$AY$4:$AY$54</c:f>
              <c:numCache>
                <c:formatCode>General</c:formatCode>
                <c:ptCount val="51"/>
                <c:pt idx="0">
                  <c:v>0.1632369299221357</c:v>
                </c:pt>
                <c:pt idx="1">
                  <c:v>0.12861234053631868</c:v>
                </c:pt>
                <c:pt idx="2">
                  <c:v>0.10932323710364411</c:v>
                </c:pt>
                <c:pt idx="3">
                  <c:v>8.7522441651705571E-2</c:v>
                </c:pt>
                <c:pt idx="4">
                  <c:v>8.2264957264957264E-2</c:v>
                </c:pt>
                <c:pt idx="5">
                  <c:v>7.145765472312704E-2</c:v>
                </c:pt>
                <c:pt idx="6">
                  <c:v>6.6331463933475152E-2</c:v>
                </c:pt>
                <c:pt idx="7">
                  <c:v>6.5327576497090298E-2</c:v>
                </c:pt>
                <c:pt idx="8">
                  <c:v>6.0984437205935577E-2</c:v>
                </c:pt>
                <c:pt idx="9">
                  <c:v>6.4808110065170163E-2</c:v>
                </c:pt>
                <c:pt idx="10">
                  <c:v>6.0606060606060608E-2</c:v>
                </c:pt>
                <c:pt idx="11">
                  <c:v>6.0890329183012112E-2</c:v>
                </c:pt>
                <c:pt idx="12">
                  <c:v>5.4674316571042859E-2</c:v>
                </c:pt>
                <c:pt idx="13">
                  <c:v>5.6988011167679424E-2</c:v>
                </c:pt>
                <c:pt idx="14">
                  <c:v>5.5699063609945108E-2</c:v>
                </c:pt>
                <c:pt idx="15">
                  <c:v>5.3121059268600251E-2</c:v>
                </c:pt>
                <c:pt idx="16">
                  <c:v>5.2286561573279225E-2</c:v>
                </c:pt>
                <c:pt idx="17">
                  <c:v>4.8501699104108745E-2</c:v>
                </c:pt>
                <c:pt idx="18">
                  <c:v>4.5253019415991441E-2</c:v>
                </c:pt>
                <c:pt idx="19">
                  <c:v>4.7125209699557725E-2</c:v>
                </c:pt>
                <c:pt idx="20">
                  <c:v>4.4919786096256686E-2</c:v>
                </c:pt>
                <c:pt idx="21">
                  <c:v>4.2242703533026116E-2</c:v>
                </c:pt>
                <c:pt idx="22">
                  <c:v>4.5187248529866914E-2</c:v>
                </c:pt>
                <c:pt idx="23">
                  <c:v>4.6054651519803501E-2</c:v>
                </c:pt>
                <c:pt idx="24">
                  <c:v>4.7763457164518575E-2</c:v>
                </c:pt>
                <c:pt idx="25">
                  <c:v>4.7611804076665654E-2</c:v>
                </c:pt>
                <c:pt idx="26">
                  <c:v>4.67642178307437E-2</c:v>
                </c:pt>
                <c:pt idx="27">
                  <c:v>4.8246285801807322E-2</c:v>
                </c:pt>
                <c:pt idx="28">
                  <c:v>4.4880572037121556E-2</c:v>
                </c:pt>
                <c:pt idx="29">
                  <c:v>4.61257421220886E-2</c:v>
                </c:pt>
                <c:pt idx="30">
                  <c:v>4.5248868778280542E-2</c:v>
                </c:pt>
                <c:pt idx="31">
                  <c:v>4.5488892247241952E-2</c:v>
                </c:pt>
                <c:pt idx="32">
                  <c:v>4.6039678933817961E-2</c:v>
                </c:pt>
                <c:pt idx="33">
                  <c:v>4.9864416993070204E-2</c:v>
                </c:pt>
                <c:pt idx="34">
                  <c:v>4.724292101341282E-2</c:v>
                </c:pt>
                <c:pt idx="35">
                  <c:v>4.7477303170114601E-2</c:v>
                </c:pt>
                <c:pt idx="36">
                  <c:v>4.2344786015672091E-2</c:v>
                </c:pt>
                <c:pt idx="37">
                  <c:v>3.6287299445194182E-2</c:v>
                </c:pt>
                <c:pt idx="38">
                  <c:v>4.0233323362249475E-2</c:v>
                </c:pt>
                <c:pt idx="39">
                  <c:v>3.8982294301443239E-2</c:v>
                </c:pt>
                <c:pt idx="40">
                  <c:v>3.9432412247946226E-2</c:v>
                </c:pt>
                <c:pt idx="41">
                  <c:v>4.3160095579450421E-2</c:v>
                </c:pt>
                <c:pt idx="42">
                  <c:v>4.1963338888047264E-2</c:v>
                </c:pt>
                <c:pt idx="43">
                  <c:v>3.8893953205712546E-2</c:v>
                </c:pt>
                <c:pt idx="44">
                  <c:v>3.7098476851153674E-2</c:v>
                </c:pt>
                <c:pt idx="45">
                  <c:v>3.6120807406283199E-2</c:v>
                </c:pt>
                <c:pt idx="46">
                  <c:v>3.7615652965266193E-2</c:v>
                </c:pt>
                <c:pt idx="47">
                  <c:v>3.4838516746411481E-2</c:v>
                </c:pt>
                <c:pt idx="48">
                  <c:v>3.5659859798841814E-2</c:v>
                </c:pt>
                <c:pt idx="49">
                  <c:v>3.654636820465966E-2</c:v>
                </c:pt>
                <c:pt idx="50">
                  <c:v>3.8047597392754283E-2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EA9-95A2-A5B1CC5ADD98}"/>
            </c:ext>
          </c:extLst>
        </c:ser>
        <c:ser>
          <c:idx val="3"/>
          <c:order val="3"/>
          <c:tx>
            <c:strRef>
              <c:f>'care receipt'!$AZ$2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receipt'!$AZ$4:$AZ$54</c:f>
              <c:numCache>
                <c:formatCode>General</c:formatCode>
                <c:ptCount val="51"/>
                <c:pt idx="0">
                  <c:v>0.13531799729364005</c:v>
                </c:pt>
                <c:pt idx="1">
                  <c:v>0.12227602905569007</c:v>
                </c:pt>
                <c:pt idx="2">
                  <c:v>0.11675977653631285</c:v>
                </c:pt>
                <c:pt idx="3">
                  <c:v>0.10959622443628736</c:v>
                </c:pt>
                <c:pt idx="4">
                  <c:v>0.11252446183953033</c:v>
                </c:pt>
                <c:pt idx="5">
                  <c:v>0.11598890942698706</c:v>
                </c:pt>
                <c:pt idx="6">
                  <c:v>0.11814534106107891</c:v>
                </c:pt>
                <c:pt idx="7">
                  <c:v>0.11645896003437903</c:v>
                </c:pt>
                <c:pt idx="8">
                  <c:v>0.10733306022122081</c:v>
                </c:pt>
                <c:pt idx="9">
                  <c:v>0.10301810865191147</c:v>
                </c:pt>
                <c:pt idx="10">
                  <c:v>0.10378086419753087</c:v>
                </c:pt>
                <c:pt idx="11">
                  <c:v>0.10195477194327328</c:v>
                </c:pt>
                <c:pt idx="12">
                  <c:v>9.507829977628636E-2</c:v>
                </c:pt>
                <c:pt idx="13">
                  <c:v>0.1076299299668264</c:v>
                </c:pt>
                <c:pt idx="14">
                  <c:v>0.10860879041046131</c:v>
                </c:pt>
                <c:pt idx="15">
                  <c:v>0.10580325548478414</c:v>
                </c:pt>
                <c:pt idx="16">
                  <c:v>0.11266620013995801</c:v>
                </c:pt>
                <c:pt idx="17">
                  <c:v>0.10334137099552188</c:v>
                </c:pt>
                <c:pt idx="18">
                  <c:v>0.10124873439082012</c:v>
                </c:pt>
                <c:pt idx="19">
                  <c:v>9.7231600270087773E-2</c:v>
                </c:pt>
                <c:pt idx="20">
                  <c:v>9.4740391099123397E-2</c:v>
                </c:pt>
                <c:pt idx="21">
                  <c:v>9.5716198125836677E-2</c:v>
                </c:pt>
                <c:pt idx="22">
                  <c:v>9.6224523889074501E-2</c:v>
                </c:pt>
                <c:pt idx="23">
                  <c:v>9.9768747935249424E-2</c:v>
                </c:pt>
                <c:pt idx="24">
                  <c:v>0.1001984126984127</c:v>
                </c:pt>
                <c:pt idx="25">
                  <c:v>9.7103357472021062E-2</c:v>
                </c:pt>
                <c:pt idx="26">
                  <c:v>8.8396014143362261E-2</c:v>
                </c:pt>
                <c:pt idx="27">
                  <c:v>8.8461538461538466E-2</c:v>
                </c:pt>
                <c:pt idx="28">
                  <c:v>8.0422941364947126E-2</c:v>
                </c:pt>
                <c:pt idx="29">
                  <c:v>8.5461689587426323E-2</c:v>
                </c:pt>
                <c:pt idx="30">
                  <c:v>8.5464551634833283E-2</c:v>
                </c:pt>
                <c:pt idx="31">
                  <c:v>8.4425967380876238E-2</c:v>
                </c:pt>
                <c:pt idx="32">
                  <c:v>7.6947535771065181E-2</c:v>
                </c:pt>
                <c:pt idx="33">
                  <c:v>7.3271742593182546E-2</c:v>
                </c:pt>
                <c:pt idx="34">
                  <c:v>7.151979565772669E-2</c:v>
                </c:pt>
                <c:pt idx="35">
                  <c:v>8.0371437720140895E-2</c:v>
                </c:pt>
                <c:pt idx="36">
                  <c:v>7.9293739967897278E-2</c:v>
                </c:pt>
                <c:pt idx="37">
                  <c:v>8.3439490445859868E-2</c:v>
                </c:pt>
                <c:pt idx="38">
                  <c:v>7.5344661750561079E-2</c:v>
                </c:pt>
                <c:pt idx="39">
                  <c:v>8.2406801831262269E-2</c:v>
                </c:pt>
                <c:pt idx="40">
                  <c:v>7.9023450048185034E-2</c:v>
                </c:pt>
                <c:pt idx="41">
                  <c:v>7.4468085106382975E-2</c:v>
                </c:pt>
                <c:pt idx="42">
                  <c:v>7.5830913197805744E-2</c:v>
                </c:pt>
                <c:pt idx="43">
                  <c:v>7.5806451612903225E-2</c:v>
                </c:pt>
                <c:pt idx="44">
                  <c:v>7.4155885137267272E-2</c:v>
                </c:pt>
                <c:pt idx="45">
                  <c:v>7.5187969924812026E-2</c:v>
                </c:pt>
                <c:pt idx="46">
                  <c:v>7.4374999999999997E-2</c:v>
                </c:pt>
                <c:pt idx="47">
                  <c:v>7.246825642613812E-2</c:v>
                </c:pt>
                <c:pt idx="48">
                  <c:v>7.7844311377245512E-2</c:v>
                </c:pt>
                <c:pt idx="49">
                  <c:v>7.6677316293929709E-2</c:v>
                </c:pt>
                <c:pt idx="50">
                  <c:v>7.7094616119783368E-2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6-4EA9-95A2-A5B1CC5A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63197470860232"/>
          <c:y val="6.076334208223972E-2"/>
          <c:w val="0.68836802529139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142875</xdr:colOff>
      <xdr:row>12</xdr:row>
      <xdr:rowOff>152406</xdr:rowOff>
    </xdr:from>
    <xdr:to>
      <xdr:col>61</xdr:col>
      <xdr:colOff>295275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195FB-EB8F-FE2E-CEFE-67886417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142875</xdr:colOff>
      <xdr:row>13</xdr:row>
      <xdr:rowOff>28575</xdr:rowOff>
    </xdr:from>
    <xdr:to>
      <xdr:col>70</xdr:col>
      <xdr:colOff>295275</xdr:colOff>
      <xdr:row>29</xdr:row>
      <xdr:rowOff>9519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3A8D1-F03B-4C1D-8266-E85A16707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76200</xdr:colOff>
      <xdr:row>10</xdr:row>
      <xdr:rowOff>161925</xdr:rowOff>
    </xdr:from>
    <xdr:to>
      <xdr:col>84</xdr:col>
      <xdr:colOff>228600</xdr:colOff>
      <xdr:row>26</xdr:row>
      <xdr:rowOff>142869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381BC-E951-448A-BC8F-25774FDC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94</xdr:col>
      <xdr:colOff>571500</xdr:colOff>
      <xdr:row>10</xdr:row>
      <xdr:rowOff>85725</xdr:rowOff>
    </xdr:from>
    <xdr:to>
      <xdr:col>103</xdr:col>
      <xdr:colOff>114300</xdr:colOff>
      <xdr:row>26</xdr:row>
      <xdr:rowOff>66669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A70DC-20E5-405B-A821-A568EF8A9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85</xdr:col>
      <xdr:colOff>190500</xdr:colOff>
      <xdr:row>11</xdr:row>
      <xdr:rowOff>66675</xdr:rowOff>
    </xdr:from>
    <xdr:to>
      <xdr:col>93</xdr:col>
      <xdr:colOff>342900</xdr:colOff>
      <xdr:row>27</xdr:row>
      <xdr:rowOff>47619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71D96C-8F1E-4834-AFF7-24B54878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117</xdr:col>
      <xdr:colOff>390525</xdr:colOff>
      <xdr:row>10</xdr:row>
      <xdr:rowOff>142875</xdr:rowOff>
    </xdr:from>
    <xdr:to>
      <xdr:col>125</xdr:col>
      <xdr:colOff>457200</xdr:colOff>
      <xdr:row>26</xdr:row>
      <xdr:rowOff>123819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1A3A8-07F0-4B54-ABC9-0C9B1323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9524</xdr:colOff>
      <xdr:row>6</xdr:row>
      <xdr:rowOff>90487</xdr:rowOff>
    </xdr:from>
    <xdr:to>
      <xdr:col>30</xdr:col>
      <xdr:colOff>209549</xdr:colOff>
      <xdr:row>20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26740-3C47-DE00-14B4-E2E19546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304800</xdr:colOff>
      <xdr:row>6</xdr:row>
      <xdr:rowOff>28575</xdr:rowOff>
    </xdr:from>
    <xdr:to>
      <xdr:col>19</xdr:col>
      <xdr:colOff>457200</xdr:colOff>
      <xdr:row>22</xdr:row>
      <xdr:rowOff>9519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250432-753C-45ED-89F5-50E24989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438150</xdr:colOff>
      <xdr:row>14</xdr:row>
      <xdr:rowOff>180975</xdr:rowOff>
    </xdr:from>
    <xdr:to>
      <xdr:col>52</xdr:col>
      <xdr:colOff>28575</xdr:colOff>
      <xdr:row>29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96FE03-14AE-4EA3-88B9-6D98754CC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102</xdr:col>
      <xdr:colOff>161925</xdr:colOff>
      <xdr:row>10</xdr:row>
      <xdr:rowOff>180975</xdr:rowOff>
    </xdr:from>
    <xdr:to>
      <xdr:col>110</xdr:col>
      <xdr:colOff>504825</xdr:colOff>
      <xdr:row>26</xdr:row>
      <xdr:rowOff>161919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4E9DFC-0F46-4DDD-8525-05ADA605D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90</xdr:col>
      <xdr:colOff>190500</xdr:colOff>
      <xdr:row>22</xdr:row>
      <xdr:rowOff>57150</xdr:rowOff>
    </xdr:from>
    <xdr:to>
      <xdr:col>98</xdr:col>
      <xdr:colOff>342900</xdr:colOff>
      <xdr:row>38</xdr:row>
      <xdr:rowOff>38094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C4736-30ED-4715-B1CD-F5023F66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127</xdr:col>
      <xdr:colOff>0</xdr:colOff>
      <xdr:row>11</xdr:row>
      <xdr:rowOff>0</xdr:rowOff>
    </xdr:from>
    <xdr:to>
      <xdr:col>135</xdr:col>
      <xdr:colOff>152400</xdr:colOff>
      <xdr:row>26</xdr:row>
      <xdr:rowOff>171444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58EF9-3CE0-4D41-998A-4435AEA02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7</xdr:row>
      <xdr:rowOff>80962</xdr:rowOff>
    </xdr:from>
    <xdr:to>
      <xdr:col>9</xdr:col>
      <xdr:colOff>95250</xdr:colOff>
      <xdr:row>21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8DBFE-90EE-4246-C0E9-C6AEF2F79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8</xdr:row>
      <xdr:rowOff>14287</xdr:rowOff>
    </xdr:from>
    <xdr:to>
      <xdr:col>18</xdr:col>
      <xdr:colOff>171450</xdr:colOff>
      <xdr:row>22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FA4B9-DFE6-EB9A-5439-CC1AFDEE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9525</xdr:colOff>
      <xdr:row>9</xdr:row>
      <xdr:rowOff>52387</xdr:rowOff>
    </xdr:from>
    <xdr:to>
      <xdr:col>104</xdr:col>
      <xdr:colOff>314325</xdr:colOff>
      <xdr:row>23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73039-3AA7-A12D-A8EC-71F505B43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123825</xdr:colOff>
      <xdr:row>24</xdr:row>
      <xdr:rowOff>147637</xdr:rowOff>
    </xdr:from>
    <xdr:to>
      <xdr:col>111</xdr:col>
      <xdr:colOff>428625</xdr:colOff>
      <xdr:row>39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3F35A-92E4-AD43-5F0F-13EAED07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457199</xdr:colOff>
      <xdr:row>7</xdr:row>
      <xdr:rowOff>66675</xdr:rowOff>
    </xdr:from>
    <xdr:to>
      <xdr:col>116</xdr:col>
      <xdr:colOff>9524</xdr:colOff>
      <xdr:row>22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AF62D5-F999-9EFA-E119-68D6D407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504824</xdr:colOff>
      <xdr:row>7</xdr:row>
      <xdr:rowOff>28575</xdr:rowOff>
    </xdr:from>
    <xdr:to>
      <xdr:col>77</xdr:col>
      <xdr:colOff>419100</xdr:colOff>
      <xdr:row>23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5BF90-8D6B-41A5-853E-E9F475EF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117</xdr:col>
      <xdr:colOff>0</xdr:colOff>
      <xdr:row>9</xdr:row>
      <xdr:rowOff>47625</xdr:rowOff>
    </xdr:from>
    <xdr:to>
      <xdr:col>125</xdr:col>
      <xdr:colOff>600075</xdr:colOff>
      <xdr:row>25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F9C399-0DE3-4F7E-B470-6401D247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126</xdr:col>
      <xdr:colOff>114300</xdr:colOff>
      <xdr:row>8</xdr:row>
      <xdr:rowOff>142875</xdr:rowOff>
    </xdr:from>
    <xdr:to>
      <xdr:col>134</xdr:col>
      <xdr:colOff>276225</xdr:colOff>
      <xdr:row>24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7947A3-4F20-42A8-B18C-1002DB38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8257-28FE-470C-8FED-5082C28D8227}">
  <dimension ref="A2:B8"/>
  <sheetViews>
    <sheetView workbookViewId="0">
      <selection activeCell="B5" sqref="B5"/>
    </sheetView>
  </sheetViews>
  <sheetFormatPr defaultRowHeight="15" x14ac:dyDescent="0.25"/>
  <cols>
    <col min="1" max="1" width="14.5703125" customWidth="1"/>
  </cols>
  <sheetData>
    <row r="2" spans="1:2" x14ac:dyDescent="0.25">
      <c r="A2" t="s">
        <v>111</v>
      </c>
    </row>
    <row r="3" spans="1:2" x14ac:dyDescent="0.25">
      <c r="A3" t="s">
        <v>109</v>
      </c>
      <c r="B3" t="s">
        <v>112</v>
      </c>
    </row>
    <row r="4" spans="1:2" x14ac:dyDescent="0.25">
      <c r="A4" t="s">
        <v>110</v>
      </c>
      <c r="B4" t="s">
        <v>113</v>
      </c>
    </row>
    <row r="7" spans="1:2" x14ac:dyDescent="0.25">
      <c r="A7" t="s">
        <v>0</v>
      </c>
    </row>
    <row r="8" spans="1:2" x14ac:dyDescent="0.25">
      <c r="A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69B2-5EF8-45B1-A678-D487E4188507}">
  <dimension ref="A1:EW60"/>
  <sheetViews>
    <sheetView workbookViewId="0">
      <pane xSplit="1" ySplit="2" topLeftCell="BF3" activePane="bottomRight" state="frozen"/>
      <selection pane="topRight" activeCell="B1" sqref="B1"/>
      <selection pane="bottomLeft" activeCell="A3" sqref="A3"/>
      <selection pane="bottomRight" activeCell="BN3" sqref="BN3"/>
    </sheetView>
  </sheetViews>
  <sheetFormatPr defaultRowHeight="15" x14ac:dyDescent="0.25"/>
  <cols>
    <col min="102" max="102" width="9.140625" customWidth="1"/>
    <col min="121" max="121" width="10.42578125" customWidth="1"/>
  </cols>
  <sheetData>
    <row r="1" spans="1:153" x14ac:dyDescent="0.25">
      <c r="B1" t="s">
        <v>57</v>
      </c>
      <c r="F1" t="s">
        <v>58</v>
      </c>
      <c r="J1" t="s">
        <v>59</v>
      </c>
      <c r="L1" t="s">
        <v>29</v>
      </c>
      <c r="Q1" t="s">
        <v>60</v>
      </c>
      <c r="W1" t="s">
        <v>61</v>
      </c>
      <c r="Z1" t="s">
        <v>63</v>
      </c>
      <c r="AB1" t="s">
        <v>64</v>
      </c>
      <c r="AE1" t="s">
        <v>69</v>
      </c>
      <c r="AI1" t="s">
        <v>70</v>
      </c>
      <c r="AM1" t="s">
        <v>71</v>
      </c>
      <c r="AR1" t="s">
        <v>72</v>
      </c>
      <c r="AW1" t="s">
        <v>73</v>
      </c>
      <c r="BC1" t="s">
        <v>10</v>
      </c>
      <c r="BI1" t="s">
        <v>52</v>
      </c>
      <c r="BN1" t="s">
        <v>11</v>
      </c>
      <c r="BT1" t="s">
        <v>62</v>
      </c>
      <c r="CB1" t="s">
        <v>16</v>
      </c>
      <c r="CF1" t="s">
        <v>19</v>
      </c>
      <c r="CM1" t="s">
        <v>20</v>
      </c>
      <c r="CR1" t="s">
        <v>21</v>
      </c>
      <c r="CU1" t="s">
        <v>24</v>
      </c>
      <c r="CX1" t="s">
        <v>22</v>
      </c>
      <c r="DA1" t="s">
        <v>89</v>
      </c>
      <c r="DB1" t="s">
        <v>74</v>
      </c>
      <c r="DC1" t="s">
        <v>23</v>
      </c>
      <c r="DD1" t="s">
        <v>74</v>
      </c>
      <c r="DE1" t="s">
        <v>90</v>
      </c>
      <c r="DI1" t="s">
        <v>5</v>
      </c>
      <c r="DK1" t="s">
        <v>6</v>
      </c>
      <c r="DN1" t="s">
        <v>25</v>
      </c>
      <c r="DQ1" t="s">
        <v>33</v>
      </c>
      <c r="DT1" t="s">
        <v>32</v>
      </c>
      <c r="ED1" t="s">
        <v>34</v>
      </c>
      <c r="EK1" t="s">
        <v>28</v>
      </c>
      <c r="EL1" t="s">
        <v>30</v>
      </c>
    </row>
    <row r="2" spans="1:153" x14ac:dyDescent="0.25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7</v>
      </c>
      <c r="K2" t="s">
        <v>8</v>
      </c>
      <c r="N2" t="s">
        <v>3</v>
      </c>
      <c r="P2" t="s">
        <v>2</v>
      </c>
      <c r="Q2" t="s">
        <v>5</v>
      </c>
      <c r="R2" t="s">
        <v>6</v>
      </c>
      <c r="S2" t="s">
        <v>7</v>
      </c>
      <c r="T2" t="s">
        <v>8</v>
      </c>
      <c r="W2" t="s">
        <v>7</v>
      </c>
      <c r="X2" t="s">
        <v>8</v>
      </c>
      <c r="Z2" t="s">
        <v>7</v>
      </c>
      <c r="AA2" t="s">
        <v>8</v>
      </c>
      <c r="AB2" t="s">
        <v>7</v>
      </c>
      <c r="AC2" t="s">
        <v>8</v>
      </c>
      <c r="AE2" t="s">
        <v>65</v>
      </c>
      <c r="AF2" t="s">
        <v>66</v>
      </c>
      <c r="AG2" t="s">
        <v>67</v>
      </c>
      <c r="AH2" t="s">
        <v>68</v>
      </c>
      <c r="AI2" t="s">
        <v>65</v>
      </c>
      <c r="AJ2" t="s">
        <v>66</v>
      </c>
      <c r="AK2" t="s">
        <v>67</v>
      </c>
      <c r="AL2" t="s">
        <v>68</v>
      </c>
      <c r="AM2" t="s">
        <v>65</v>
      </c>
      <c r="AN2" t="s">
        <v>66</v>
      </c>
      <c r="AO2" t="s">
        <v>67</v>
      </c>
      <c r="AP2" t="s">
        <v>68</v>
      </c>
      <c r="AR2" t="s">
        <v>65</v>
      </c>
      <c r="AS2" t="s">
        <v>66</v>
      </c>
      <c r="AT2" t="s">
        <v>67</v>
      </c>
      <c r="AU2" t="s">
        <v>68</v>
      </c>
      <c r="AW2" t="s">
        <v>65</v>
      </c>
      <c r="AX2" t="s">
        <v>66</v>
      </c>
      <c r="AY2" t="s">
        <v>67</v>
      </c>
      <c r="AZ2" t="s">
        <v>68</v>
      </c>
      <c r="BC2" t="s">
        <v>5</v>
      </c>
      <c r="BD2" t="s">
        <v>6</v>
      </c>
      <c r="BE2" t="s">
        <v>7</v>
      </c>
      <c r="BF2" t="s">
        <v>8</v>
      </c>
      <c r="BG2" t="s">
        <v>9</v>
      </c>
      <c r="BI2" t="s">
        <v>5</v>
      </c>
      <c r="BJ2" t="s">
        <v>6</v>
      </c>
      <c r="BK2" t="s">
        <v>7</v>
      </c>
      <c r="BL2" t="s">
        <v>8</v>
      </c>
      <c r="BN2" t="s">
        <v>5</v>
      </c>
      <c r="BO2" t="s">
        <v>6</v>
      </c>
      <c r="BP2" t="s">
        <v>7</v>
      </c>
      <c r="BQ2" t="s">
        <v>8</v>
      </c>
      <c r="BR2" t="s">
        <v>9</v>
      </c>
      <c r="BT2" t="s">
        <v>7</v>
      </c>
      <c r="BU2" t="s">
        <v>8</v>
      </c>
      <c r="BW2" t="s">
        <v>12</v>
      </c>
      <c r="BX2" t="s">
        <v>13</v>
      </c>
      <c r="BY2" t="s">
        <v>14</v>
      </c>
      <c r="BZ2" t="s">
        <v>103</v>
      </c>
      <c r="CA2" t="s">
        <v>15</v>
      </c>
      <c r="CB2" t="s">
        <v>18</v>
      </c>
      <c r="CC2" t="s">
        <v>17</v>
      </c>
      <c r="CF2" t="s">
        <v>5</v>
      </c>
      <c r="CG2" t="s">
        <v>6</v>
      </c>
      <c r="CH2" t="s">
        <v>7</v>
      </c>
      <c r="CI2" t="s">
        <v>8</v>
      </c>
      <c r="CJ2" t="s">
        <v>9</v>
      </c>
      <c r="CM2" t="s">
        <v>5</v>
      </c>
      <c r="CN2" t="s">
        <v>6</v>
      </c>
      <c r="CO2" t="s">
        <v>7</v>
      </c>
      <c r="CP2" t="s">
        <v>8</v>
      </c>
      <c r="CR2" t="s">
        <v>7</v>
      </c>
      <c r="CS2" t="s">
        <v>8</v>
      </c>
      <c r="CU2" t="s">
        <v>7</v>
      </c>
      <c r="CV2" t="s">
        <v>8</v>
      </c>
      <c r="CX2" t="s">
        <v>7</v>
      </c>
      <c r="CY2" t="s">
        <v>8</v>
      </c>
      <c r="DA2" t="s">
        <v>75</v>
      </c>
      <c r="DB2" t="s">
        <v>76</v>
      </c>
      <c r="DC2" t="s">
        <v>77</v>
      </c>
      <c r="DD2" t="s">
        <v>78</v>
      </c>
      <c r="DE2" t="s">
        <v>85</v>
      </c>
      <c r="DF2" t="s">
        <v>86</v>
      </c>
      <c r="DI2" t="s">
        <v>26</v>
      </c>
      <c r="DJ2" t="s">
        <v>27</v>
      </c>
      <c r="DK2" t="s">
        <v>26</v>
      </c>
      <c r="DL2" t="s">
        <v>27</v>
      </c>
      <c r="DN2" t="s">
        <v>31</v>
      </c>
      <c r="DO2" t="s">
        <v>6</v>
      </c>
      <c r="DQ2" t="s">
        <v>5</v>
      </c>
      <c r="DR2" t="s">
        <v>6</v>
      </c>
      <c r="DT2" t="s">
        <v>31</v>
      </c>
      <c r="DU2" t="s">
        <v>6</v>
      </c>
      <c r="DV2" t="s">
        <v>7</v>
      </c>
      <c r="DW2" t="s">
        <v>8</v>
      </c>
      <c r="DY2" t="s">
        <v>31</v>
      </c>
      <c r="DZ2" t="s">
        <v>6</v>
      </c>
      <c r="EA2" t="s">
        <v>7</v>
      </c>
      <c r="EB2" t="s">
        <v>8</v>
      </c>
      <c r="ED2" t="s">
        <v>35</v>
      </c>
      <c r="EE2" t="s">
        <v>36</v>
      </c>
      <c r="EF2" t="s">
        <v>37</v>
      </c>
      <c r="EG2" t="s">
        <v>38</v>
      </c>
      <c r="EH2" t="s">
        <v>39</v>
      </c>
      <c r="EI2" t="s">
        <v>40</v>
      </c>
      <c r="EK2" t="s">
        <v>29</v>
      </c>
      <c r="EL2" t="s">
        <v>29</v>
      </c>
      <c r="EM2" t="s">
        <v>5</v>
      </c>
      <c r="EN2" t="s">
        <v>6</v>
      </c>
      <c r="EO2" t="s">
        <v>7</v>
      </c>
      <c r="EP2" t="s">
        <v>8</v>
      </c>
      <c r="ES2" t="s">
        <v>7</v>
      </c>
      <c r="ET2" t="s">
        <v>8</v>
      </c>
    </row>
    <row r="3" spans="1:153" x14ac:dyDescent="0.25">
      <c r="A3">
        <v>2019</v>
      </c>
      <c r="B3" s="1">
        <v>10123</v>
      </c>
      <c r="C3" s="1">
        <v>18373</v>
      </c>
      <c r="D3" s="1">
        <v>19640</v>
      </c>
      <c r="E3" s="1">
        <v>19352</v>
      </c>
      <c r="F3" s="1">
        <v>3327</v>
      </c>
      <c r="G3" s="1">
        <v>5643</v>
      </c>
      <c r="H3" s="1">
        <v>19280</v>
      </c>
      <c r="I3" s="1">
        <v>19112</v>
      </c>
      <c r="J3" s="1">
        <v>15268</v>
      </c>
      <c r="K3" s="1">
        <v>16188</v>
      </c>
      <c r="L3" s="1">
        <v>1000000</v>
      </c>
      <c r="N3">
        <v>66679607.000000022</v>
      </c>
      <c r="P3">
        <v>2019</v>
      </c>
      <c r="Q3">
        <f t="shared" ref="Q3:Q34" si="0">B3*$N$5/1000</f>
        <v>674.99766166100028</v>
      </c>
      <c r="R3">
        <f t="shared" ref="R3:R34" si="1">C3*$N$5/1000</f>
        <v>1225.1044194110004</v>
      </c>
      <c r="S3">
        <f t="shared" ref="S3:S34" si="2">D3*$N$5/1000</f>
        <v>1309.5874814800004</v>
      </c>
      <c r="T3">
        <f t="shared" ref="T3:T34" si="3">E3*$N$5/1000</f>
        <v>1290.3837546640004</v>
      </c>
      <c r="U3">
        <f>SUM(Q3:T3)</f>
        <v>4500.0733172160017</v>
      </c>
      <c r="W3">
        <f>J3*$N$5/1000</f>
        <v>1018.0642396760003</v>
      </c>
      <c r="X3">
        <f>K3*$N$5/1000</f>
        <v>1079.4094781160004</v>
      </c>
      <c r="Z3">
        <f>S3-W3</f>
        <v>291.52324180400012</v>
      </c>
      <c r="AA3">
        <f>T3-X3</f>
        <v>210.97427654800003</v>
      </c>
      <c r="AB3">
        <f>Z3/S3</f>
        <v>0.22260692464358456</v>
      </c>
      <c r="AC3">
        <f>AA3/T3</f>
        <v>0.16349731293923106</v>
      </c>
      <c r="AE3" s="1">
        <v>31975</v>
      </c>
      <c r="AF3" s="1">
        <v>2366</v>
      </c>
      <c r="AG3" s="1">
        <v>3307</v>
      </c>
      <c r="AH3" s="1">
        <v>1344</v>
      </c>
      <c r="AI3" s="1">
        <v>31311</v>
      </c>
      <c r="AJ3" s="1">
        <v>2457</v>
      </c>
      <c r="AK3" s="1">
        <v>3407</v>
      </c>
      <c r="AL3" s="1">
        <v>1217</v>
      </c>
      <c r="AM3" s="1">
        <v>25780</v>
      </c>
      <c r="AN3" s="1">
        <v>1923</v>
      </c>
      <c r="AO3" s="1">
        <v>2634</v>
      </c>
      <c r="AP3" s="1">
        <v>1119</v>
      </c>
      <c r="AR3">
        <f>AE3-AM3</f>
        <v>6195</v>
      </c>
      <c r="AS3">
        <f t="shared" ref="AS3:AU3" si="4">AF3-AN3</f>
        <v>443</v>
      </c>
      <c r="AT3">
        <f t="shared" si="4"/>
        <v>673</v>
      </c>
      <c r="AU3">
        <f t="shared" si="4"/>
        <v>225</v>
      </c>
      <c r="AW3">
        <f>AR3/AE3</f>
        <v>0.19374511336982017</v>
      </c>
      <c r="AX3">
        <f t="shared" ref="AX3:AZ18" si="5">AS3/AF3</f>
        <v>0.18723584108199492</v>
      </c>
      <c r="AY3">
        <f t="shared" si="5"/>
        <v>0.20350771091623829</v>
      </c>
      <c r="AZ3">
        <f t="shared" si="5"/>
        <v>0.16741071428571427</v>
      </c>
      <c r="BA3">
        <f>SUM(AR3:AU3)/SUM(AE3:AH3)</f>
        <v>0.19327041444398851</v>
      </c>
      <c r="BC3">
        <f t="shared" ref="BC3:BC34" si="6">F3*$N$5/1000</f>
        <v>221.84305248900006</v>
      </c>
      <c r="BD3">
        <f t="shared" ref="BD3:BD34" si="7">G3*$N$5/1000</f>
        <v>376.27302230100008</v>
      </c>
      <c r="BE3">
        <f t="shared" ref="BE3:BE34" si="8">H3*$N$5/1000</f>
        <v>1285.5828229600002</v>
      </c>
      <c r="BF3">
        <f t="shared" ref="BF3:BF34" si="9">I3*$N$5/1000</f>
        <v>1274.3806489840003</v>
      </c>
      <c r="BG3">
        <f>SUM(BC3:BF3)</f>
        <v>3158.0795467340004</v>
      </c>
      <c r="BI3" s="1">
        <v>59.933050000000001</v>
      </c>
      <c r="BJ3" s="1">
        <v>49.755650000000003</v>
      </c>
      <c r="BK3" s="1">
        <v>19.904820000000001</v>
      </c>
      <c r="BL3" s="1">
        <v>18.420680000000001</v>
      </c>
      <c r="BN3">
        <f>BI3*BC3*365.25/7/1000</f>
        <v>693.75223699791923</v>
      </c>
      <c r="BO3">
        <f>BJ3*BD3*365.25/7/1000</f>
        <v>976.87201999271963</v>
      </c>
      <c r="BP3">
        <f>BK3*BE3*365.25/7/1000</f>
        <v>1335.2128405859892</v>
      </c>
      <c r="BQ3">
        <f>BL3*BF3*365.25/7/1000</f>
        <v>1224.8897797320701</v>
      </c>
      <c r="BR3">
        <f>SUM(BN3:BQ3)</f>
        <v>4230.726877308698</v>
      </c>
      <c r="BT3">
        <f t="shared" ref="BT3:BT34" si="10">BK3*Z3*365.25/7/1000</f>
        <v>302.77751758516314</v>
      </c>
      <c r="BU3">
        <f t="shared" ref="BU3:BU34" si="11">BL3*AA3*365.25/7/1000</f>
        <v>202.78104139139123</v>
      </c>
      <c r="BY3">
        <v>1.7</v>
      </c>
      <c r="BZ3">
        <f>CC3*(1+BY3/100)*(1+BY4/100)*(1+BY5/100)*(1+BY6/100)*(1+BY7/100)</f>
        <v>11.644722687582053</v>
      </c>
      <c r="CA3">
        <f>2233921*(1+BY3/100)*(1+BY4/100)*(1+BY5/100)*(1+BY6/100)*(1+BY7/100)</f>
        <v>2738251.6369437883</v>
      </c>
      <c r="CB3">
        <v>10.36</v>
      </c>
      <c r="CC3">
        <v>9.5</v>
      </c>
      <c r="CD3">
        <f>CC3/CB3</f>
        <v>0.91698841698841704</v>
      </c>
      <c r="CF3">
        <f>BN3*$BZ3/1000</f>
        <v>8.0785524137304723</v>
      </c>
      <c r="CG3">
        <f>BO3*$BZ3/1000</f>
        <v>11.37540377407333</v>
      </c>
      <c r="CH3">
        <f>BP3*$BZ3/1000</f>
        <v>15.548183257522547</v>
      </c>
      <c r="CI3">
        <f>BQ3*$BZ3/1000</f>
        <v>14.263501807833421</v>
      </c>
      <c r="CJ3">
        <f>SUM(CF3:CI3)</f>
        <v>49.265641253159771</v>
      </c>
      <c r="CM3" s="1">
        <v>0</v>
      </c>
      <c r="CN3" s="1">
        <v>0</v>
      </c>
      <c r="CO3" s="1">
        <v>5726</v>
      </c>
      <c r="CP3" s="1">
        <v>9510</v>
      </c>
      <c r="CR3" s="1">
        <v>9.5056759999999993</v>
      </c>
      <c r="CS3" s="1">
        <v>11.55095</v>
      </c>
      <c r="CU3">
        <f t="shared" ref="CU3:CU34" si="12">CO3*$N$5/1000</f>
        <v>381.80742968200013</v>
      </c>
      <c r="CV3">
        <f t="shared" ref="CV3:CV34" si="13">CP3*$N$5/1000</f>
        <v>634.12306257000023</v>
      </c>
      <c r="CX3">
        <f t="shared" ref="CX3:CX34" si="14">CR3*365.25/7*CO3*$N$5/10^6</f>
        <v>189.37365751099173</v>
      </c>
      <c r="CY3">
        <f t="shared" ref="CY3:CY34" si="15">CS3*365.25/7*CP3*$N$5/10^6</f>
        <v>382.19362344983182</v>
      </c>
      <c r="CZ3">
        <f>SUM(CX3:CY3)/BR3</f>
        <v>0.13509907340660479</v>
      </c>
      <c r="DA3">
        <f t="shared" ref="DA3:DA34" si="16">CO3*CR3*BZ3*$N$5*365.25/7/10^9</f>
        <v>2.205203726048639</v>
      </c>
      <c r="DB3">
        <f t="shared" ref="DB3:DB34" si="17">CH3-DA3</f>
        <v>13.342979531473908</v>
      </c>
      <c r="DC3">
        <f t="shared" ref="DC3:DC34" si="18">CP3*CS3*BZ3*$N$5*365.25/7/10^9</f>
        <v>4.4505387580354494</v>
      </c>
      <c r="DD3">
        <f t="shared" ref="DD3:DD34" si="19">CI3-DC3</f>
        <v>9.8129630497979718</v>
      </c>
      <c r="DE3">
        <f t="shared" ref="DE3" si="20">DC3+DA3</f>
        <v>6.6557424840840884</v>
      </c>
      <c r="DF3">
        <f t="shared" ref="DF3:DF34" si="21">CJ3-DE3</f>
        <v>42.609898769075684</v>
      </c>
      <c r="DI3" s="1">
        <v>1545</v>
      </c>
      <c r="DJ3" s="1">
        <v>654.98590000000002</v>
      </c>
      <c r="DK3" s="1">
        <v>4503</v>
      </c>
      <c r="DL3" s="1">
        <v>561.53819999999996</v>
      </c>
      <c r="DN3" s="1">
        <v>9900</v>
      </c>
      <c r="DO3" s="1">
        <v>18373</v>
      </c>
      <c r="DQ3">
        <f>DI3*$N$5*DJ3*12/10^9</f>
        <v>0.80971971254311581</v>
      </c>
      <c r="DR3">
        <f>DK3*$N$5*DL3*12/10^9</f>
        <v>2.0232778638140134</v>
      </c>
      <c r="DT3" s="1">
        <v>348397</v>
      </c>
      <c r="DU3" s="1">
        <v>259743</v>
      </c>
      <c r="DV3" s="1">
        <v>134249</v>
      </c>
      <c r="DW3" s="1">
        <v>49205</v>
      </c>
      <c r="DY3">
        <f>DT3*$N$5/10^6</f>
        <v>23.230975039979008</v>
      </c>
      <c r="DZ3">
        <f t="shared" ref="DZ3:EB3" si="22">DU3*$N$5/10^6</f>
        <v>17.319561161001005</v>
      </c>
      <c r="EA3">
        <f t="shared" si="22"/>
        <v>8.951670560143004</v>
      </c>
      <c r="EB3">
        <f t="shared" si="22"/>
        <v>3.2809700624350011</v>
      </c>
      <c r="ED3" s="1">
        <v>19640</v>
      </c>
      <c r="EE3" s="1">
        <v>19352</v>
      </c>
      <c r="EF3" s="1">
        <v>105</v>
      </c>
      <c r="EG3" s="1">
        <v>663.57749999999999</v>
      </c>
      <c r="EH3" s="1">
        <v>393</v>
      </c>
      <c r="EI3" s="1">
        <v>393.01010000000002</v>
      </c>
      <c r="EK3" s="1">
        <v>0.21012400000000001</v>
      </c>
      <c r="EL3" s="1">
        <v>0.15683169999999999</v>
      </c>
      <c r="EM3" s="1">
        <v>0.43818649999999998</v>
      </c>
      <c r="EN3" s="1">
        <v>0.2580423</v>
      </c>
      <c r="EO3" s="1">
        <v>1.9085999999999999E-2</v>
      </c>
      <c r="EP3" s="1">
        <v>1.32097E-2</v>
      </c>
      <c r="ES3">
        <v>5883</v>
      </c>
      <c r="ET3">
        <v>10648</v>
      </c>
      <c r="EV3">
        <f>EF3/ES3</f>
        <v>1.7848036715961243E-2</v>
      </c>
      <c r="EW3">
        <f>EH3/ET3</f>
        <v>3.6908339594290004E-2</v>
      </c>
    </row>
    <row r="4" spans="1:153" x14ac:dyDescent="0.25">
      <c r="A4">
        <v>2020</v>
      </c>
      <c r="B4" s="1">
        <v>5092</v>
      </c>
      <c r="C4" s="1">
        <v>10790</v>
      </c>
      <c r="D4" s="1">
        <v>21756</v>
      </c>
      <c r="E4" s="1">
        <v>19880</v>
      </c>
      <c r="F4" s="1">
        <v>1670</v>
      </c>
      <c r="G4" s="1">
        <v>3318</v>
      </c>
      <c r="H4" s="1">
        <v>20508</v>
      </c>
      <c r="I4" s="1">
        <v>19520</v>
      </c>
      <c r="J4" s="1">
        <v>17641</v>
      </c>
      <c r="K4" s="1">
        <v>17237</v>
      </c>
      <c r="L4" s="1">
        <v>1004479</v>
      </c>
      <c r="N4" t="s">
        <v>4</v>
      </c>
      <c r="P4">
        <v>2020</v>
      </c>
      <c r="Q4">
        <f>B4*$N$5/1000</f>
        <v>339.53255884400011</v>
      </c>
      <c r="R4">
        <f t="shared" si="1"/>
        <v>719.47295953000025</v>
      </c>
      <c r="S4">
        <f t="shared" si="2"/>
        <v>1450.6815298920003</v>
      </c>
      <c r="T4">
        <f t="shared" si="3"/>
        <v>1325.5905871600003</v>
      </c>
      <c r="U4">
        <f t="shared" ref="U4:U54" si="23">SUM(Q4:T4)</f>
        <v>3835.2776354260009</v>
      </c>
      <c r="W4">
        <f t="shared" ref="W4:W54" si="24">J4*$N$5/1000</f>
        <v>1176.2949470870003</v>
      </c>
      <c r="X4">
        <f t="shared" ref="X4:X54" si="25">K4*$N$5/1000</f>
        <v>1149.3563858590003</v>
      </c>
      <c r="Z4">
        <f t="shared" ref="Z4:Z54" si="26">S4-W4</f>
        <v>274.38658280499999</v>
      </c>
      <c r="AA4">
        <f t="shared" ref="AA4:AA54" si="27">T4-X4</f>
        <v>176.23420130099998</v>
      </c>
      <c r="AB4">
        <f t="shared" ref="AB4:AB54" si="28">Z4/S4</f>
        <v>0.18914322485751053</v>
      </c>
      <c r="AC4">
        <f t="shared" ref="AC4:AC54" si="29">AA4/T4</f>
        <v>0.13294768611670016</v>
      </c>
      <c r="AE4" s="1">
        <v>34025</v>
      </c>
      <c r="AF4" s="1">
        <v>2537</v>
      </c>
      <c r="AG4" s="1">
        <v>3596</v>
      </c>
      <c r="AH4" s="1">
        <v>1478</v>
      </c>
      <c r="AI4" s="1">
        <v>32408</v>
      </c>
      <c r="AJ4" s="1">
        <v>2616</v>
      </c>
      <c r="AK4" s="1">
        <v>3641</v>
      </c>
      <c r="AL4" s="1">
        <v>1363</v>
      </c>
      <c r="AM4" s="1">
        <v>28399</v>
      </c>
      <c r="AN4" s="1">
        <v>2192</v>
      </c>
      <c r="AO4" s="1">
        <v>3009</v>
      </c>
      <c r="AP4" s="1">
        <v>1278</v>
      </c>
      <c r="AR4">
        <f>AE4-AM4</f>
        <v>5626</v>
      </c>
      <c r="AS4">
        <f t="shared" ref="AS4:AS54" si="30">AF4-AN4</f>
        <v>345</v>
      </c>
      <c r="AT4">
        <f t="shared" ref="AT4:AT54" si="31">AG4-AO4</f>
        <v>587</v>
      </c>
      <c r="AU4">
        <f t="shared" ref="AU4:AU54" si="32">AH4-AP4</f>
        <v>200</v>
      </c>
      <c r="AW4">
        <f>AR4/AE4</f>
        <v>0.16534900808229244</v>
      </c>
      <c r="AX4">
        <f t="shared" si="5"/>
        <v>0.13598738667717777</v>
      </c>
      <c r="AY4">
        <f t="shared" si="5"/>
        <v>0.1632369299221357</v>
      </c>
      <c r="AZ4">
        <f t="shared" si="5"/>
        <v>0.13531799729364005</v>
      </c>
      <c r="BA4">
        <f t="shared" ref="BA4:BA54" si="33">SUM(AR4:AU4)/SUM(AE4:AH4)</f>
        <v>0.1623114612354693</v>
      </c>
      <c r="BC4">
        <f t="shared" si="6"/>
        <v>111.35494369000003</v>
      </c>
      <c r="BD4">
        <f t="shared" si="7"/>
        <v>221.24293602600008</v>
      </c>
      <c r="BE4">
        <f t="shared" si="8"/>
        <v>1367.4653803560002</v>
      </c>
      <c r="BF4">
        <f t="shared" si="9"/>
        <v>1301.5859286400002</v>
      </c>
      <c r="BG4">
        <f t="shared" ref="BG4:BG54" si="34">SUM(BC4:BF4)</f>
        <v>3001.6491887120005</v>
      </c>
      <c r="BI4" s="1">
        <v>57.966299999999997</v>
      </c>
      <c r="BJ4" s="1">
        <v>50.050660000000001</v>
      </c>
      <c r="BK4" s="1">
        <v>16.481200000000001</v>
      </c>
      <c r="BL4" s="1">
        <v>14.13092</v>
      </c>
      <c r="BN4">
        <f t="shared" ref="BN4:BN54" si="35">BI4*BC4*365.25/7/1000</f>
        <v>336.80402070722084</v>
      </c>
      <c r="BO4">
        <f t="shared" ref="BO4:BO54" si="36">BJ4*BD4*365.25/7/1000</f>
        <v>577.791843174625</v>
      </c>
      <c r="BP4">
        <f t="shared" ref="BP4:BP54" si="37">BK4*BE4*365.25/7/1000</f>
        <v>1175.9730104800988</v>
      </c>
      <c r="BQ4">
        <f t="shared" ref="BQ4:BQ54" si="38">BL4*BF4*365.25/7/1000</f>
        <v>959.69993883955578</v>
      </c>
      <c r="BR4">
        <f t="shared" ref="BR4:BR54" si="39">SUM(BN4:BQ4)</f>
        <v>3050.2688132015005</v>
      </c>
      <c r="BT4">
        <f t="shared" si="10"/>
        <v>235.96298703557656</v>
      </c>
      <c r="BU4">
        <f t="shared" si="11"/>
        <v>129.94297839922876</v>
      </c>
      <c r="BY4">
        <v>0.5</v>
      </c>
      <c r="BZ4">
        <f>CC4*(1+BY4/100)*(1+BY5/100)*(1+BY6/100)*(1+BY7/100)</f>
        <v>12.076812226835605</v>
      </c>
      <c r="CA4">
        <f>2104288*(1+BY4/100)*(1+BY5/100)*(1+BY6/100)*(1+BY7/100)</f>
        <v>2536236.631455434</v>
      </c>
      <c r="CB4">
        <v>10.84</v>
      </c>
      <c r="CC4">
        <v>10.02</v>
      </c>
      <c r="CD4">
        <f t="shared" ref="CD4:CD7" si="40">CC4/CB4</f>
        <v>0.92435424354243545</v>
      </c>
      <c r="CF4">
        <f>BN4*$BZ4/1000</f>
        <v>4.0675189153243565</v>
      </c>
      <c r="CG4">
        <f t="shared" ref="CG4:CG54" si="41">BO4*$BZ4/1000</f>
        <v>6.9778835962171915</v>
      </c>
      <c r="CH4">
        <f t="shared" ref="CH4:CH54" si="42">BP4*$BZ4/1000</f>
        <v>14.202005231394731</v>
      </c>
      <c r="CI4">
        <f t="shared" ref="CI4:CI54" si="43">BQ4*$BZ4/1000</f>
        <v>11.59011595547093</v>
      </c>
      <c r="CJ4">
        <f t="shared" ref="CJ4:CJ54" si="44">SUM(CF4:CI4)</f>
        <v>36.83752369840721</v>
      </c>
      <c r="CK4">
        <f>CJ4/CA4*1000</f>
        <v>1.4524482156567459E-2</v>
      </c>
      <c r="CM4" s="1">
        <v>0</v>
      </c>
      <c r="CN4" s="1">
        <v>0</v>
      </c>
      <c r="CO4" s="1">
        <v>5788</v>
      </c>
      <c r="CP4" s="1">
        <v>8739</v>
      </c>
      <c r="CR4" s="1">
        <v>7.9997040000000004</v>
      </c>
      <c r="CS4" s="1">
        <v>7.9072950000000004</v>
      </c>
      <c r="CU4">
        <f t="shared" si="12"/>
        <v>385.94156531600009</v>
      </c>
      <c r="CV4">
        <f t="shared" si="13"/>
        <v>582.71308557300017</v>
      </c>
      <c r="CX4">
        <f t="shared" si="14"/>
        <v>161.09707545242287</v>
      </c>
      <c r="CY4">
        <f t="shared" si="15"/>
        <v>240.42238269741011</v>
      </c>
      <c r="CZ4">
        <f t="shared" ref="CZ4:CZ54" si="45">SUM(CX4:CY4)/BR4</f>
        <v>0.13163412234753377</v>
      </c>
      <c r="DA4">
        <f t="shared" si="16"/>
        <v>1.9455391305312779</v>
      </c>
      <c r="DB4">
        <f t="shared" si="17"/>
        <v>12.256466100863452</v>
      </c>
      <c r="DC4">
        <f t="shared" si="18"/>
        <v>2.9035359709650312</v>
      </c>
      <c r="DD4">
        <f t="shared" si="19"/>
        <v>8.6865799845058991</v>
      </c>
      <c r="DE4">
        <f t="shared" ref="DE4:DE54" si="46">DC4+DA4</f>
        <v>4.8490751014963092</v>
      </c>
      <c r="DF4">
        <f t="shared" si="21"/>
        <v>31.988448596910899</v>
      </c>
      <c r="DG4">
        <f>DE4/CJ4</f>
        <v>0.13163412234753377</v>
      </c>
      <c r="DI4" s="1">
        <v>1420</v>
      </c>
      <c r="DJ4" s="1">
        <v>650.92340000000002</v>
      </c>
      <c r="DK4" s="1">
        <v>4760</v>
      </c>
      <c r="DL4" s="1">
        <v>615.85569999999996</v>
      </c>
      <c r="DN4" s="1">
        <v>4947</v>
      </c>
      <c r="DO4" s="1">
        <v>10790</v>
      </c>
      <c r="DQ4">
        <f t="shared" ref="DQ4:DQ54" si="47">DI4*$N$5*DJ4*12/10^9</f>
        <v>0.73959251314472885</v>
      </c>
      <c r="DR4">
        <f t="shared" ref="DR4:DR54" si="48">DK4*$N$5*DL4*12/10^9</f>
        <v>2.3456337164738303</v>
      </c>
      <c r="DT4" s="1">
        <v>346575</v>
      </c>
      <c r="DU4" s="1">
        <v>260655</v>
      </c>
      <c r="DV4" s="1">
        <v>136044</v>
      </c>
      <c r="DW4" s="1">
        <v>50615</v>
      </c>
      <c r="DY4">
        <f t="shared" ref="DY4:DY54" si="49">DT4*$N$5/10^6</f>
        <v>23.109484796025008</v>
      </c>
      <c r="DZ4">
        <f t="shared" ref="DZ4:DZ54" si="50">DU4*$N$5/10^6</f>
        <v>17.380372962585007</v>
      </c>
      <c r="EA4">
        <f t="shared" ref="EA4:EA54" si="51">DV4*$N$5/10^6</f>
        <v>9.0713604547080031</v>
      </c>
      <c r="EB4">
        <f t="shared" ref="EB4:EB54" si="52">DW4*$N$5/10^6</f>
        <v>3.3749883083050007</v>
      </c>
      <c r="ED4" s="1">
        <v>21756</v>
      </c>
      <c r="EE4" s="1">
        <v>19880</v>
      </c>
      <c r="EF4" s="1">
        <v>78</v>
      </c>
      <c r="EG4" s="1">
        <v>442.4957</v>
      </c>
      <c r="EH4" s="1">
        <v>152</v>
      </c>
      <c r="EI4" s="1">
        <v>458.0514</v>
      </c>
      <c r="EK4" s="1">
        <v>0.2382628</v>
      </c>
      <c r="EL4" s="1">
        <v>0.1353424</v>
      </c>
      <c r="EM4" s="1">
        <v>0.43151089999999998</v>
      </c>
      <c r="EN4" s="1">
        <v>0.34299489999999999</v>
      </c>
      <c r="EO4" s="1">
        <v>2.9057300000000001E-2</v>
      </c>
      <c r="EP4" s="1">
        <v>1.43599E-2</v>
      </c>
      <c r="ES4">
        <v>5935</v>
      </c>
      <c r="ET4">
        <v>9936</v>
      </c>
      <c r="EV4">
        <f t="shared" ref="EV4:EV54" si="53">EF4/ES4</f>
        <v>1.3142375737152484E-2</v>
      </c>
      <c r="EW4">
        <f t="shared" ref="EW4:EW54" si="54">EH4/ET4</f>
        <v>1.5297906602254429E-2</v>
      </c>
    </row>
    <row r="5" spans="1:153" x14ac:dyDescent="0.25">
      <c r="A5">
        <v>2021</v>
      </c>
      <c r="B5" s="1">
        <v>6396</v>
      </c>
      <c r="C5" s="1">
        <v>10703</v>
      </c>
      <c r="D5" s="1">
        <v>23746</v>
      </c>
      <c r="E5" s="1">
        <v>20675</v>
      </c>
      <c r="F5" s="1">
        <v>2046</v>
      </c>
      <c r="G5" s="1">
        <v>3321</v>
      </c>
      <c r="H5" s="1">
        <v>21994</v>
      </c>
      <c r="I5" s="1">
        <v>20243</v>
      </c>
      <c r="J5" s="1">
        <v>19808</v>
      </c>
      <c r="K5" s="1">
        <v>18358</v>
      </c>
      <c r="L5" s="1">
        <v>1006375</v>
      </c>
      <c r="N5">
        <f>N3/L3</f>
        <v>66.679607000000019</v>
      </c>
      <c r="P5">
        <v>2021</v>
      </c>
      <c r="Q5">
        <f t="shared" si="0"/>
        <v>426.48276637200013</v>
      </c>
      <c r="R5">
        <f t="shared" si="1"/>
        <v>713.67183372100021</v>
      </c>
      <c r="S5">
        <f t="shared" si="2"/>
        <v>1583.3739478220004</v>
      </c>
      <c r="T5">
        <f t="shared" si="3"/>
        <v>1378.6008747250005</v>
      </c>
      <c r="U5">
        <f t="shared" si="23"/>
        <v>4102.1294226400014</v>
      </c>
      <c r="W5">
        <f t="shared" si="24"/>
        <v>1320.7896554560004</v>
      </c>
      <c r="X5">
        <f t="shared" si="25"/>
        <v>1224.1042253060002</v>
      </c>
      <c r="Z5">
        <f t="shared" si="26"/>
        <v>262.584292366</v>
      </c>
      <c r="AA5">
        <f t="shared" si="27"/>
        <v>154.49664941900028</v>
      </c>
      <c r="AB5">
        <f t="shared" si="28"/>
        <v>0.16583845700328473</v>
      </c>
      <c r="AC5">
        <f t="shared" si="29"/>
        <v>0.11206771463119726</v>
      </c>
      <c r="AE5" s="1">
        <v>36256</v>
      </c>
      <c r="AF5" s="1">
        <v>2672</v>
      </c>
      <c r="AG5" s="1">
        <v>3841</v>
      </c>
      <c r="AH5" s="1">
        <v>1652</v>
      </c>
      <c r="AI5" s="1">
        <v>34136</v>
      </c>
      <c r="AJ5" s="1">
        <v>2750</v>
      </c>
      <c r="AK5" s="1">
        <v>3837</v>
      </c>
      <c r="AL5" s="1">
        <v>1514</v>
      </c>
      <c r="AM5" s="1">
        <v>30982</v>
      </c>
      <c r="AN5" s="1">
        <v>2387</v>
      </c>
      <c r="AO5" s="1">
        <v>3347</v>
      </c>
      <c r="AP5" s="1">
        <v>1450</v>
      </c>
      <c r="AR5">
        <f t="shared" ref="AR5:AR54" si="55">AE5-AM5</f>
        <v>5274</v>
      </c>
      <c r="AS5">
        <f t="shared" si="30"/>
        <v>285</v>
      </c>
      <c r="AT5">
        <f t="shared" si="31"/>
        <v>494</v>
      </c>
      <c r="AU5">
        <f t="shared" si="32"/>
        <v>202</v>
      </c>
      <c r="AW5">
        <f t="shared" ref="AW5:AW54" si="56">AR5/AE5</f>
        <v>0.14546557811120919</v>
      </c>
      <c r="AX5">
        <f t="shared" si="5"/>
        <v>0.10666167664670659</v>
      </c>
      <c r="AY5">
        <f t="shared" si="5"/>
        <v>0.12861234053631868</v>
      </c>
      <c r="AZ5">
        <f t="shared" si="5"/>
        <v>0.12227602905569007</v>
      </c>
      <c r="BA5">
        <f t="shared" si="33"/>
        <v>0.14081177821300736</v>
      </c>
      <c r="BC5">
        <f t="shared" si="6"/>
        <v>136.42647592200004</v>
      </c>
      <c r="BD5">
        <f t="shared" si="7"/>
        <v>221.44297484700007</v>
      </c>
      <c r="BE5">
        <f t="shared" si="8"/>
        <v>1466.5512763580005</v>
      </c>
      <c r="BF5">
        <f t="shared" si="9"/>
        <v>1349.7952845010002</v>
      </c>
      <c r="BG5">
        <f t="shared" si="34"/>
        <v>3174.2160116280011</v>
      </c>
      <c r="BI5" s="1">
        <v>57.627310000000001</v>
      </c>
      <c r="BJ5" s="1">
        <v>49.514299999999999</v>
      </c>
      <c r="BK5" s="1">
        <v>16.907060000000001</v>
      </c>
      <c r="BL5" s="1">
        <v>14.538650000000001</v>
      </c>
      <c r="BN5">
        <f t="shared" si="35"/>
        <v>410.22223172359026</v>
      </c>
      <c r="BO5">
        <f t="shared" si="36"/>
        <v>572.11684544682214</v>
      </c>
      <c r="BP5">
        <f t="shared" si="37"/>
        <v>1293.7713531148556</v>
      </c>
      <c r="BQ5">
        <f t="shared" si="38"/>
        <v>1023.9627847217247</v>
      </c>
      <c r="BR5">
        <f t="shared" si="39"/>
        <v>3300.073215006993</v>
      </c>
      <c r="BT5">
        <f t="shared" si="10"/>
        <v>231.64824900274161</v>
      </c>
      <c r="BU5">
        <f t="shared" si="11"/>
        <v>117.20208329794202</v>
      </c>
      <c r="BY5">
        <v>3.1</v>
      </c>
      <c r="BZ5">
        <f>CC5*(1+BY5/100)*(1+BY6/100)*(1+BY7/100)</f>
        <v>12.280568932065881</v>
      </c>
      <c r="CA5">
        <f>2284079*(1+BY5/100)*(1+BY6/100)*(1+BY7/100)</f>
        <v>2739237.2661898537</v>
      </c>
      <c r="CB5">
        <v>11.08</v>
      </c>
      <c r="CC5">
        <v>10.24</v>
      </c>
      <c r="CD5">
        <f t="shared" si="40"/>
        <v>0.92418772563176899</v>
      </c>
      <c r="CF5">
        <f t="shared" ref="CF5:CF54" si="57">BN5*$BZ5/1000</f>
        <v>5.0377623941474532</v>
      </c>
      <c r="CG5">
        <f t="shared" si="41"/>
        <v>7.0259203577057816</v>
      </c>
      <c r="CH5">
        <f t="shared" si="42"/>
        <v>15.888248284259133</v>
      </c>
      <c r="CI5">
        <f t="shared" si="43"/>
        <v>12.574845561645276</v>
      </c>
      <c r="CJ5">
        <f t="shared" si="44"/>
        <v>40.526776597757646</v>
      </c>
      <c r="CK5">
        <f t="shared" ref="CK5:CK54" si="58">CJ5/CA5*1000</f>
        <v>1.4794912838685358E-2</v>
      </c>
      <c r="CM5" s="1">
        <v>0</v>
      </c>
      <c r="CN5" s="1">
        <v>0</v>
      </c>
      <c r="CO5" s="1">
        <v>5887</v>
      </c>
      <c r="CP5" s="1">
        <v>8391</v>
      </c>
      <c r="CR5" s="1">
        <v>8.1568489999999994</v>
      </c>
      <c r="CS5" s="1">
        <v>7.7994779999999997</v>
      </c>
      <c r="CU5">
        <f t="shared" si="12"/>
        <v>392.54284640900011</v>
      </c>
      <c r="CV5">
        <f t="shared" si="13"/>
        <v>559.50858233700012</v>
      </c>
      <c r="CX5">
        <f t="shared" si="14"/>
        <v>167.07123178711649</v>
      </c>
      <c r="CY5">
        <f t="shared" si="15"/>
        <v>227.70075706613341</v>
      </c>
      <c r="CZ5">
        <f t="shared" si="45"/>
        <v>0.11962522136116104</v>
      </c>
      <c r="DA5">
        <f t="shared" si="16"/>
        <v>2.0517297785268402</v>
      </c>
      <c r="DB5">
        <f t="shared" si="17"/>
        <v>13.836518505732293</v>
      </c>
      <c r="DC5">
        <f t="shared" si="18"/>
        <v>2.7962948430342385</v>
      </c>
      <c r="DD5">
        <f t="shared" si="19"/>
        <v>9.7785507186110365</v>
      </c>
      <c r="DE5">
        <f t="shared" si="46"/>
        <v>4.8480246215610787</v>
      </c>
      <c r="DF5">
        <f t="shared" si="21"/>
        <v>35.678751976196565</v>
      </c>
      <c r="DG5">
        <f t="shared" ref="DG5:DG54" si="59">DE5/CJ5</f>
        <v>0.11962522136116102</v>
      </c>
      <c r="DI5" s="1">
        <v>1642</v>
      </c>
      <c r="DJ5" s="1">
        <v>661.96190000000001</v>
      </c>
      <c r="DK5" s="1">
        <v>4648</v>
      </c>
      <c r="DL5" s="1">
        <v>631.61270000000002</v>
      </c>
      <c r="DN5" s="1">
        <v>6384</v>
      </c>
      <c r="DO5" s="1">
        <v>10703</v>
      </c>
      <c r="DQ5">
        <f t="shared" si="47"/>
        <v>0.86972193645453821</v>
      </c>
      <c r="DR5">
        <f t="shared" si="48"/>
        <v>2.3490445364825638</v>
      </c>
      <c r="DT5" s="1">
        <v>345193</v>
      </c>
      <c r="DU5" s="1">
        <v>260802</v>
      </c>
      <c r="DV5" s="1">
        <v>138151</v>
      </c>
      <c r="DW5" s="1">
        <v>50898</v>
      </c>
      <c r="DY5">
        <f t="shared" si="49"/>
        <v>23.017333579151003</v>
      </c>
      <c r="DZ5">
        <f t="shared" si="50"/>
        <v>17.390174864814007</v>
      </c>
      <c r="EA5">
        <f t="shared" si="51"/>
        <v>9.211854386657004</v>
      </c>
      <c r="EB5">
        <f t="shared" si="52"/>
        <v>3.3938586370860007</v>
      </c>
      <c r="ED5" s="1">
        <v>23746</v>
      </c>
      <c r="EE5" s="1">
        <v>20675</v>
      </c>
      <c r="EF5" s="1">
        <v>89</v>
      </c>
      <c r="EG5" s="1">
        <v>407.81060000000002</v>
      </c>
      <c r="EH5" s="1">
        <v>140</v>
      </c>
      <c r="EI5" s="1">
        <v>442.4074</v>
      </c>
      <c r="EK5" s="1">
        <v>0.2594669</v>
      </c>
      <c r="EL5" s="1">
        <v>0.1636784</v>
      </c>
      <c r="EM5" s="1">
        <v>0.52145109999999995</v>
      </c>
      <c r="EN5" s="1">
        <v>0.42050759999999998</v>
      </c>
      <c r="EO5" s="1">
        <v>3.22437E-2</v>
      </c>
      <c r="EP5" s="1">
        <v>1.4599300000000001E-2</v>
      </c>
      <c r="ES5">
        <v>6009</v>
      </c>
      <c r="ET5">
        <v>9470</v>
      </c>
      <c r="EV5">
        <f t="shared" si="53"/>
        <v>1.4811116658345815E-2</v>
      </c>
      <c r="EW5">
        <f t="shared" si="54"/>
        <v>1.4783526927138331E-2</v>
      </c>
    </row>
    <row r="6" spans="1:153" x14ac:dyDescent="0.25">
      <c r="A6">
        <v>2022</v>
      </c>
      <c r="B6" s="1">
        <v>7872</v>
      </c>
      <c r="C6" s="1">
        <v>11591</v>
      </c>
      <c r="D6" s="1">
        <v>25786</v>
      </c>
      <c r="E6" s="1">
        <v>21510</v>
      </c>
      <c r="F6" s="1">
        <v>2514</v>
      </c>
      <c r="G6" s="1">
        <v>3518</v>
      </c>
      <c r="H6" s="1">
        <v>23671</v>
      </c>
      <c r="I6" s="1">
        <v>20994</v>
      </c>
      <c r="J6" s="1">
        <v>21844</v>
      </c>
      <c r="K6" s="1">
        <v>19399</v>
      </c>
      <c r="L6" s="1">
        <v>1008540</v>
      </c>
      <c r="P6">
        <v>2022</v>
      </c>
      <c r="Q6">
        <f t="shared" si="0"/>
        <v>524.90186630400012</v>
      </c>
      <c r="R6">
        <f t="shared" si="1"/>
        <v>772.88332473700018</v>
      </c>
      <c r="S6">
        <f t="shared" si="2"/>
        <v>1719.4003461020004</v>
      </c>
      <c r="T6">
        <f t="shared" si="3"/>
        <v>1434.2783465700004</v>
      </c>
      <c r="U6">
        <f t="shared" si="23"/>
        <v>4451.4638837130015</v>
      </c>
      <c r="W6">
        <f t="shared" si="24"/>
        <v>1456.5493353080005</v>
      </c>
      <c r="X6">
        <f t="shared" si="25"/>
        <v>1293.5176961930003</v>
      </c>
      <c r="Z6">
        <f t="shared" si="26"/>
        <v>262.85101079399988</v>
      </c>
      <c r="AA6">
        <f t="shared" si="27"/>
        <v>140.76065037700005</v>
      </c>
      <c r="AB6">
        <f t="shared" si="28"/>
        <v>0.15287365236950273</v>
      </c>
      <c r="AC6">
        <f t="shared" si="29"/>
        <v>9.8140399814039991E-2</v>
      </c>
      <c r="AE6" s="1">
        <v>38458</v>
      </c>
      <c r="AF6" s="1">
        <v>2822</v>
      </c>
      <c r="AG6" s="1">
        <v>4226</v>
      </c>
      <c r="AH6" s="1">
        <v>1790</v>
      </c>
      <c r="AI6" s="1">
        <v>35905</v>
      </c>
      <c r="AJ6" s="1">
        <v>2892</v>
      </c>
      <c r="AK6" s="1">
        <v>4228</v>
      </c>
      <c r="AL6" s="1">
        <v>1640</v>
      </c>
      <c r="AM6" s="1">
        <v>33320</v>
      </c>
      <c r="AN6" s="1">
        <v>2578</v>
      </c>
      <c r="AO6" s="1">
        <v>3764</v>
      </c>
      <c r="AP6" s="1">
        <v>1581</v>
      </c>
      <c r="AR6">
        <f t="shared" si="55"/>
        <v>5138</v>
      </c>
      <c r="AS6">
        <f t="shared" si="30"/>
        <v>244</v>
      </c>
      <c r="AT6">
        <f t="shared" si="31"/>
        <v>462</v>
      </c>
      <c r="AU6">
        <f t="shared" si="32"/>
        <v>209</v>
      </c>
      <c r="AW6">
        <f t="shared" si="56"/>
        <v>0.13360029122679287</v>
      </c>
      <c r="AX6">
        <f t="shared" si="5"/>
        <v>8.6463501063075834E-2</v>
      </c>
      <c r="AY6">
        <f t="shared" si="5"/>
        <v>0.10932323710364411</v>
      </c>
      <c r="AZ6">
        <f t="shared" si="5"/>
        <v>0.11675977653631285</v>
      </c>
      <c r="BA6">
        <f t="shared" si="33"/>
        <v>0.12798122462787551</v>
      </c>
      <c r="BC6">
        <f t="shared" si="6"/>
        <v>167.63253199800005</v>
      </c>
      <c r="BD6">
        <f t="shared" si="7"/>
        <v>234.57885742600007</v>
      </c>
      <c r="BE6">
        <f t="shared" si="8"/>
        <v>1578.3729772970003</v>
      </c>
      <c r="BF6">
        <f t="shared" si="9"/>
        <v>1399.8716693580004</v>
      </c>
      <c r="BG6">
        <f t="shared" si="34"/>
        <v>3380.456036079001</v>
      </c>
      <c r="BI6" s="1">
        <v>57.572400000000002</v>
      </c>
      <c r="BJ6" s="1">
        <v>49.425640000000001</v>
      </c>
      <c r="BK6" s="1">
        <v>16.868839999999999</v>
      </c>
      <c r="BL6" s="1">
        <v>15.01965</v>
      </c>
      <c r="BN6">
        <f t="shared" si="35"/>
        <v>503.57576777070079</v>
      </c>
      <c r="BO6">
        <f t="shared" si="36"/>
        <v>604.96932292614304</v>
      </c>
      <c r="BP6">
        <f t="shared" si="37"/>
        <v>1389.2712247914487</v>
      </c>
      <c r="BQ6">
        <f t="shared" si="38"/>
        <v>1097.0848592778962</v>
      </c>
      <c r="BR6">
        <f t="shared" si="39"/>
        <v>3594.9011747661884</v>
      </c>
      <c r="BT6">
        <f t="shared" si="10"/>
        <v>231.35934975826487</v>
      </c>
      <c r="BU6">
        <f t="shared" si="11"/>
        <v>110.31466790205008</v>
      </c>
      <c r="BW6" s="3">
        <v>1.7231949687110983</v>
      </c>
      <c r="BX6" s="3">
        <v>5.6903418536291106</v>
      </c>
      <c r="BY6" s="3">
        <v>10.036409874522789</v>
      </c>
      <c r="BZ6" s="3">
        <f>CC6*(1+BY6/100)*(1+BY7/100)</f>
        <v>12.806993356537696</v>
      </c>
      <c r="CA6" s="3">
        <f>2505981*(1+BY6/100)*(1+BY7/100)</f>
        <v>2914993.825486802</v>
      </c>
      <c r="CB6" s="3">
        <v>11.9</v>
      </c>
      <c r="CC6" s="3">
        <v>11.01</v>
      </c>
      <c r="CD6" s="3">
        <f t="shared" si="40"/>
        <v>0.92521008403361338</v>
      </c>
      <c r="CF6">
        <f t="shared" si="57"/>
        <v>6.449291512352735</v>
      </c>
      <c r="CG6">
        <f t="shared" si="41"/>
        <v>7.7478380996242215</v>
      </c>
      <c r="CH6">
        <f t="shared" si="42"/>
        <v>17.792387346333072</v>
      </c>
      <c r="CI6">
        <f t="shared" si="43"/>
        <v>14.050358504330108</v>
      </c>
      <c r="CJ6">
        <f t="shared" si="44"/>
        <v>46.039875462640133</v>
      </c>
      <c r="CK6">
        <f t="shared" si="58"/>
        <v>1.5794158828089971E-2</v>
      </c>
      <c r="CM6" s="1">
        <v>0</v>
      </c>
      <c r="CN6" s="1">
        <v>0</v>
      </c>
      <c r="CO6" s="1">
        <v>6219</v>
      </c>
      <c r="CP6" s="1">
        <v>8321</v>
      </c>
      <c r="CR6" s="1">
        <v>8.2498369999999994</v>
      </c>
      <c r="CS6" s="1">
        <v>8.1877770000000005</v>
      </c>
      <c r="CU6">
        <f t="shared" si="12"/>
        <v>414.68047593300008</v>
      </c>
      <c r="CV6">
        <f t="shared" si="13"/>
        <v>554.84100984700012</v>
      </c>
      <c r="CX6">
        <f t="shared" si="14"/>
        <v>178.50531047453046</v>
      </c>
      <c r="CY6">
        <f t="shared" si="15"/>
        <v>237.04278659710226</v>
      </c>
      <c r="CZ6">
        <f t="shared" si="45"/>
        <v>0.11559374705165848</v>
      </c>
      <c r="DA6">
        <f t="shared" si="16"/>
        <v>2.2861163253540107</v>
      </c>
      <c r="DB6">
        <f t="shared" si="17"/>
        <v>15.506271020979062</v>
      </c>
      <c r="DC6">
        <f t="shared" si="18"/>
        <v>3.0358053931642712</v>
      </c>
      <c r="DD6">
        <f t="shared" si="19"/>
        <v>11.014553111165837</v>
      </c>
      <c r="DE6">
        <f t="shared" si="46"/>
        <v>5.3219217185182819</v>
      </c>
      <c r="DF6">
        <f t="shared" si="21"/>
        <v>40.71795374412185</v>
      </c>
      <c r="DG6">
        <f t="shared" si="59"/>
        <v>0.11559374705165849</v>
      </c>
      <c r="DI6" s="1">
        <v>1966</v>
      </c>
      <c r="DJ6" s="1">
        <v>631.27760000000001</v>
      </c>
      <c r="DK6" s="1">
        <v>5235</v>
      </c>
      <c r="DL6" s="1">
        <v>605.82259999999997</v>
      </c>
      <c r="DN6" s="1">
        <v>7850</v>
      </c>
      <c r="DO6" s="1">
        <v>11591</v>
      </c>
      <c r="DQ6">
        <f t="shared" si="47"/>
        <v>0.99306613097310859</v>
      </c>
      <c r="DR6">
        <f t="shared" si="48"/>
        <v>2.537677529103898</v>
      </c>
      <c r="DT6" s="1">
        <v>344394</v>
      </c>
      <c r="DU6" s="1">
        <v>260504</v>
      </c>
      <c r="DV6" s="1">
        <v>140262</v>
      </c>
      <c r="DW6" s="1">
        <v>51998</v>
      </c>
      <c r="DY6">
        <f t="shared" si="49"/>
        <v>22.964056573158008</v>
      </c>
      <c r="DZ6">
        <f t="shared" si="50"/>
        <v>17.370304341928005</v>
      </c>
      <c r="EA6">
        <f t="shared" si="51"/>
        <v>9.3526150370340027</v>
      </c>
      <c r="EB6">
        <f t="shared" si="52"/>
        <v>3.4672062047860006</v>
      </c>
      <c r="ED6" s="1">
        <v>25786</v>
      </c>
      <c r="EE6" s="1">
        <v>21510</v>
      </c>
      <c r="EF6" s="1">
        <v>83</v>
      </c>
      <c r="EG6" s="1">
        <v>503.32810000000001</v>
      </c>
      <c r="EH6" s="1">
        <v>115</v>
      </c>
      <c r="EI6" s="1">
        <v>632.47280000000001</v>
      </c>
      <c r="EK6" s="1">
        <v>0.2440687</v>
      </c>
      <c r="EL6" s="1">
        <v>0.17277799999999999</v>
      </c>
      <c r="EM6" s="1">
        <v>0.5155322</v>
      </c>
      <c r="EN6" s="1">
        <v>0.41477429999999998</v>
      </c>
      <c r="EO6" s="1">
        <v>3.1874399999999997E-2</v>
      </c>
      <c r="EP6" s="1">
        <v>1.30671E-2</v>
      </c>
      <c r="ES6">
        <v>6335</v>
      </c>
      <c r="ET6">
        <v>9270</v>
      </c>
      <c r="EV6">
        <f t="shared" si="53"/>
        <v>1.3101815311760063E-2</v>
      </c>
      <c r="EW6">
        <f t="shared" si="54"/>
        <v>1.2405609492988134E-2</v>
      </c>
    </row>
    <row r="7" spans="1:153" x14ac:dyDescent="0.25">
      <c r="A7">
        <v>2023</v>
      </c>
      <c r="B7" s="1">
        <v>9037</v>
      </c>
      <c r="C7" s="1">
        <v>12809</v>
      </c>
      <c r="D7" s="1">
        <v>27175</v>
      </c>
      <c r="E7" s="1">
        <v>22905</v>
      </c>
      <c r="F7" s="1">
        <v>2853</v>
      </c>
      <c r="G7" s="1">
        <v>3912</v>
      </c>
      <c r="H7" s="1">
        <v>24802</v>
      </c>
      <c r="I7" s="1">
        <v>22333</v>
      </c>
      <c r="J7" s="1">
        <v>23194</v>
      </c>
      <c r="K7" s="1">
        <v>20862</v>
      </c>
      <c r="L7" s="1">
        <v>1009582</v>
      </c>
      <c r="P7">
        <v>2023</v>
      </c>
      <c r="Q7">
        <f t="shared" si="0"/>
        <v>602.58360845900017</v>
      </c>
      <c r="R7">
        <f t="shared" si="1"/>
        <v>854.0990860630003</v>
      </c>
      <c r="S7">
        <f t="shared" si="2"/>
        <v>1812.0183202250007</v>
      </c>
      <c r="T7">
        <f t="shared" si="3"/>
        <v>1527.2963983350005</v>
      </c>
      <c r="U7">
        <f t="shared" si="23"/>
        <v>4795.997413082001</v>
      </c>
      <c r="W7">
        <f t="shared" si="24"/>
        <v>1546.5668047580004</v>
      </c>
      <c r="X7">
        <f t="shared" si="25"/>
        <v>1391.0699612340002</v>
      </c>
      <c r="Z7">
        <f t="shared" si="26"/>
        <v>265.45151546700026</v>
      </c>
      <c r="AA7">
        <f t="shared" si="27"/>
        <v>136.22643710100033</v>
      </c>
      <c r="AB7">
        <f t="shared" si="28"/>
        <v>0.14649494020239198</v>
      </c>
      <c r="AC7">
        <f t="shared" si="29"/>
        <v>8.9194499017681908E-2</v>
      </c>
      <c r="AE7" s="1">
        <v>40663</v>
      </c>
      <c r="AF7" s="1">
        <v>3054</v>
      </c>
      <c r="AG7" s="1">
        <v>4456</v>
      </c>
      <c r="AH7" s="1">
        <v>1907</v>
      </c>
      <c r="AI7" s="1">
        <v>37811</v>
      </c>
      <c r="AJ7" s="1">
        <v>3064</v>
      </c>
      <c r="AK7" s="1">
        <v>4511</v>
      </c>
      <c r="AL7" s="1">
        <v>1749</v>
      </c>
      <c r="AM7" s="1">
        <v>35486</v>
      </c>
      <c r="AN7" s="1">
        <v>2806</v>
      </c>
      <c r="AO7" s="1">
        <v>4066</v>
      </c>
      <c r="AP7" s="1">
        <v>1698</v>
      </c>
      <c r="AR7">
        <f t="shared" si="55"/>
        <v>5177</v>
      </c>
      <c r="AS7">
        <f t="shared" si="30"/>
        <v>248</v>
      </c>
      <c r="AT7">
        <f t="shared" si="31"/>
        <v>390</v>
      </c>
      <c r="AU7">
        <f t="shared" si="32"/>
        <v>209</v>
      </c>
      <c r="AW7">
        <f t="shared" si="56"/>
        <v>0.12731475788800631</v>
      </c>
      <c r="AX7">
        <f t="shared" si="5"/>
        <v>8.1204977079240334E-2</v>
      </c>
      <c r="AY7">
        <f t="shared" si="5"/>
        <v>8.7522441651705571E-2</v>
      </c>
      <c r="AZ7">
        <f t="shared" si="5"/>
        <v>0.10959622443628736</v>
      </c>
      <c r="BA7">
        <f t="shared" si="33"/>
        <v>0.12028753993610224</v>
      </c>
      <c r="BC7">
        <f t="shared" si="6"/>
        <v>190.23691877100006</v>
      </c>
      <c r="BD7">
        <f t="shared" si="7"/>
        <v>260.85062258400006</v>
      </c>
      <c r="BE7">
        <f t="shared" si="8"/>
        <v>1653.7876128140006</v>
      </c>
      <c r="BF7">
        <f t="shared" si="9"/>
        <v>1489.1556631310004</v>
      </c>
      <c r="BG7">
        <f t="shared" si="34"/>
        <v>3594.0308173000012</v>
      </c>
      <c r="BI7" s="1">
        <v>56.891240000000003</v>
      </c>
      <c r="BJ7" s="1">
        <v>50.264620000000001</v>
      </c>
      <c r="BK7" s="1">
        <v>17.000160000000001</v>
      </c>
      <c r="BL7" s="1">
        <v>15.16774</v>
      </c>
      <c r="BN7">
        <f t="shared" si="35"/>
        <v>564.71898393172887</v>
      </c>
      <c r="BO7">
        <f t="shared" si="36"/>
        <v>684.14233542876048</v>
      </c>
      <c r="BP7">
        <f t="shared" si="37"/>
        <v>1466.9824831733465</v>
      </c>
      <c r="BQ7">
        <f t="shared" si="38"/>
        <v>1178.5639630732092</v>
      </c>
      <c r="BR7">
        <f t="shared" si="39"/>
        <v>3894.4077656070449</v>
      </c>
      <c r="BT7">
        <f t="shared" si="10"/>
        <v>235.46719077143359</v>
      </c>
      <c r="BU7">
        <f t="shared" si="11"/>
        <v>107.81382602241398</v>
      </c>
      <c r="BW7">
        <v>0.19807527338211628</v>
      </c>
      <c r="BX7">
        <v>6.4741804974041584</v>
      </c>
      <c r="BY7">
        <v>5.7117963753504197</v>
      </c>
      <c r="BZ7">
        <f>CC7*(1+BY7/100)</f>
        <v>12.569132589029165</v>
      </c>
      <c r="CA7">
        <f>2687186*(1+BY7/100)</f>
        <v>2840672.592546924</v>
      </c>
      <c r="CB7">
        <v>12.85</v>
      </c>
      <c r="CC7">
        <v>11.89</v>
      </c>
      <c r="CD7">
        <f t="shared" si="40"/>
        <v>0.92529182879377436</v>
      </c>
      <c r="CF7">
        <f t="shared" si="57"/>
        <v>7.098027784579731</v>
      </c>
      <c r="CG7">
        <f t="shared" si="41"/>
        <v>8.599075723772156</v>
      </c>
      <c r="CH7">
        <f t="shared" si="42"/>
        <v>18.438697336789037</v>
      </c>
      <c r="CI7">
        <f t="shared" si="43"/>
        <v>14.813526716518838</v>
      </c>
      <c r="CJ7">
        <f t="shared" si="44"/>
        <v>48.949327561659757</v>
      </c>
      <c r="CK7">
        <f t="shared" si="58"/>
        <v>1.7231597787822562E-2</v>
      </c>
      <c r="CM7" s="1">
        <v>0</v>
      </c>
      <c r="CN7" s="1">
        <v>0</v>
      </c>
      <c r="CO7" s="1">
        <v>6363</v>
      </c>
      <c r="CP7" s="1">
        <v>8427</v>
      </c>
      <c r="CR7" s="1">
        <v>8.2548490000000001</v>
      </c>
      <c r="CS7" s="1">
        <v>8.0946289999999994</v>
      </c>
      <c r="CU7">
        <f t="shared" si="12"/>
        <v>424.28233934100012</v>
      </c>
      <c r="CV7">
        <f t="shared" si="13"/>
        <v>561.90904818900015</v>
      </c>
      <c r="CX7">
        <f t="shared" si="14"/>
        <v>182.74953170712968</v>
      </c>
      <c r="CY7">
        <f t="shared" si="15"/>
        <v>237.3313767661831</v>
      </c>
      <c r="CZ7">
        <f t="shared" si="45"/>
        <v>0.10786772566119106</v>
      </c>
      <c r="DA7">
        <f t="shared" si="16"/>
        <v>2.2970030946099023</v>
      </c>
      <c r="DB7">
        <f t="shared" si="17"/>
        <v>16.141694242179135</v>
      </c>
      <c r="DC7">
        <f t="shared" si="18"/>
        <v>2.983049542110991</v>
      </c>
      <c r="DD7">
        <f t="shared" si="19"/>
        <v>11.830477174407847</v>
      </c>
      <c r="DE7">
        <f t="shared" si="46"/>
        <v>5.2800526367208933</v>
      </c>
      <c r="DF7">
        <f t="shared" si="21"/>
        <v>43.669274924938861</v>
      </c>
      <c r="DG7">
        <f t="shared" si="59"/>
        <v>0.10786772566119107</v>
      </c>
      <c r="DI7" s="1">
        <v>2222</v>
      </c>
      <c r="DJ7" s="1">
        <v>622.63149999999996</v>
      </c>
      <c r="DK7" s="1">
        <v>5917</v>
      </c>
      <c r="DL7" s="1">
        <v>643.09469999999999</v>
      </c>
      <c r="DN7" s="1">
        <v>9022</v>
      </c>
      <c r="DO7" s="1">
        <v>12809</v>
      </c>
      <c r="DQ7">
        <f t="shared" si="47"/>
        <v>1.1070045878252783</v>
      </c>
      <c r="DR7">
        <f t="shared" si="48"/>
        <v>3.0447439572520256</v>
      </c>
      <c r="DT7" s="1">
        <v>343538</v>
      </c>
      <c r="DU7" s="1">
        <v>259985</v>
      </c>
      <c r="DV7" s="1">
        <v>142257</v>
      </c>
      <c r="DW7" s="1">
        <v>53621</v>
      </c>
      <c r="DY7">
        <f t="shared" si="49"/>
        <v>22.906978829566004</v>
      </c>
      <c r="DZ7">
        <f t="shared" si="50"/>
        <v>17.335697625895005</v>
      </c>
      <c r="EA7">
        <f t="shared" si="51"/>
        <v>9.4856408529990013</v>
      </c>
      <c r="EB7">
        <f t="shared" si="52"/>
        <v>3.5754272069470012</v>
      </c>
      <c r="ED7" s="1">
        <v>27175</v>
      </c>
      <c r="EE7" s="1">
        <v>22905</v>
      </c>
      <c r="EF7" s="1">
        <v>101</v>
      </c>
      <c r="EG7" s="1">
        <v>500.46170000000001</v>
      </c>
      <c r="EH7" s="1">
        <v>77</v>
      </c>
      <c r="EI7" s="1">
        <v>560.18730000000005</v>
      </c>
      <c r="EK7" s="1">
        <v>0.2362968</v>
      </c>
      <c r="EL7" s="1">
        <v>0.16588939999999999</v>
      </c>
      <c r="EM7" s="1">
        <v>0.48264449999999998</v>
      </c>
      <c r="EN7" s="1">
        <v>0.38663649999999999</v>
      </c>
      <c r="EO7" s="1">
        <v>2.9389499999999999E-2</v>
      </c>
      <c r="EP7" s="1">
        <v>6.1193999999999997E-3</v>
      </c>
      <c r="ES7">
        <v>6494</v>
      </c>
      <c r="ET7">
        <v>9305</v>
      </c>
      <c r="EV7">
        <f t="shared" si="53"/>
        <v>1.5552817985833077E-2</v>
      </c>
      <c r="EW7">
        <f t="shared" si="54"/>
        <v>8.2751209027404626E-3</v>
      </c>
    </row>
    <row r="8" spans="1:153" x14ac:dyDescent="0.25">
      <c r="A8">
        <v>2024</v>
      </c>
      <c r="B8" s="1">
        <v>10124</v>
      </c>
      <c r="C8" s="1">
        <v>13835</v>
      </c>
      <c r="D8" s="1">
        <v>28594</v>
      </c>
      <c r="E8" s="1">
        <v>24006</v>
      </c>
      <c r="F8" s="1">
        <v>3200</v>
      </c>
      <c r="G8" s="1">
        <v>4084</v>
      </c>
      <c r="H8" s="1">
        <v>26109</v>
      </c>
      <c r="I8" s="1">
        <v>23304</v>
      </c>
      <c r="J8" s="1">
        <v>24597</v>
      </c>
      <c r="K8" s="1">
        <v>21971</v>
      </c>
      <c r="L8" s="1">
        <v>1011475</v>
      </c>
      <c r="P8">
        <v>2024</v>
      </c>
      <c r="Q8">
        <f t="shared" si="0"/>
        <v>675.06434126800025</v>
      </c>
      <c r="R8">
        <f t="shared" si="1"/>
        <v>922.51236284500021</v>
      </c>
      <c r="S8">
        <f t="shared" si="2"/>
        <v>1906.6366825580005</v>
      </c>
      <c r="T8">
        <f t="shared" si="3"/>
        <v>1600.7106456420004</v>
      </c>
      <c r="U8">
        <f t="shared" si="23"/>
        <v>5104.9240323130016</v>
      </c>
      <c r="W8">
        <f t="shared" si="24"/>
        <v>1640.1182933790003</v>
      </c>
      <c r="X8">
        <f t="shared" si="25"/>
        <v>1465.0176453970005</v>
      </c>
      <c r="Z8">
        <f t="shared" si="26"/>
        <v>266.51838917900022</v>
      </c>
      <c r="AA8">
        <f t="shared" si="27"/>
        <v>135.69300024499989</v>
      </c>
      <c r="AB8">
        <f t="shared" si="28"/>
        <v>0.13978457018955034</v>
      </c>
      <c r="AC8">
        <f t="shared" si="29"/>
        <v>8.4770474048154548E-2</v>
      </c>
      <c r="AE8" s="1">
        <v>42698</v>
      </c>
      <c r="AF8" s="1">
        <v>3178</v>
      </c>
      <c r="AG8" s="1">
        <v>4680</v>
      </c>
      <c r="AH8" s="1">
        <v>2044</v>
      </c>
      <c r="AI8" s="1">
        <v>39647</v>
      </c>
      <c r="AJ8" s="1">
        <v>3195</v>
      </c>
      <c r="AK8" s="1">
        <v>4712</v>
      </c>
      <c r="AL8" s="1">
        <v>1859</v>
      </c>
      <c r="AM8" s="1">
        <v>37513</v>
      </c>
      <c r="AN8" s="1">
        <v>2946</v>
      </c>
      <c r="AO8" s="1">
        <v>4295</v>
      </c>
      <c r="AP8" s="1">
        <v>1814</v>
      </c>
      <c r="AR8">
        <f t="shared" si="55"/>
        <v>5185</v>
      </c>
      <c r="AS8">
        <f t="shared" si="30"/>
        <v>232</v>
      </c>
      <c r="AT8">
        <f t="shared" si="31"/>
        <v>385</v>
      </c>
      <c r="AU8">
        <f t="shared" si="32"/>
        <v>230</v>
      </c>
      <c r="AW8">
        <f t="shared" si="56"/>
        <v>0.12143425921588834</v>
      </c>
      <c r="AX8">
        <f t="shared" si="5"/>
        <v>7.3001887979861554E-2</v>
      </c>
      <c r="AY8">
        <f t="shared" si="5"/>
        <v>8.2264957264957264E-2</v>
      </c>
      <c r="AZ8">
        <f t="shared" si="5"/>
        <v>0.11252446183953033</v>
      </c>
      <c r="BA8">
        <f t="shared" si="33"/>
        <v>0.11467680608365019</v>
      </c>
      <c r="BC8">
        <f t="shared" si="6"/>
        <v>213.37474240000006</v>
      </c>
      <c r="BD8">
        <f t="shared" si="7"/>
        <v>272.31951498800009</v>
      </c>
      <c r="BE8">
        <f t="shared" si="8"/>
        <v>1740.9378591630004</v>
      </c>
      <c r="BF8">
        <f t="shared" si="9"/>
        <v>1553.9015615280005</v>
      </c>
      <c r="BG8">
        <f t="shared" si="34"/>
        <v>3780.5336780790012</v>
      </c>
      <c r="BI8" s="1">
        <v>57.693719999999999</v>
      </c>
      <c r="BJ8" s="1">
        <v>49.77205</v>
      </c>
      <c r="BK8" s="1">
        <v>17.02993</v>
      </c>
      <c r="BL8" s="1">
        <v>15.4009</v>
      </c>
      <c r="BN8">
        <f t="shared" si="35"/>
        <v>642.33818005592093</v>
      </c>
      <c r="BO8">
        <f t="shared" si="36"/>
        <v>707.22316620769129</v>
      </c>
      <c r="BP8">
        <f t="shared" si="37"/>
        <v>1546.9928881672749</v>
      </c>
      <c r="BQ8">
        <f t="shared" si="38"/>
        <v>1248.710572093084</v>
      </c>
      <c r="BR8">
        <f t="shared" si="39"/>
        <v>4145.2648065239709</v>
      </c>
      <c r="BT8">
        <f t="shared" si="10"/>
        <v>236.82755272146011</v>
      </c>
      <c r="BU8">
        <f t="shared" si="11"/>
        <v>109.04248258708475</v>
      </c>
      <c r="BW8">
        <v>1.1603364053452054</v>
      </c>
      <c r="BX8">
        <v>3.062942648929079</v>
      </c>
      <c r="BY8">
        <v>1.55004776763632</v>
      </c>
      <c r="BZ8">
        <f>BZ7*(1+BX7/100)/(1+BY7/100)</f>
        <v>12.659780061141355</v>
      </c>
      <c r="CA8">
        <f>CA7*(1+BW7/100)</f>
        <v>2846299.2625505021</v>
      </c>
      <c r="CF8">
        <f t="shared" si="57"/>
        <v>8.1318600843817723</v>
      </c>
      <c r="CG8">
        <f t="shared" si="41"/>
        <v>8.9532897383333889</v>
      </c>
      <c r="CH8">
        <f t="shared" si="42"/>
        <v>19.584589720347545</v>
      </c>
      <c r="CI8">
        <f t="shared" si="43"/>
        <v>15.808401202720439</v>
      </c>
      <c r="CJ8">
        <f t="shared" si="44"/>
        <v>52.478140745783143</v>
      </c>
      <c r="CK8">
        <f t="shared" si="58"/>
        <v>1.843732366313397E-2</v>
      </c>
      <c r="CM8" s="1">
        <v>0</v>
      </c>
      <c r="CN8" s="1">
        <v>0</v>
      </c>
      <c r="CO8" s="1">
        <v>6697</v>
      </c>
      <c r="CP8" s="1">
        <v>8444</v>
      </c>
      <c r="CR8" s="1">
        <v>8.5827220000000004</v>
      </c>
      <c r="CS8" s="1">
        <v>8.3239509999999992</v>
      </c>
      <c r="CU8">
        <f t="shared" si="12"/>
        <v>446.5533280790001</v>
      </c>
      <c r="CV8">
        <f t="shared" si="13"/>
        <v>563.04260150800019</v>
      </c>
      <c r="CX8">
        <f t="shared" si="14"/>
        <v>199.98184034876004</v>
      </c>
      <c r="CY8">
        <f t="shared" si="15"/>
        <v>244.5473470281764</v>
      </c>
      <c r="CZ8">
        <f t="shared" si="45"/>
        <v>0.10723782632108809</v>
      </c>
      <c r="DA8">
        <f t="shared" si="16"/>
        <v>2.531726115037586</v>
      </c>
      <c r="DB8">
        <f t="shared" si="17"/>
        <v>17.052863605309959</v>
      </c>
      <c r="DC8">
        <f t="shared" si="18"/>
        <v>3.0959156279123228</v>
      </c>
      <c r="DD8">
        <f t="shared" si="19"/>
        <v>12.712485574808117</v>
      </c>
      <c r="DE8">
        <f t="shared" si="46"/>
        <v>5.6276417429499084</v>
      </c>
      <c r="DF8">
        <f t="shared" si="21"/>
        <v>46.850499002833232</v>
      </c>
      <c r="DG8">
        <f t="shared" si="59"/>
        <v>0.10723782632108808</v>
      </c>
      <c r="DI8" s="1">
        <v>2437</v>
      </c>
      <c r="DJ8" s="1">
        <v>694.77719999999999</v>
      </c>
      <c r="DK8" s="1">
        <v>6545</v>
      </c>
      <c r="DL8" s="1">
        <v>646.9366</v>
      </c>
      <c r="DN8" s="1">
        <v>10102</v>
      </c>
      <c r="DO8" s="1">
        <v>13835</v>
      </c>
      <c r="DQ8">
        <f t="shared" si="47"/>
        <v>1.3548005516465005</v>
      </c>
      <c r="DR8">
        <f t="shared" si="48"/>
        <v>3.388017541120099</v>
      </c>
      <c r="DT8" s="1">
        <v>341885</v>
      </c>
      <c r="DU8" s="1">
        <v>260150</v>
      </c>
      <c r="DV8" s="1">
        <v>144127</v>
      </c>
      <c r="DW8" s="1">
        <v>55453</v>
      </c>
      <c r="DY8">
        <f t="shared" si="49"/>
        <v>22.796757439195009</v>
      </c>
      <c r="DZ8">
        <f t="shared" si="50"/>
        <v>17.346699761050004</v>
      </c>
      <c r="EA8">
        <f t="shared" si="51"/>
        <v>9.6103317180890038</v>
      </c>
      <c r="EB8">
        <f t="shared" si="52"/>
        <v>3.697584246971001</v>
      </c>
      <c r="ED8" s="1">
        <v>28594</v>
      </c>
      <c r="EE8" s="1">
        <v>24006</v>
      </c>
      <c r="EF8" s="1">
        <v>109</v>
      </c>
      <c r="EG8" s="1">
        <v>558.42380000000003</v>
      </c>
      <c r="EH8" s="1">
        <v>66</v>
      </c>
      <c r="EI8" s="1">
        <v>446.77050000000003</v>
      </c>
      <c r="EK8" s="1">
        <v>0.24331</v>
      </c>
      <c r="EL8" s="1">
        <v>0.17615529999999999</v>
      </c>
      <c r="EM8" s="1">
        <v>0.4931605</v>
      </c>
      <c r="EN8" s="1">
        <v>0.40835339999999998</v>
      </c>
      <c r="EO8" s="1">
        <v>2.7075200000000001E-2</v>
      </c>
      <c r="EP8" s="1">
        <v>7.9036999999999996E-3</v>
      </c>
      <c r="ES8">
        <v>6915</v>
      </c>
      <c r="ET8">
        <v>9493</v>
      </c>
      <c r="EV8">
        <f t="shared" si="53"/>
        <v>1.5762834417932033E-2</v>
      </c>
      <c r="EW8">
        <f t="shared" si="54"/>
        <v>6.9524913093858632E-3</v>
      </c>
    </row>
    <row r="9" spans="1:153" x14ac:dyDescent="0.25">
      <c r="A9">
        <v>2025</v>
      </c>
      <c r="B9" s="1">
        <v>10658</v>
      </c>
      <c r="C9" s="1">
        <v>14368</v>
      </c>
      <c r="D9" s="1">
        <v>29752</v>
      </c>
      <c r="E9" s="1">
        <v>25256</v>
      </c>
      <c r="F9" s="1">
        <v>3383</v>
      </c>
      <c r="G9" s="1">
        <v>4261</v>
      </c>
      <c r="H9" s="1">
        <v>27169</v>
      </c>
      <c r="I9" s="1">
        <v>24478</v>
      </c>
      <c r="J9" s="1">
        <v>25700</v>
      </c>
      <c r="K9" s="1">
        <v>23240</v>
      </c>
      <c r="L9" s="1">
        <v>1012919</v>
      </c>
      <c r="P9">
        <v>2025</v>
      </c>
      <c r="Q9">
        <f t="shared" si="0"/>
        <v>710.67125140600024</v>
      </c>
      <c r="R9">
        <f t="shared" si="1"/>
        <v>958.05259337600035</v>
      </c>
      <c r="S9">
        <f t="shared" si="2"/>
        <v>1983.8516674640007</v>
      </c>
      <c r="T9">
        <f t="shared" si="3"/>
        <v>1684.0601543920004</v>
      </c>
      <c r="U9">
        <f t="shared" si="23"/>
        <v>5336.6356666380016</v>
      </c>
      <c r="W9">
        <f t="shared" si="24"/>
        <v>1713.6658999000006</v>
      </c>
      <c r="X9">
        <f t="shared" si="25"/>
        <v>1549.6340666800004</v>
      </c>
      <c r="Z9">
        <f t="shared" si="26"/>
        <v>270.18576756400012</v>
      </c>
      <c r="AA9">
        <f t="shared" si="27"/>
        <v>134.42608771200003</v>
      </c>
      <c r="AB9">
        <f t="shared" si="28"/>
        <v>0.13619252487227751</v>
      </c>
      <c r="AC9">
        <f t="shared" si="29"/>
        <v>7.9822616407982258E-2</v>
      </c>
      <c r="AE9" s="1">
        <v>44601</v>
      </c>
      <c r="AF9" s="1">
        <v>3331</v>
      </c>
      <c r="AG9" s="1">
        <v>4912</v>
      </c>
      <c r="AH9" s="1">
        <v>2164</v>
      </c>
      <c r="AI9" s="1">
        <v>41369</v>
      </c>
      <c r="AJ9" s="1">
        <v>3315</v>
      </c>
      <c r="AK9" s="1">
        <v>4990</v>
      </c>
      <c r="AL9" s="1">
        <v>1973</v>
      </c>
      <c r="AM9" s="1">
        <v>39379</v>
      </c>
      <c r="AN9" s="1">
        <v>3087</v>
      </c>
      <c r="AO9" s="1">
        <v>4561</v>
      </c>
      <c r="AP9" s="1">
        <v>1913</v>
      </c>
      <c r="AR9">
        <f t="shared" si="55"/>
        <v>5222</v>
      </c>
      <c r="AS9">
        <f t="shared" si="30"/>
        <v>244</v>
      </c>
      <c r="AT9">
        <f t="shared" si="31"/>
        <v>351</v>
      </c>
      <c r="AU9">
        <f t="shared" si="32"/>
        <v>251</v>
      </c>
      <c r="AW9">
        <f t="shared" si="56"/>
        <v>0.11708257662384251</v>
      </c>
      <c r="AX9">
        <f t="shared" si="5"/>
        <v>7.3251275893125189E-2</v>
      </c>
      <c r="AY9">
        <f t="shared" si="5"/>
        <v>7.145765472312704E-2</v>
      </c>
      <c r="AZ9">
        <f t="shared" si="5"/>
        <v>0.11598890942698706</v>
      </c>
      <c r="BA9">
        <f t="shared" si="33"/>
        <v>0.11031122745782432</v>
      </c>
      <c r="BC9">
        <f t="shared" si="6"/>
        <v>225.57711048100006</v>
      </c>
      <c r="BD9">
        <f t="shared" si="7"/>
        <v>284.12180542700008</v>
      </c>
      <c r="BE9">
        <f t="shared" si="8"/>
        <v>1811.6182425830007</v>
      </c>
      <c r="BF9">
        <f t="shared" si="9"/>
        <v>1632.1834201460003</v>
      </c>
      <c r="BG9">
        <f t="shared" si="34"/>
        <v>3953.5005786370011</v>
      </c>
      <c r="BI9" s="1">
        <v>58.202449999999999</v>
      </c>
      <c r="BJ9" s="1">
        <v>51.244500000000002</v>
      </c>
      <c r="BK9" s="1">
        <v>16.55659</v>
      </c>
      <c r="BL9" s="1">
        <v>15.47208</v>
      </c>
      <c r="BN9">
        <f t="shared" si="35"/>
        <v>685.05979505748735</v>
      </c>
      <c r="BO9">
        <f t="shared" si="36"/>
        <v>759.70329545842515</v>
      </c>
      <c r="BP9">
        <f t="shared" si="37"/>
        <v>1565.0555757061143</v>
      </c>
      <c r="BQ9">
        <f t="shared" si="38"/>
        <v>1317.6796803986808</v>
      </c>
      <c r="BR9">
        <f t="shared" si="39"/>
        <v>4327.4983466207077</v>
      </c>
      <c r="BT9">
        <f t="shared" si="10"/>
        <v>233.4132722132274</v>
      </c>
      <c r="BU9">
        <f t="shared" si="11"/>
        <v>108.52366352168235</v>
      </c>
      <c r="BW9">
        <v>1.9269357268158984</v>
      </c>
      <c r="BX9">
        <v>1.9012899970519692</v>
      </c>
      <c r="BY9">
        <v>1.6038913617104633</v>
      </c>
      <c r="BZ9">
        <f>BZ8*(1+BX8/100)/(1+BY8/100)</f>
        <v>12.84838574743919</v>
      </c>
      <c r="CA9">
        <f t="shared" ref="CA9:CA54" si="60">CA8*(1+BW8/100)</f>
        <v>2879325.9090989479</v>
      </c>
      <c r="CF9">
        <f t="shared" si="57"/>
        <v>8.8019125069602318</v>
      </c>
      <c r="CG9">
        <f t="shared" si="41"/>
        <v>9.7609609936506132</v>
      </c>
      <c r="CH9">
        <f t="shared" si="42"/>
        <v>20.108437752852673</v>
      </c>
      <c r="CI9">
        <f t="shared" si="43"/>
        <v>16.930056825324638</v>
      </c>
      <c r="CJ9">
        <f t="shared" si="44"/>
        <v>55.601368078788155</v>
      </c>
      <c r="CK9">
        <f t="shared" si="58"/>
        <v>1.9310550397606072E-2</v>
      </c>
      <c r="CM9" s="1">
        <v>0</v>
      </c>
      <c r="CN9" s="1">
        <v>0</v>
      </c>
      <c r="CO9" s="1">
        <v>6871</v>
      </c>
      <c r="CP9" s="1">
        <v>8734</v>
      </c>
      <c r="CR9" s="1">
        <v>8.0882719999999999</v>
      </c>
      <c r="CS9" s="1">
        <v>8.1312850000000001</v>
      </c>
      <c r="CU9">
        <f t="shared" si="12"/>
        <v>458.15557969700018</v>
      </c>
      <c r="CV9">
        <f t="shared" si="13"/>
        <v>582.37968753800021</v>
      </c>
      <c r="CX9">
        <f t="shared" si="14"/>
        <v>193.35745105111241</v>
      </c>
      <c r="CY9">
        <f t="shared" si="15"/>
        <v>247.0913754602831</v>
      </c>
      <c r="CZ9">
        <f t="shared" si="45"/>
        <v>0.10177908602907654</v>
      </c>
      <c r="DA9">
        <f t="shared" si="16"/>
        <v>2.4843311182462839</v>
      </c>
      <c r="DB9">
        <f t="shared" si="17"/>
        <v>17.624106634606388</v>
      </c>
      <c r="DC9">
        <f t="shared" si="18"/>
        <v>3.1747253067790475</v>
      </c>
      <c r="DD9">
        <f t="shared" si="19"/>
        <v>13.75533151854559</v>
      </c>
      <c r="DE9">
        <f t="shared" si="46"/>
        <v>5.6590564250253319</v>
      </c>
      <c r="DF9">
        <f t="shared" si="21"/>
        <v>49.942311653762822</v>
      </c>
      <c r="DG9">
        <f t="shared" si="59"/>
        <v>0.10177908602907658</v>
      </c>
      <c r="DI9" s="1">
        <v>2517</v>
      </c>
      <c r="DJ9" s="1">
        <v>692.13599999999997</v>
      </c>
      <c r="DK9" s="1">
        <v>6732</v>
      </c>
      <c r="DL9" s="1">
        <v>667.22760000000005</v>
      </c>
      <c r="DN9" s="1">
        <v>10640</v>
      </c>
      <c r="DO9" s="1">
        <v>14368</v>
      </c>
      <c r="DQ9">
        <f t="shared" si="47"/>
        <v>1.3939555708365532</v>
      </c>
      <c r="DR9">
        <f t="shared" si="48"/>
        <v>3.5941184635359393</v>
      </c>
      <c r="DT9" s="1">
        <v>339963</v>
      </c>
      <c r="DU9" s="1">
        <v>260556</v>
      </c>
      <c r="DV9" s="1">
        <v>146332</v>
      </c>
      <c r="DW9" s="1">
        <v>57158</v>
      </c>
      <c r="DY9">
        <f t="shared" si="49"/>
        <v>22.668599234541006</v>
      </c>
      <c r="DZ9">
        <f t="shared" si="50"/>
        <v>17.373771681492006</v>
      </c>
      <c r="EA9">
        <f t="shared" si="51"/>
        <v>9.7573602515240037</v>
      </c>
      <c r="EB9">
        <f t="shared" si="52"/>
        <v>3.8112729769060012</v>
      </c>
      <c r="ED9" s="1">
        <v>29752</v>
      </c>
      <c r="EE9" s="1">
        <v>25256</v>
      </c>
      <c r="EF9" s="1">
        <v>114</v>
      </c>
      <c r="EG9" s="1">
        <v>446.6395</v>
      </c>
      <c r="EH9" s="1">
        <v>59</v>
      </c>
      <c r="EI9" s="1">
        <v>630.06230000000005</v>
      </c>
      <c r="EK9" s="1">
        <v>0.24444109999999999</v>
      </c>
      <c r="EL9" s="1">
        <v>0.17833589999999999</v>
      </c>
      <c r="EM9" s="1">
        <v>0.50478999999999996</v>
      </c>
      <c r="EN9" s="1">
        <v>0.40436339999999998</v>
      </c>
      <c r="EO9" s="1">
        <v>2.88793E-2</v>
      </c>
      <c r="EP9" s="1">
        <v>7.3325999999999999E-3</v>
      </c>
      <c r="ES9">
        <v>7072</v>
      </c>
      <c r="ET9">
        <v>9800</v>
      </c>
      <c r="EV9">
        <f t="shared" si="53"/>
        <v>1.6119909502262445E-2</v>
      </c>
      <c r="EW9">
        <f t="shared" si="54"/>
        <v>6.0204081632653063E-3</v>
      </c>
    </row>
    <row r="10" spans="1:153" x14ac:dyDescent="0.25">
      <c r="A10">
        <v>2026</v>
      </c>
      <c r="B10" s="1">
        <v>11111</v>
      </c>
      <c r="C10" s="1">
        <v>14702</v>
      </c>
      <c r="D10" s="1">
        <v>30489</v>
      </c>
      <c r="E10" s="1">
        <v>26399</v>
      </c>
      <c r="F10" s="1">
        <v>3601</v>
      </c>
      <c r="G10" s="1">
        <v>4360</v>
      </c>
      <c r="H10" s="1">
        <v>27833</v>
      </c>
      <c r="I10" s="1">
        <v>25499</v>
      </c>
      <c r="J10" s="1">
        <v>26359</v>
      </c>
      <c r="K10" s="1">
        <v>24328</v>
      </c>
      <c r="L10" s="1">
        <v>1013798</v>
      </c>
      <c r="P10">
        <v>2026</v>
      </c>
      <c r="Q10">
        <f t="shared" si="0"/>
        <v>740.87711337700023</v>
      </c>
      <c r="R10">
        <f t="shared" si="1"/>
        <v>980.32358211400026</v>
      </c>
      <c r="S10">
        <f t="shared" si="2"/>
        <v>2032.9945378230004</v>
      </c>
      <c r="T10">
        <f t="shared" si="3"/>
        <v>1760.2749451930006</v>
      </c>
      <c r="U10">
        <f t="shared" si="23"/>
        <v>5514.470178507001</v>
      </c>
      <c r="W10">
        <f t="shared" si="24"/>
        <v>1757.6077609130004</v>
      </c>
      <c r="X10">
        <f t="shared" si="25"/>
        <v>1622.1814790960007</v>
      </c>
      <c r="Z10">
        <f t="shared" si="26"/>
        <v>275.38677690999998</v>
      </c>
      <c r="AA10">
        <f t="shared" si="27"/>
        <v>138.09346609699992</v>
      </c>
      <c r="AB10">
        <f t="shared" si="28"/>
        <v>0.13545869001935121</v>
      </c>
      <c r="AC10">
        <f t="shared" si="29"/>
        <v>7.844994128565469E-2</v>
      </c>
      <c r="AE10" s="1">
        <v>46042</v>
      </c>
      <c r="AF10" s="1">
        <v>3432</v>
      </c>
      <c r="AG10" s="1">
        <v>5171</v>
      </c>
      <c r="AH10" s="1">
        <v>2243</v>
      </c>
      <c r="AI10" s="1">
        <v>42618</v>
      </c>
      <c r="AJ10" s="1">
        <v>3418</v>
      </c>
      <c r="AK10" s="1">
        <v>5274</v>
      </c>
      <c r="AL10" s="1">
        <v>2022</v>
      </c>
      <c r="AM10" s="1">
        <v>40678</v>
      </c>
      <c r="AN10" s="1">
        <v>3203</v>
      </c>
      <c r="AO10" s="1">
        <v>4828</v>
      </c>
      <c r="AP10" s="1">
        <v>1978</v>
      </c>
      <c r="AR10">
        <f t="shared" si="55"/>
        <v>5364</v>
      </c>
      <c r="AS10">
        <f t="shared" si="30"/>
        <v>229</v>
      </c>
      <c r="AT10">
        <f t="shared" si="31"/>
        <v>343</v>
      </c>
      <c r="AU10">
        <f t="shared" si="32"/>
        <v>265</v>
      </c>
      <c r="AW10">
        <f t="shared" si="56"/>
        <v>0.11650232396507537</v>
      </c>
      <c r="AX10">
        <f t="shared" si="5"/>
        <v>6.6724941724941728E-2</v>
      </c>
      <c r="AY10">
        <f t="shared" si="5"/>
        <v>6.6331463933475152E-2</v>
      </c>
      <c r="AZ10">
        <f t="shared" si="5"/>
        <v>0.11814534106107891</v>
      </c>
      <c r="BA10">
        <f t="shared" si="33"/>
        <v>0.1090036563071298</v>
      </c>
      <c r="BC10">
        <f t="shared" si="6"/>
        <v>240.11326480700006</v>
      </c>
      <c r="BD10">
        <f t="shared" si="7"/>
        <v>290.72308652000009</v>
      </c>
      <c r="BE10">
        <f t="shared" si="8"/>
        <v>1855.8935016310006</v>
      </c>
      <c r="BF10">
        <f t="shared" si="9"/>
        <v>1700.2632988930004</v>
      </c>
      <c r="BG10">
        <f t="shared" si="34"/>
        <v>4086.9931518510011</v>
      </c>
      <c r="BI10" s="1">
        <v>56.814549999999997</v>
      </c>
      <c r="BJ10" s="1">
        <v>49.916510000000002</v>
      </c>
      <c r="BK10" s="1">
        <v>16.745290000000001</v>
      </c>
      <c r="BL10" s="1">
        <v>15.812060000000001</v>
      </c>
      <c r="BN10">
        <f t="shared" si="35"/>
        <v>711.81626703886559</v>
      </c>
      <c r="BO10">
        <f t="shared" si="36"/>
        <v>757.20926396053301</v>
      </c>
      <c r="BP10">
        <f t="shared" si="37"/>
        <v>1621.5782435723834</v>
      </c>
      <c r="BQ10">
        <f t="shared" si="38"/>
        <v>1402.8034285794008</v>
      </c>
      <c r="BR10">
        <f t="shared" si="39"/>
        <v>4493.4072031511832</v>
      </c>
      <c r="BT10">
        <f t="shared" si="10"/>
        <v>240.6179048594812</v>
      </c>
      <c r="BU10">
        <f t="shared" si="11"/>
        <v>113.93411116467064</v>
      </c>
      <c r="BW10">
        <v>1.9849169153074939</v>
      </c>
      <c r="BX10">
        <v>2.1054755902993882</v>
      </c>
      <c r="BY10">
        <v>1.6686722212826854</v>
      </c>
      <c r="BZ10">
        <f>BZ9*(1+BX9/100)/(1+BY9/100)</f>
        <v>12.885993484076231</v>
      </c>
      <c r="CA10">
        <f t="shared" si="60"/>
        <v>2934808.6687328424</v>
      </c>
      <c r="CF10">
        <f t="shared" si="57"/>
        <v>9.1724597789222884</v>
      </c>
      <c r="CG10">
        <f t="shared" si="41"/>
        <v>9.7573936414775879</v>
      </c>
      <c r="CH10">
        <f t="shared" si="42"/>
        <v>20.895646680593511</v>
      </c>
      <c r="CI10">
        <f t="shared" si="43"/>
        <v>18.076515840113956</v>
      </c>
      <c r="CJ10">
        <f t="shared" si="44"/>
        <v>57.902015941107344</v>
      </c>
      <c r="CK10">
        <f t="shared" si="58"/>
        <v>1.9729400610673405E-2</v>
      </c>
      <c r="CM10" s="1">
        <v>0</v>
      </c>
      <c r="CN10" s="1">
        <v>0</v>
      </c>
      <c r="CO10" s="1">
        <v>7100</v>
      </c>
      <c r="CP10" s="1">
        <v>8931</v>
      </c>
      <c r="CR10" s="1">
        <v>8.3235100000000006</v>
      </c>
      <c r="CS10" s="1">
        <v>8.332414</v>
      </c>
      <c r="CU10">
        <f t="shared" si="12"/>
        <v>473.4252097000001</v>
      </c>
      <c r="CV10">
        <f t="shared" si="13"/>
        <v>595.51557011700015</v>
      </c>
      <c r="CX10">
        <f t="shared" si="14"/>
        <v>205.61276362730931</v>
      </c>
      <c r="CY10">
        <f t="shared" si="15"/>
        <v>258.91436435066203</v>
      </c>
      <c r="CZ10">
        <f t="shared" si="45"/>
        <v>0.10337970875468462</v>
      </c>
      <c r="DA10">
        <f t="shared" si="16"/>
        <v>2.6495247323444135</v>
      </c>
      <c r="DB10">
        <f t="shared" si="17"/>
        <v>18.246121948249097</v>
      </c>
      <c r="DC10">
        <f t="shared" si="18"/>
        <v>3.3363688119563699</v>
      </c>
      <c r="DD10">
        <f t="shared" si="19"/>
        <v>14.740147028157587</v>
      </c>
      <c r="DE10">
        <f t="shared" si="46"/>
        <v>5.985893544300783</v>
      </c>
      <c r="DF10">
        <f t="shared" si="21"/>
        <v>51.916122396806557</v>
      </c>
      <c r="DG10">
        <f t="shared" si="59"/>
        <v>0.10337970875468462</v>
      </c>
      <c r="DI10" s="1">
        <v>2503</v>
      </c>
      <c r="DJ10" s="1">
        <v>676.78579999999999</v>
      </c>
      <c r="DK10" s="1">
        <v>7106</v>
      </c>
      <c r="DL10" s="1">
        <v>649.3098</v>
      </c>
      <c r="DN10" s="1">
        <v>11094</v>
      </c>
      <c r="DO10" s="1">
        <v>14702</v>
      </c>
      <c r="DQ10">
        <f t="shared" si="47"/>
        <v>1.3554589362174367</v>
      </c>
      <c r="DR10">
        <f t="shared" si="48"/>
        <v>3.6919128307077198</v>
      </c>
      <c r="DT10" s="1">
        <v>338570</v>
      </c>
      <c r="DU10" s="1">
        <v>260476</v>
      </c>
      <c r="DV10" s="1">
        <v>148649</v>
      </c>
      <c r="DW10" s="1">
        <v>58892</v>
      </c>
      <c r="DY10">
        <f t="shared" si="49"/>
        <v>22.575714541990003</v>
      </c>
      <c r="DZ10">
        <f t="shared" si="50"/>
        <v>17.368437312932002</v>
      </c>
      <c r="EA10">
        <f t="shared" si="51"/>
        <v>9.911856900943004</v>
      </c>
      <c r="EB10">
        <f t="shared" si="52"/>
        <v>3.926895415444001</v>
      </c>
      <c r="ED10" s="1">
        <v>30489</v>
      </c>
      <c r="EE10" s="1">
        <v>26399</v>
      </c>
      <c r="EF10" s="1">
        <v>124</v>
      </c>
      <c r="EG10" s="1">
        <v>533.23059999999998</v>
      </c>
      <c r="EH10" s="1">
        <v>58</v>
      </c>
      <c r="EI10" s="1">
        <v>571.3655</v>
      </c>
      <c r="EK10" s="1">
        <v>0.2494471</v>
      </c>
      <c r="EL10" s="1">
        <v>0.1818863</v>
      </c>
      <c r="EM10" s="1">
        <v>0.51457249999999999</v>
      </c>
      <c r="EN10" s="1">
        <v>0.40902919999999998</v>
      </c>
      <c r="EO10" s="1">
        <v>3.2237599999999998E-2</v>
      </c>
      <c r="EP10" s="1">
        <v>7.7463999999999996E-3</v>
      </c>
      <c r="ES10">
        <v>7330</v>
      </c>
      <c r="ET10">
        <v>10020</v>
      </c>
      <c r="EV10">
        <f t="shared" si="53"/>
        <v>1.6916780354706683E-2</v>
      </c>
      <c r="EW10">
        <f t="shared" si="54"/>
        <v>5.7884231536926151E-3</v>
      </c>
    </row>
    <row r="11" spans="1:153" x14ac:dyDescent="0.25">
      <c r="A11">
        <v>2027</v>
      </c>
      <c r="B11" s="1">
        <v>11684</v>
      </c>
      <c r="C11" s="1">
        <v>15048</v>
      </c>
      <c r="D11" s="1">
        <v>30830</v>
      </c>
      <c r="E11" s="1">
        <v>28024</v>
      </c>
      <c r="F11" s="1">
        <v>3846</v>
      </c>
      <c r="G11" s="1">
        <v>4567</v>
      </c>
      <c r="H11" s="1">
        <v>28094</v>
      </c>
      <c r="I11" s="1">
        <v>27055</v>
      </c>
      <c r="J11" s="1">
        <v>26620</v>
      </c>
      <c r="K11" s="1">
        <v>25908</v>
      </c>
      <c r="L11" s="1">
        <v>1014313</v>
      </c>
      <c r="P11">
        <v>2027</v>
      </c>
      <c r="Q11">
        <f t="shared" si="0"/>
        <v>779.08452818800015</v>
      </c>
      <c r="R11">
        <f t="shared" si="1"/>
        <v>1003.3947261360003</v>
      </c>
      <c r="S11">
        <f t="shared" si="2"/>
        <v>2055.7322838100008</v>
      </c>
      <c r="T11">
        <f t="shared" si="3"/>
        <v>1868.6293065680004</v>
      </c>
      <c r="U11">
        <f t="shared" si="23"/>
        <v>5706.840844702002</v>
      </c>
      <c r="W11">
        <f t="shared" si="24"/>
        <v>1775.0111383400006</v>
      </c>
      <c r="X11">
        <f t="shared" si="25"/>
        <v>1727.5352581560005</v>
      </c>
      <c r="Z11">
        <f t="shared" si="26"/>
        <v>280.72114547000024</v>
      </c>
      <c r="AA11">
        <f t="shared" si="27"/>
        <v>141.09404841199989</v>
      </c>
      <c r="AB11">
        <f t="shared" si="28"/>
        <v>0.13655530327602991</v>
      </c>
      <c r="AC11">
        <f t="shared" si="29"/>
        <v>7.5506708535540895E-2</v>
      </c>
      <c r="AE11" s="1">
        <v>47655</v>
      </c>
      <c r="AF11" s="1">
        <v>3545</v>
      </c>
      <c r="AG11" s="1">
        <v>5327</v>
      </c>
      <c r="AH11" s="1">
        <v>2327</v>
      </c>
      <c r="AI11" s="1">
        <v>44112</v>
      </c>
      <c r="AJ11" s="1">
        <v>3525</v>
      </c>
      <c r="AK11" s="1">
        <v>5414</v>
      </c>
      <c r="AL11" s="1">
        <v>2098</v>
      </c>
      <c r="AM11" s="1">
        <v>42168</v>
      </c>
      <c r="AN11" s="1">
        <v>3325</v>
      </c>
      <c r="AO11" s="1">
        <v>4979</v>
      </c>
      <c r="AP11" s="1">
        <v>2056</v>
      </c>
      <c r="AR11">
        <f t="shared" si="55"/>
        <v>5487</v>
      </c>
      <c r="AS11">
        <f t="shared" si="30"/>
        <v>220</v>
      </c>
      <c r="AT11">
        <f t="shared" si="31"/>
        <v>348</v>
      </c>
      <c r="AU11">
        <f t="shared" si="32"/>
        <v>271</v>
      </c>
      <c r="AW11">
        <f t="shared" si="56"/>
        <v>0.11514006924771797</v>
      </c>
      <c r="AX11">
        <f t="shared" si="5"/>
        <v>6.2059238363892807E-2</v>
      </c>
      <c r="AY11">
        <f t="shared" si="5"/>
        <v>6.5327576497090298E-2</v>
      </c>
      <c r="AZ11">
        <f t="shared" si="5"/>
        <v>0.11645896003437903</v>
      </c>
      <c r="BA11">
        <f t="shared" si="33"/>
        <v>0.10748632208515989</v>
      </c>
      <c r="BC11">
        <f t="shared" si="6"/>
        <v>256.44976852200006</v>
      </c>
      <c r="BD11">
        <f t="shared" si="7"/>
        <v>304.52576516900007</v>
      </c>
      <c r="BE11">
        <f t="shared" si="8"/>
        <v>1873.2968790580007</v>
      </c>
      <c r="BF11">
        <f t="shared" si="9"/>
        <v>1804.0167673850005</v>
      </c>
      <c r="BG11">
        <f t="shared" si="34"/>
        <v>4238.2891801340011</v>
      </c>
      <c r="BI11" s="1">
        <v>57.134239999999998</v>
      </c>
      <c r="BJ11" s="1">
        <v>51.365819999999999</v>
      </c>
      <c r="BK11" s="1">
        <v>16.89845</v>
      </c>
      <c r="BL11" s="1">
        <v>15.609019999999999</v>
      </c>
      <c r="BN11">
        <f t="shared" si="35"/>
        <v>764.52369613343069</v>
      </c>
      <c r="BO11">
        <f t="shared" si="36"/>
        <v>816.18846602240706</v>
      </c>
      <c r="BP11">
        <f t="shared" si="37"/>
        <v>1651.7551334530615</v>
      </c>
      <c r="BQ11">
        <f t="shared" si="38"/>
        <v>1469.2929387634381</v>
      </c>
      <c r="BR11">
        <f t="shared" si="39"/>
        <v>4701.7602343723374</v>
      </c>
      <c r="BT11">
        <f t="shared" si="10"/>
        <v>247.52221512911623</v>
      </c>
      <c r="BU11">
        <f t="shared" si="11"/>
        <v>114.91494579277143</v>
      </c>
      <c r="BW11">
        <v>1.7833454878846737</v>
      </c>
      <c r="BX11">
        <v>2.3262821656596655</v>
      </c>
      <c r="BY11">
        <v>1.9720600754096651</v>
      </c>
      <c r="BZ11">
        <f t="shared" ref="BZ11:BZ54" si="61">BZ10*(1+BX10/100)/(1+BY10/100)</f>
        <v>12.941356116871521</v>
      </c>
      <c r="CA11">
        <f t="shared" si="60"/>
        <v>2993062.1824304312</v>
      </c>
      <c r="CF11">
        <f t="shared" si="57"/>
        <v>9.893973411449597</v>
      </c>
      <c r="CG11">
        <f t="shared" si="41"/>
        <v>10.562585597279062</v>
      </c>
      <c r="CH11">
        <f t="shared" si="42"/>
        <v>21.375951399886713</v>
      </c>
      <c r="CI11">
        <f t="shared" si="43"/>
        <v>19.014643160542352</v>
      </c>
      <c r="CJ11">
        <f t="shared" si="44"/>
        <v>60.847153569157726</v>
      </c>
      <c r="CK11">
        <f t="shared" si="58"/>
        <v>2.0329398408872521E-2</v>
      </c>
      <c r="CM11" s="1">
        <v>0</v>
      </c>
      <c r="CN11" s="1">
        <v>0</v>
      </c>
      <c r="CO11" s="1">
        <v>7271</v>
      </c>
      <c r="CP11" s="1">
        <v>9325</v>
      </c>
      <c r="CR11" s="1">
        <v>8.3222559999999994</v>
      </c>
      <c r="CS11" s="1">
        <v>8.1119489999999992</v>
      </c>
      <c r="CU11">
        <f t="shared" si="12"/>
        <v>484.82742249700016</v>
      </c>
      <c r="CV11">
        <f t="shared" si="13"/>
        <v>621.78733527500015</v>
      </c>
      <c r="CX11">
        <f t="shared" si="14"/>
        <v>210.53312248759013</v>
      </c>
      <c r="CY11">
        <f t="shared" si="15"/>
        <v>263.18386964084937</v>
      </c>
      <c r="CZ11">
        <f t="shared" si="45"/>
        <v>0.10075311553858478</v>
      </c>
      <c r="DA11">
        <f t="shared" si="16"/>
        <v>2.7245841125088353</v>
      </c>
      <c r="DB11">
        <f t="shared" si="17"/>
        <v>18.651367287377877</v>
      </c>
      <c r="DC11">
        <f t="shared" si="18"/>
        <v>3.4059561812385226</v>
      </c>
      <c r="DD11">
        <f t="shared" si="19"/>
        <v>15.60868697930383</v>
      </c>
      <c r="DE11">
        <f t="shared" si="46"/>
        <v>6.1305402937473579</v>
      </c>
      <c r="DF11">
        <f t="shared" si="21"/>
        <v>54.716613275410367</v>
      </c>
      <c r="DG11">
        <f t="shared" si="59"/>
        <v>0.10075311553858475</v>
      </c>
      <c r="DI11" s="1">
        <v>2599</v>
      </c>
      <c r="DJ11" s="1">
        <v>684.58879999999999</v>
      </c>
      <c r="DK11" s="1">
        <v>6970</v>
      </c>
      <c r="DL11" s="1">
        <v>598.62660000000005</v>
      </c>
      <c r="DN11" s="1">
        <v>11679</v>
      </c>
      <c r="DO11" s="1">
        <v>15048</v>
      </c>
      <c r="DQ11">
        <f t="shared" si="47"/>
        <v>1.4236733214410831</v>
      </c>
      <c r="DR11">
        <f t="shared" si="48"/>
        <v>3.3385898328166932</v>
      </c>
      <c r="DT11" s="1">
        <v>337242</v>
      </c>
      <c r="DU11" s="1">
        <v>259937</v>
      </c>
      <c r="DV11" s="1">
        <v>149269</v>
      </c>
      <c r="DW11" s="1">
        <v>62571</v>
      </c>
      <c r="DY11">
        <f t="shared" si="49"/>
        <v>22.487164023894003</v>
      </c>
      <c r="DZ11">
        <f t="shared" si="50"/>
        <v>17.332497004759006</v>
      </c>
      <c r="EA11">
        <f t="shared" si="51"/>
        <v>9.9531982572830024</v>
      </c>
      <c r="EB11">
        <f t="shared" si="52"/>
        <v>4.1722096895970013</v>
      </c>
      <c r="ED11" s="1">
        <v>30830</v>
      </c>
      <c r="EE11" s="1">
        <v>28024</v>
      </c>
      <c r="EF11" s="1">
        <v>152</v>
      </c>
      <c r="EG11" s="1">
        <v>596.02930000000003</v>
      </c>
      <c r="EH11" s="1">
        <v>51</v>
      </c>
      <c r="EI11" s="1">
        <v>619.404</v>
      </c>
      <c r="EK11" s="1">
        <v>0.25496269999999999</v>
      </c>
      <c r="EL11" s="1">
        <v>0.1933936</v>
      </c>
      <c r="EM11" s="1">
        <v>0.54500780000000004</v>
      </c>
      <c r="EN11" s="1">
        <v>0.41668369999999999</v>
      </c>
      <c r="EO11" s="1">
        <v>4.8014399999999999E-2</v>
      </c>
      <c r="EP11" s="1">
        <v>7.6845000000000004E-3</v>
      </c>
      <c r="ES11">
        <v>7500</v>
      </c>
      <c r="ET11">
        <v>10407</v>
      </c>
      <c r="EV11">
        <f t="shared" si="53"/>
        <v>2.0266666666666665E-2</v>
      </c>
      <c r="EW11">
        <f t="shared" si="54"/>
        <v>4.9005477082732776E-3</v>
      </c>
    </row>
    <row r="12" spans="1:153" x14ac:dyDescent="0.25">
      <c r="A12">
        <v>2028</v>
      </c>
      <c r="B12" s="1">
        <v>12374</v>
      </c>
      <c r="C12" s="1">
        <v>15316</v>
      </c>
      <c r="D12" s="1">
        <v>31324</v>
      </c>
      <c r="E12" s="1">
        <v>29506</v>
      </c>
      <c r="F12" s="1">
        <v>4038</v>
      </c>
      <c r="G12" s="1">
        <v>4584</v>
      </c>
      <c r="H12" s="1">
        <v>28707</v>
      </c>
      <c r="I12" s="1">
        <v>28529</v>
      </c>
      <c r="J12" s="1">
        <v>27166</v>
      </c>
      <c r="K12" s="1">
        <v>27335</v>
      </c>
      <c r="L12" s="1">
        <v>1014365</v>
      </c>
      <c r="P12">
        <v>2028</v>
      </c>
      <c r="Q12">
        <f t="shared" si="0"/>
        <v>825.09345701800021</v>
      </c>
      <c r="R12">
        <f t="shared" si="1"/>
        <v>1021.2648608120003</v>
      </c>
      <c r="S12">
        <f t="shared" si="2"/>
        <v>2088.6720096680006</v>
      </c>
      <c r="T12">
        <f t="shared" si="3"/>
        <v>1967.4484841420006</v>
      </c>
      <c r="U12">
        <f t="shared" si="23"/>
        <v>5902.4788116400014</v>
      </c>
      <c r="W12">
        <f t="shared" si="24"/>
        <v>1811.4182037620005</v>
      </c>
      <c r="X12">
        <f t="shared" si="25"/>
        <v>1822.6870573450005</v>
      </c>
      <c r="Z12">
        <f t="shared" si="26"/>
        <v>277.25380590600003</v>
      </c>
      <c r="AA12">
        <f t="shared" si="27"/>
        <v>144.76142679700001</v>
      </c>
      <c r="AB12">
        <f t="shared" si="28"/>
        <v>0.13274166773081342</v>
      </c>
      <c r="AC12">
        <f t="shared" si="29"/>
        <v>7.3578255270114537E-2</v>
      </c>
      <c r="AE12" s="1">
        <v>49213</v>
      </c>
      <c r="AF12" s="1">
        <v>3650</v>
      </c>
      <c r="AG12" s="1">
        <v>5526</v>
      </c>
      <c r="AH12" s="1">
        <v>2441</v>
      </c>
      <c r="AI12" s="1">
        <v>45739</v>
      </c>
      <c r="AJ12" s="1">
        <v>3643</v>
      </c>
      <c r="AK12" s="1">
        <v>5621</v>
      </c>
      <c r="AL12" s="1">
        <v>2233</v>
      </c>
      <c r="AM12" s="1">
        <v>43709</v>
      </c>
      <c r="AN12" s="1">
        <v>3424</v>
      </c>
      <c r="AO12" s="1">
        <v>5189</v>
      </c>
      <c r="AP12" s="1">
        <v>2179</v>
      </c>
      <c r="AR12">
        <f t="shared" si="55"/>
        <v>5504</v>
      </c>
      <c r="AS12">
        <f t="shared" si="30"/>
        <v>226</v>
      </c>
      <c r="AT12">
        <f t="shared" si="31"/>
        <v>337</v>
      </c>
      <c r="AU12">
        <f t="shared" si="32"/>
        <v>262</v>
      </c>
      <c r="AW12">
        <f t="shared" si="56"/>
        <v>0.11184036738260215</v>
      </c>
      <c r="AX12">
        <f t="shared" si="5"/>
        <v>6.1917808219178083E-2</v>
      </c>
      <c r="AY12">
        <f t="shared" si="5"/>
        <v>6.0984437205935577E-2</v>
      </c>
      <c r="AZ12">
        <f t="shared" si="5"/>
        <v>0.10733306022122081</v>
      </c>
      <c r="BA12">
        <f t="shared" si="33"/>
        <v>0.10404405720861418</v>
      </c>
      <c r="BC12">
        <f t="shared" si="6"/>
        <v>269.25225306600004</v>
      </c>
      <c r="BD12">
        <f t="shared" si="7"/>
        <v>305.65931848800005</v>
      </c>
      <c r="BE12">
        <f t="shared" si="8"/>
        <v>1914.1714781490004</v>
      </c>
      <c r="BF12">
        <f t="shared" si="9"/>
        <v>1902.3025081030005</v>
      </c>
      <c r="BG12">
        <f t="shared" si="34"/>
        <v>4391.3855578060011</v>
      </c>
      <c r="BI12" s="1">
        <v>57.443800000000003</v>
      </c>
      <c r="BJ12" s="1">
        <v>50.196460000000002</v>
      </c>
      <c r="BK12" s="1">
        <v>16.927600000000002</v>
      </c>
      <c r="BL12" s="1">
        <v>15.773669999999999</v>
      </c>
      <c r="BN12">
        <f t="shared" si="35"/>
        <v>807.03931541417171</v>
      </c>
      <c r="BO12">
        <f t="shared" si="36"/>
        <v>800.57664345553337</v>
      </c>
      <c r="BP12">
        <f t="shared" si="37"/>
        <v>1690.7072441016232</v>
      </c>
      <c r="BQ12">
        <f t="shared" si="38"/>
        <v>1565.6854505845363</v>
      </c>
      <c r="BR12">
        <f t="shared" si="39"/>
        <v>4864.0086535558639</v>
      </c>
      <c r="BT12">
        <f t="shared" si="10"/>
        <v>244.88663813615315</v>
      </c>
      <c r="BU12">
        <f t="shared" si="11"/>
        <v>119.14554008969917</v>
      </c>
      <c r="BW12">
        <v>1.685878802604762</v>
      </c>
      <c r="BX12">
        <v>2.5892854493351436</v>
      </c>
      <c r="BY12">
        <v>2.0000331698054374</v>
      </c>
      <c r="BZ12">
        <f t="shared" si="61"/>
        <v>12.986310727095125</v>
      </c>
      <c r="CA12">
        <f t="shared" si="60"/>
        <v>3046438.8218103871</v>
      </c>
      <c r="CF12">
        <f t="shared" si="57"/>
        <v>10.480463318950564</v>
      </c>
      <c r="CG12">
        <f t="shared" si="41"/>
        <v>10.396537052768403</v>
      </c>
      <c r="CH12">
        <f t="shared" si="42"/>
        <v>21.956049620454344</v>
      </c>
      <c r="CI12">
        <f t="shared" si="43"/>
        <v>20.332477762182727</v>
      </c>
      <c r="CJ12">
        <f t="shared" si="44"/>
        <v>63.165527754356042</v>
      </c>
      <c r="CK12">
        <f t="shared" si="58"/>
        <v>2.073421836083978E-2</v>
      </c>
      <c r="CM12" s="1">
        <v>0</v>
      </c>
      <c r="CN12" s="1">
        <v>0</v>
      </c>
      <c r="CO12" s="1">
        <v>7446</v>
      </c>
      <c r="CP12" s="1">
        <v>9673</v>
      </c>
      <c r="CR12" s="1">
        <v>8.0069780000000002</v>
      </c>
      <c r="CS12" s="1">
        <v>8.213768</v>
      </c>
      <c r="CU12">
        <f t="shared" si="12"/>
        <v>496.49635372200015</v>
      </c>
      <c r="CV12">
        <f t="shared" si="13"/>
        <v>644.9918385110002</v>
      </c>
      <c r="CX12">
        <f t="shared" si="14"/>
        <v>207.43253900451612</v>
      </c>
      <c r="CY12">
        <f t="shared" si="15"/>
        <v>276.43233091145504</v>
      </c>
      <c r="CZ12">
        <f t="shared" si="45"/>
        <v>9.9478620286219829E-2</v>
      </c>
      <c r="DA12">
        <f t="shared" si="16"/>
        <v>2.6937834064229262</v>
      </c>
      <c r="DB12">
        <f t="shared" si="17"/>
        <v>19.262266214031417</v>
      </c>
      <c r="DC12">
        <f t="shared" si="18"/>
        <v>3.5898361442313376</v>
      </c>
      <c r="DD12">
        <f t="shared" si="19"/>
        <v>16.742641617951389</v>
      </c>
      <c r="DE12">
        <f t="shared" si="46"/>
        <v>6.2836195506542634</v>
      </c>
      <c r="DF12">
        <f t="shared" si="21"/>
        <v>56.881908203701776</v>
      </c>
      <c r="DG12">
        <f t="shared" si="59"/>
        <v>9.9478620286219815E-2</v>
      </c>
      <c r="DI12" s="1">
        <v>2736</v>
      </c>
      <c r="DJ12" s="1">
        <v>683.63149999999996</v>
      </c>
      <c r="DK12" s="1">
        <v>7045</v>
      </c>
      <c r="DL12" s="1">
        <v>598.94240000000002</v>
      </c>
      <c r="DN12" s="1">
        <v>12359</v>
      </c>
      <c r="DO12" s="1">
        <v>15316</v>
      </c>
      <c r="DQ12">
        <f t="shared" si="47"/>
        <v>1.4966230728446031</v>
      </c>
      <c r="DR12">
        <f t="shared" si="48"/>
        <v>3.3762945948792162</v>
      </c>
      <c r="DT12" s="1">
        <v>335944</v>
      </c>
      <c r="DU12" s="1">
        <v>259152</v>
      </c>
      <c r="DV12" s="1">
        <v>151000</v>
      </c>
      <c r="DW12" s="1">
        <v>65290</v>
      </c>
      <c r="DY12">
        <f t="shared" si="49"/>
        <v>22.400613894008007</v>
      </c>
      <c r="DZ12">
        <f t="shared" si="50"/>
        <v>17.280153513264004</v>
      </c>
      <c r="EA12">
        <f t="shared" si="51"/>
        <v>10.068620657000004</v>
      </c>
      <c r="EB12">
        <f t="shared" si="52"/>
        <v>4.3535115410300005</v>
      </c>
      <c r="ED12" s="1">
        <v>31324</v>
      </c>
      <c r="EE12" s="1">
        <v>29506</v>
      </c>
      <c r="EF12" s="1">
        <v>145</v>
      </c>
      <c r="EG12" s="1">
        <v>527.07280000000003</v>
      </c>
      <c r="EH12" s="1">
        <v>41</v>
      </c>
      <c r="EI12" s="1">
        <v>569.40729999999996</v>
      </c>
      <c r="EK12" s="1">
        <v>0.2571215</v>
      </c>
      <c r="EL12" s="1">
        <v>0.1917123</v>
      </c>
      <c r="EM12" s="1">
        <v>0.53503509999999999</v>
      </c>
      <c r="EN12" s="1">
        <v>0.41325129999999999</v>
      </c>
      <c r="EO12" s="1">
        <v>5.0922200000000001E-2</v>
      </c>
      <c r="EP12" s="1">
        <v>7.0806999999999997E-3</v>
      </c>
      <c r="ES12">
        <v>7684</v>
      </c>
      <c r="ET12">
        <v>10776</v>
      </c>
      <c r="EV12">
        <f t="shared" si="53"/>
        <v>1.8870380010411244E-2</v>
      </c>
      <c r="EW12">
        <f t="shared" si="54"/>
        <v>3.8047512991833707E-3</v>
      </c>
    </row>
    <row r="13" spans="1:153" x14ac:dyDescent="0.25">
      <c r="A13">
        <v>2029</v>
      </c>
      <c r="B13" s="1">
        <v>12703</v>
      </c>
      <c r="C13" s="1">
        <v>15086</v>
      </c>
      <c r="D13" s="1">
        <v>31648</v>
      </c>
      <c r="E13" s="1">
        <v>30325</v>
      </c>
      <c r="F13" s="1">
        <v>4152</v>
      </c>
      <c r="G13" s="1">
        <v>4498</v>
      </c>
      <c r="H13" s="1">
        <v>28959</v>
      </c>
      <c r="I13" s="1">
        <v>29360</v>
      </c>
      <c r="J13" s="1">
        <v>27380</v>
      </c>
      <c r="K13" s="1">
        <v>28108</v>
      </c>
      <c r="L13" s="1">
        <v>1014036</v>
      </c>
      <c r="P13">
        <v>2029</v>
      </c>
      <c r="Q13">
        <f t="shared" si="0"/>
        <v>847.03104772100028</v>
      </c>
      <c r="R13">
        <f t="shared" si="1"/>
        <v>1005.9285512020002</v>
      </c>
      <c r="S13">
        <f t="shared" si="2"/>
        <v>2110.2762023360006</v>
      </c>
      <c r="T13">
        <f t="shared" si="3"/>
        <v>2022.0590822750007</v>
      </c>
      <c r="U13">
        <f t="shared" si="23"/>
        <v>5985.2948835340021</v>
      </c>
      <c r="W13">
        <f t="shared" si="24"/>
        <v>1825.6876396600005</v>
      </c>
      <c r="X13">
        <f t="shared" si="25"/>
        <v>1874.2303935560005</v>
      </c>
      <c r="Z13">
        <f t="shared" si="26"/>
        <v>284.58856267600004</v>
      </c>
      <c r="AA13">
        <f t="shared" si="27"/>
        <v>147.82868871900018</v>
      </c>
      <c r="AB13">
        <f t="shared" si="28"/>
        <v>0.13485844287158744</v>
      </c>
      <c r="AC13">
        <f t="shared" si="29"/>
        <v>7.3107996702390834E-2</v>
      </c>
      <c r="AE13" s="1">
        <v>50238</v>
      </c>
      <c r="AF13" s="1">
        <v>3726</v>
      </c>
      <c r="AG13" s="1">
        <v>5524</v>
      </c>
      <c r="AH13" s="1">
        <v>2485</v>
      </c>
      <c r="AI13" s="1">
        <v>46695</v>
      </c>
      <c r="AJ13" s="1">
        <v>3723</v>
      </c>
      <c r="AK13" s="1">
        <v>5620</v>
      </c>
      <c r="AL13" s="1">
        <v>2281</v>
      </c>
      <c r="AM13" s="1">
        <v>44597</v>
      </c>
      <c r="AN13" s="1">
        <v>3496</v>
      </c>
      <c r="AO13" s="1">
        <v>5166</v>
      </c>
      <c r="AP13" s="1">
        <v>2229</v>
      </c>
      <c r="AR13">
        <f t="shared" si="55"/>
        <v>5641</v>
      </c>
      <c r="AS13">
        <f t="shared" si="30"/>
        <v>230</v>
      </c>
      <c r="AT13">
        <f t="shared" si="31"/>
        <v>358</v>
      </c>
      <c r="AU13">
        <f t="shared" si="32"/>
        <v>256</v>
      </c>
      <c r="AW13">
        <f t="shared" si="56"/>
        <v>0.11228552092041881</v>
      </c>
      <c r="AX13">
        <f t="shared" si="5"/>
        <v>6.1728395061728392E-2</v>
      </c>
      <c r="AY13">
        <f t="shared" si="5"/>
        <v>6.4808110065170163E-2</v>
      </c>
      <c r="AZ13">
        <f t="shared" si="5"/>
        <v>0.10301810865191147</v>
      </c>
      <c r="BA13">
        <f t="shared" si="33"/>
        <v>0.10464234424668807</v>
      </c>
      <c r="BC13">
        <f t="shared" si="6"/>
        <v>276.8537282640001</v>
      </c>
      <c r="BD13">
        <f t="shared" si="7"/>
        <v>299.92487228600004</v>
      </c>
      <c r="BE13">
        <f t="shared" si="8"/>
        <v>1930.9747391130004</v>
      </c>
      <c r="BF13">
        <f t="shared" si="9"/>
        <v>1957.7132615200007</v>
      </c>
      <c r="BG13">
        <f t="shared" si="34"/>
        <v>4465.4666011830013</v>
      </c>
      <c r="BI13" s="1">
        <v>57.816679999999998</v>
      </c>
      <c r="BJ13" s="1">
        <v>50.388509999999997</v>
      </c>
      <c r="BK13" s="1">
        <v>16.663360000000001</v>
      </c>
      <c r="BL13" s="1">
        <v>15.74161</v>
      </c>
      <c r="BN13">
        <f t="shared" si="35"/>
        <v>835.21004812964122</v>
      </c>
      <c r="BO13">
        <f t="shared" si="36"/>
        <v>788.56261464346107</v>
      </c>
      <c r="BP13">
        <f t="shared" si="37"/>
        <v>1678.9252243284971</v>
      </c>
      <c r="BQ13">
        <f t="shared" si="38"/>
        <v>1608.0161855171937</v>
      </c>
      <c r="BR13">
        <f t="shared" si="39"/>
        <v>4910.7140726187927</v>
      </c>
      <c r="BT13">
        <f t="shared" si="10"/>
        <v>247.44130865824181</v>
      </c>
      <c r="BU13">
        <f t="shared" si="11"/>
        <v>121.42274806851572</v>
      </c>
      <c r="BW13">
        <v>1.8772925602063282</v>
      </c>
      <c r="BX13">
        <v>3.5304902663907001</v>
      </c>
      <c r="BY13">
        <v>2</v>
      </c>
      <c r="BZ13">
        <f t="shared" si="61"/>
        <v>13.06133240072422</v>
      </c>
      <c r="CA13">
        <f t="shared" si="60"/>
        <v>3097798.0881416104</v>
      </c>
      <c r="CF13">
        <f t="shared" si="57"/>
        <v>10.908956063046118</v>
      </c>
      <c r="CG13">
        <f t="shared" si="41"/>
        <v>10.299678428642446</v>
      </c>
      <c r="CH13">
        <f t="shared" si="42"/>
        <v>21.929000430914979</v>
      </c>
      <c r="CI13">
        <f t="shared" si="43"/>
        <v>21.002833904784691</v>
      </c>
      <c r="CJ13">
        <f t="shared" si="44"/>
        <v>64.140468827388233</v>
      </c>
      <c r="CK13">
        <f t="shared" si="58"/>
        <v>2.0705180583885801E-2</v>
      </c>
      <c r="CM13" s="1">
        <v>0</v>
      </c>
      <c r="CN13" s="1">
        <v>0</v>
      </c>
      <c r="CO13" s="1">
        <v>7486</v>
      </c>
      <c r="CP13" s="1">
        <v>9948</v>
      </c>
      <c r="CR13" s="1">
        <v>7.8974349999999998</v>
      </c>
      <c r="CS13" s="1">
        <v>8.2956240000000001</v>
      </c>
      <c r="CU13">
        <f t="shared" si="12"/>
        <v>499.16353800200011</v>
      </c>
      <c r="CV13">
        <f t="shared" si="13"/>
        <v>663.32873043600011</v>
      </c>
      <c r="CX13">
        <f t="shared" si="14"/>
        <v>205.69375147776236</v>
      </c>
      <c r="CY13">
        <f t="shared" si="15"/>
        <v>287.12436787264062</v>
      </c>
      <c r="CZ13">
        <f t="shared" si="45"/>
        <v>0.10035569411346164</v>
      </c>
      <c r="DA13">
        <f t="shared" si="16"/>
        <v>2.6866344608030133</v>
      </c>
      <c r="DB13">
        <f t="shared" si="17"/>
        <v>19.242365970111965</v>
      </c>
      <c r="DC13">
        <f t="shared" si="18"/>
        <v>3.7502268091323812</v>
      </c>
      <c r="DD13">
        <f t="shared" si="19"/>
        <v>17.252607095652309</v>
      </c>
      <c r="DE13">
        <f t="shared" si="46"/>
        <v>6.4368612699353944</v>
      </c>
      <c r="DF13">
        <f t="shared" si="21"/>
        <v>57.703607557452841</v>
      </c>
      <c r="DG13">
        <f t="shared" si="59"/>
        <v>0.10035569411346162</v>
      </c>
      <c r="DI13" s="1">
        <v>2777</v>
      </c>
      <c r="DJ13" s="1">
        <v>655.51829999999995</v>
      </c>
      <c r="DK13" s="1">
        <v>6877</v>
      </c>
      <c r="DL13" s="1">
        <v>585.52210000000002</v>
      </c>
      <c r="DN13" s="1">
        <v>12691</v>
      </c>
      <c r="DO13" s="1">
        <v>15086</v>
      </c>
      <c r="DQ13">
        <f t="shared" si="47"/>
        <v>1.4565821302857676</v>
      </c>
      <c r="DR13">
        <f t="shared" si="48"/>
        <v>3.2219336574241408</v>
      </c>
      <c r="DT13" s="1">
        <v>334878</v>
      </c>
      <c r="DU13" s="1">
        <v>258080</v>
      </c>
      <c r="DV13" s="1">
        <v>153467</v>
      </c>
      <c r="DW13" s="1">
        <v>67304</v>
      </c>
      <c r="DY13">
        <f t="shared" si="49"/>
        <v>22.329533432946008</v>
      </c>
      <c r="DZ13">
        <f t="shared" si="50"/>
        <v>17.208672974560002</v>
      </c>
      <c r="EA13">
        <f t="shared" si="51"/>
        <v>10.233119247469002</v>
      </c>
      <c r="EB13">
        <f t="shared" si="52"/>
        <v>4.4878042695280014</v>
      </c>
      <c r="ED13" s="1">
        <v>31648</v>
      </c>
      <c r="EE13" s="1">
        <v>30325</v>
      </c>
      <c r="EF13" s="1">
        <v>147</v>
      </c>
      <c r="EG13" s="1">
        <v>584.70910000000003</v>
      </c>
      <c r="EH13" s="1">
        <v>45</v>
      </c>
      <c r="EI13" s="1">
        <v>568.04690000000005</v>
      </c>
      <c r="EK13" s="1">
        <v>0.2551793</v>
      </c>
      <c r="EL13" s="1">
        <v>0.1928655</v>
      </c>
      <c r="EM13" s="1">
        <v>0.54170569999999996</v>
      </c>
      <c r="EN13" s="1">
        <v>0.41639199999999998</v>
      </c>
      <c r="EO13" s="1">
        <v>5.3302599999999999E-2</v>
      </c>
      <c r="EP13" s="1">
        <v>7.5541999999999996E-3</v>
      </c>
      <c r="ES13">
        <v>7720</v>
      </c>
      <c r="ET13">
        <v>11002</v>
      </c>
      <c r="EV13">
        <f t="shared" si="53"/>
        <v>1.9041450777202071E-2</v>
      </c>
      <c r="EW13">
        <f t="shared" si="54"/>
        <v>4.0901654244682789E-3</v>
      </c>
    </row>
    <row r="14" spans="1:153" x14ac:dyDescent="0.25">
      <c r="A14">
        <v>2030</v>
      </c>
      <c r="B14" s="1">
        <v>12865</v>
      </c>
      <c r="C14" s="1">
        <v>15012</v>
      </c>
      <c r="D14" s="1">
        <v>32459</v>
      </c>
      <c r="E14" s="1">
        <v>31217</v>
      </c>
      <c r="F14" s="1">
        <v>4168</v>
      </c>
      <c r="G14" s="1">
        <v>4504</v>
      </c>
      <c r="H14" s="1">
        <v>29665</v>
      </c>
      <c r="I14" s="1">
        <v>30313</v>
      </c>
      <c r="J14" s="1">
        <v>28012</v>
      </c>
      <c r="K14" s="1">
        <v>29004</v>
      </c>
      <c r="L14" s="1">
        <v>1013334</v>
      </c>
      <c r="P14">
        <v>2030</v>
      </c>
      <c r="Q14">
        <f t="shared" si="0"/>
        <v>857.83314405500028</v>
      </c>
      <c r="R14">
        <f t="shared" si="1"/>
        <v>1000.9942602840003</v>
      </c>
      <c r="S14">
        <f t="shared" si="2"/>
        <v>2164.3533636130005</v>
      </c>
      <c r="T14">
        <f t="shared" si="3"/>
        <v>2081.5372917190007</v>
      </c>
      <c r="U14">
        <f t="shared" si="23"/>
        <v>6104.7180596710023</v>
      </c>
      <c r="W14">
        <f t="shared" si="24"/>
        <v>1867.8291512840005</v>
      </c>
      <c r="X14">
        <f t="shared" si="25"/>
        <v>1933.9753214280004</v>
      </c>
      <c r="Z14">
        <f t="shared" si="26"/>
        <v>296.52421232899997</v>
      </c>
      <c r="AA14">
        <f t="shared" si="27"/>
        <v>147.56197029100031</v>
      </c>
      <c r="AB14">
        <f t="shared" si="28"/>
        <v>0.13700360454727498</v>
      </c>
      <c r="AC14">
        <f t="shared" si="29"/>
        <v>7.0890860748951012E-2</v>
      </c>
      <c r="AE14" s="1">
        <v>51605</v>
      </c>
      <c r="AF14" s="1">
        <v>3803</v>
      </c>
      <c r="AG14" s="1">
        <v>5676</v>
      </c>
      <c r="AH14" s="1">
        <v>2592</v>
      </c>
      <c r="AI14" s="1">
        <v>47982</v>
      </c>
      <c r="AJ14" s="1">
        <v>3803</v>
      </c>
      <c r="AK14" s="1">
        <v>5814</v>
      </c>
      <c r="AL14" s="1">
        <v>2379</v>
      </c>
      <c r="AM14" s="1">
        <v>45798</v>
      </c>
      <c r="AN14" s="1">
        <v>3563</v>
      </c>
      <c r="AO14" s="1">
        <v>5332</v>
      </c>
      <c r="AP14" s="1">
        <v>2323</v>
      </c>
      <c r="AR14">
        <f t="shared" si="55"/>
        <v>5807</v>
      </c>
      <c r="AS14">
        <f t="shared" si="30"/>
        <v>240</v>
      </c>
      <c r="AT14">
        <f t="shared" si="31"/>
        <v>344</v>
      </c>
      <c r="AU14">
        <f t="shared" si="32"/>
        <v>269</v>
      </c>
      <c r="AW14">
        <f t="shared" si="56"/>
        <v>0.11252785582792366</v>
      </c>
      <c r="AX14">
        <f t="shared" si="5"/>
        <v>6.3108072574283455E-2</v>
      </c>
      <c r="AY14">
        <f t="shared" si="5"/>
        <v>6.0606060606060608E-2</v>
      </c>
      <c r="AZ14">
        <f t="shared" si="5"/>
        <v>0.10378086419753087</v>
      </c>
      <c r="BA14">
        <f t="shared" si="33"/>
        <v>0.10459199698473522</v>
      </c>
      <c r="BC14">
        <f t="shared" si="6"/>
        <v>277.92060197600006</v>
      </c>
      <c r="BD14">
        <f t="shared" si="7"/>
        <v>300.32494992800008</v>
      </c>
      <c r="BE14">
        <f t="shared" si="8"/>
        <v>1978.0505416550006</v>
      </c>
      <c r="BF14">
        <f t="shared" si="9"/>
        <v>2021.2589269910006</v>
      </c>
      <c r="BG14">
        <f t="shared" si="34"/>
        <v>4577.5550205500012</v>
      </c>
      <c r="BI14" s="1">
        <v>58.128619999999998</v>
      </c>
      <c r="BJ14" s="1">
        <v>50.642989999999998</v>
      </c>
      <c r="BK14" s="1">
        <v>16.721250000000001</v>
      </c>
      <c r="BL14" s="1">
        <v>16.056039999999999</v>
      </c>
      <c r="BN14">
        <f t="shared" si="35"/>
        <v>842.95218186486795</v>
      </c>
      <c r="BO14">
        <f t="shared" si="36"/>
        <v>793.6023346403249</v>
      </c>
      <c r="BP14">
        <f t="shared" si="37"/>
        <v>1725.8311715109546</v>
      </c>
      <c r="BQ14">
        <f t="shared" si="38"/>
        <v>1693.3727900030005</v>
      </c>
      <c r="BR14">
        <f t="shared" si="39"/>
        <v>5055.7584780191482</v>
      </c>
      <c r="BT14">
        <f t="shared" si="10"/>
        <v>258.71468800637825</v>
      </c>
      <c r="BU14">
        <f t="shared" si="11"/>
        <v>123.62464897161769</v>
      </c>
      <c r="BW14">
        <v>1.8560516687788748</v>
      </c>
      <c r="BX14">
        <v>3.5816402663906786</v>
      </c>
      <c r="BY14">
        <v>2</v>
      </c>
      <c r="BZ14">
        <f t="shared" si="61"/>
        <v>13.257315166463455</v>
      </c>
      <c r="CA14">
        <f t="shared" si="60"/>
        <v>3155952.8211805066</v>
      </c>
      <c r="CF14">
        <f t="shared" si="57"/>
        <v>11.175282745240574</v>
      </c>
      <c r="CG14">
        <f t="shared" si="41"/>
        <v>10.521036267167984</v>
      </c>
      <c r="CH14">
        <f t="shared" si="42"/>
        <v>22.879887764827568</v>
      </c>
      <c r="CI14">
        <f t="shared" si="43"/>
        <v>22.449576771383317</v>
      </c>
      <c r="CJ14">
        <f t="shared" si="44"/>
        <v>67.025783548619444</v>
      </c>
      <c r="CK14">
        <f t="shared" si="58"/>
        <v>2.1237891485192728E-2</v>
      </c>
      <c r="CM14" s="1">
        <v>0</v>
      </c>
      <c r="CN14" s="1">
        <v>0</v>
      </c>
      <c r="CO14" s="1">
        <v>7840</v>
      </c>
      <c r="CP14" s="1">
        <v>10238</v>
      </c>
      <c r="CR14" s="1">
        <v>8.1183829999999997</v>
      </c>
      <c r="CS14" s="1">
        <v>8.3339470000000002</v>
      </c>
      <c r="CU14">
        <f t="shared" si="12"/>
        <v>522.76811888000009</v>
      </c>
      <c r="CV14">
        <f t="shared" si="13"/>
        <v>682.66581646600014</v>
      </c>
      <c r="CX14">
        <f t="shared" si="14"/>
        <v>221.44751690446503</v>
      </c>
      <c r="CY14">
        <f t="shared" si="15"/>
        <v>296.85958468273657</v>
      </c>
      <c r="CZ14">
        <f t="shared" si="45"/>
        <v>0.10251816890396134</v>
      </c>
      <c r="DA14">
        <f t="shared" si="16"/>
        <v>2.9357995244332362</v>
      </c>
      <c r="DB14">
        <f t="shared" si="17"/>
        <v>19.944088240394333</v>
      </c>
      <c r="DC14">
        <f t="shared" si="18"/>
        <v>3.935561074324486</v>
      </c>
      <c r="DD14">
        <f t="shared" si="19"/>
        <v>18.514015697058831</v>
      </c>
      <c r="DE14">
        <f t="shared" si="46"/>
        <v>6.8713605987577218</v>
      </c>
      <c r="DF14">
        <f t="shared" si="21"/>
        <v>60.154422949861726</v>
      </c>
      <c r="DG14">
        <f t="shared" si="59"/>
        <v>0.10251816890396134</v>
      </c>
      <c r="DI14" s="1">
        <v>2696</v>
      </c>
      <c r="DJ14" s="1">
        <v>654.91610000000003</v>
      </c>
      <c r="DK14" s="1">
        <v>6766</v>
      </c>
      <c r="DL14" s="1">
        <v>595.71950000000004</v>
      </c>
      <c r="DN14" s="1">
        <v>12852</v>
      </c>
      <c r="DO14" s="1">
        <v>15012</v>
      </c>
      <c r="DQ14">
        <f t="shared" si="47"/>
        <v>1.4127972222655492</v>
      </c>
      <c r="DR14">
        <f t="shared" si="48"/>
        <v>3.225136403212467</v>
      </c>
      <c r="DT14" s="1">
        <v>333395</v>
      </c>
      <c r="DU14" s="1">
        <v>257204</v>
      </c>
      <c r="DV14" s="1">
        <v>156374</v>
      </c>
      <c r="DW14" s="1">
        <v>69115</v>
      </c>
      <c r="DY14">
        <f t="shared" si="49"/>
        <v>22.230647575765005</v>
      </c>
      <c r="DZ14">
        <f t="shared" si="50"/>
        <v>17.150261638828006</v>
      </c>
      <c r="EA14">
        <f t="shared" si="51"/>
        <v>10.426956865018003</v>
      </c>
      <c r="EB14">
        <f t="shared" si="52"/>
        <v>4.6085610378050008</v>
      </c>
      <c r="ED14" s="1">
        <v>32459</v>
      </c>
      <c r="EE14" s="1">
        <v>31217</v>
      </c>
      <c r="EF14" s="1">
        <v>177</v>
      </c>
      <c r="EG14" s="1">
        <v>512.82659999999998</v>
      </c>
      <c r="EH14" s="1">
        <v>33</v>
      </c>
      <c r="EI14" s="1">
        <v>867.11419999999998</v>
      </c>
      <c r="EK14" s="1">
        <v>0.2575982</v>
      </c>
      <c r="EL14" s="1">
        <v>0.1956775</v>
      </c>
      <c r="EM14" s="1">
        <v>0.55812589999999995</v>
      </c>
      <c r="EN14" s="1">
        <v>0.42758200000000002</v>
      </c>
      <c r="EO14" s="1">
        <v>5.7595399999999998E-2</v>
      </c>
      <c r="EP14" s="1">
        <v>7.4070999999999998E-3</v>
      </c>
      <c r="ES14">
        <v>8110</v>
      </c>
      <c r="ET14">
        <v>11310</v>
      </c>
      <c r="EV14">
        <f t="shared" si="53"/>
        <v>2.1824907521578299E-2</v>
      </c>
      <c r="EW14">
        <f t="shared" si="54"/>
        <v>2.9177718832891246E-3</v>
      </c>
    </row>
    <row r="15" spans="1:153" x14ac:dyDescent="0.25">
      <c r="A15">
        <v>2031</v>
      </c>
      <c r="B15" s="1">
        <v>12905</v>
      </c>
      <c r="C15" s="1">
        <v>14988</v>
      </c>
      <c r="D15" s="1">
        <v>33234</v>
      </c>
      <c r="E15" s="1">
        <v>31817</v>
      </c>
      <c r="F15" s="1">
        <v>4205</v>
      </c>
      <c r="G15" s="1">
        <v>4446</v>
      </c>
      <c r="H15" s="1">
        <v>30501</v>
      </c>
      <c r="I15" s="1">
        <v>30865</v>
      </c>
      <c r="J15" s="1">
        <v>28815</v>
      </c>
      <c r="K15" s="1">
        <v>29550</v>
      </c>
      <c r="L15" s="1">
        <v>1011777</v>
      </c>
      <c r="P15">
        <v>2031</v>
      </c>
      <c r="Q15">
        <f t="shared" si="0"/>
        <v>860.50032833500018</v>
      </c>
      <c r="R15">
        <f t="shared" si="1"/>
        <v>999.39394971600018</v>
      </c>
      <c r="S15">
        <f t="shared" si="2"/>
        <v>2216.0300590380007</v>
      </c>
      <c r="T15">
        <f t="shared" si="3"/>
        <v>2121.5450559190003</v>
      </c>
      <c r="U15">
        <f t="shared" si="23"/>
        <v>6197.4693930080011</v>
      </c>
      <c r="W15">
        <f t="shared" si="24"/>
        <v>1921.3728757050005</v>
      </c>
      <c r="X15">
        <f t="shared" si="25"/>
        <v>1970.3823868500006</v>
      </c>
      <c r="Z15">
        <f t="shared" si="26"/>
        <v>294.65718333300015</v>
      </c>
      <c r="AA15">
        <f t="shared" si="27"/>
        <v>151.16266906899978</v>
      </c>
      <c r="AB15">
        <f t="shared" si="28"/>
        <v>0.13296623939339233</v>
      </c>
      <c r="AC15">
        <f t="shared" si="29"/>
        <v>7.1251217902379108E-2</v>
      </c>
      <c r="AE15" s="1">
        <v>52745</v>
      </c>
      <c r="AF15" s="1">
        <v>3834</v>
      </c>
      <c r="AG15" s="1">
        <v>5863</v>
      </c>
      <c r="AH15" s="1">
        <v>2609</v>
      </c>
      <c r="AI15" s="1">
        <v>49112</v>
      </c>
      <c r="AJ15" s="1">
        <v>3856</v>
      </c>
      <c r="AK15" s="1">
        <v>5996</v>
      </c>
      <c r="AL15" s="1">
        <v>2402</v>
      </c>
      <c r="AM15" s="1">
        <v>46911</v>
      </c>
      <c r="AN15" s="1">
        <v>3605</v>
      </c>
      <c r="AO15" s="1">
        <v>5506</v>
      </c>
      <c r="AP15" s="1">
        <v>2343</v>
      </c>
      <c r="AR15">
        <f t="shared" si="55"/>
        <v>5834</v>
      </c>
      <c r="AS15">
        <f t="shared" si="30"/>
        <v>229</v>
      </c>
      <c r="AT15">
        <f t="shared" si="31"/>
        <v>357</v>
      </c>
      <c r="AU15">
        <f t="shared" si="32"/>
        <v>266</v>
      </c>
      <c r="AW15">
        <f t="shared" si="56"/>
        <v>0.11060764053464783</v>
      </c>
      <c r="AX15">
        <f t="shared" si="5"/>
        <v>5.9728742827334376E-2</v>
      </c>
      <c r="AY15">
        <f t="shared" si="5"/>
        <v>6.0890329183012112E-2</v>
      </c>
      <c r="AZ15">
        <f t="shared" si="5"/>
        <v>0.10195477194327328</v>
      </c>
      <c r="BA15">
        <f t="shared" si="33"/>
        <v>0.10278089499008471</v>
      </c>
      <c r="BC15">
        <f t="shared" si="6"/>
        <v>280.38774743500011</v>
      </c>
      <c r="BD15">
        <f t="shared" si="7"/>
        <v>296.45753272200011</v>
      </c>
      <c r="BE15">
        <f t="shared" si="8"/>
        <v>2033.7946931070005</v>
      </c>
      <c r="BF15">
        <f t="shared" si="9"/>
        <v>2058.0660700550006</v>
      </c>
      <c r="BG15">
        <f t="shared" si="34"/>
        <v>4668.7060433190018</v>
      </c>
      <c r="BI15" s="1">
        <v>56.585740000000001</v>
      </c>
      <c r="BJ15" s="1">
        <v>48.839309999999998</v>
      </c>
      <c r="BK15" s="1">
        <v>16.26961</v>
      </c>
      <c r="BL15" s="1">
        <v>15.798579999999999</v>
      </c>
      <c r="BN15">
        <f t="shared" si="35"/>
        <v>827.86251015956134</v>
      </c>
      <c r="BO15">
        <f t="shared" si="36"/>
        <v>755.48212647542891</v>
      </c>
      <c r="BP15">
        <f t="shared" si="37"/>
        <v>1726.5391750993208</v>
      </c>
      <c r="BQ15">
        <f t="shared" si="38"/>
        <v>1696.561280103763</v>
      </c>
      <c r="BR15">
        <f t="shared" si="39"/>
        <v>5006.4450918380744</v>
      </c>
      <c r="BT15">
        <f t="shared" si="10"/>
        <v>250.14185157089605</v>
      </c>
      <c r="BU15">
        <f t="shared" si="11"/>
        <v>124.61054339851691</v>
      </c>
      <c r="BW15">
        <v>1.8672102424050081</v>
      </c>
      <c r="BX15">
        <v>3.6327902663906997</v>
      </c>
      <c r="BY15">
        <v>2</v>
      </c>
      <c r="BZ15">
        <f t="shared" si="61"/>
        <v>13.462886769321399</v>
      </c>
      <c r="CA15">
        <f t="shared" si="60"/>
        <v>3214528.936183901</v>
      </c>
      <c r="CF15">
        <f t="shared" si="57"/>
        <v>11.145419234844361</v>
      </c>
      <c r="CG15">
        <f t="shared" si="41"/>
        <v>10.170970324984848</v>
      </c>
      <c r="CH15">
        <f t="shared" si="42"/>
        <v>23.244201417159729</v>
      </c>
      <c r="CI15">
        <f t="shared" si="43"/>
        <v>22.840612411251929</v>
      </c>
      <c r="CJ15">
        <f t="shared" si="44"/>
        <v>67.401203388240873</v>
      </c>
      <c r="CK15">
        <f t="shared" si="58"/>
        <v>2.0967676672481783E-2</v>
      </c>
      <c r="CM15" s="1">
        <v>0</v>
      </c>
      <c r="CN15" s="1">
        <v>0</v>
      </c>
      <c r="CO15" s="1">
        <v>8199</v>
      </c>
      <c r="CP15" s="1">
        <v>10459</v>
      </c>
      <c r="CR15" s="1">
        <v>8.0583159999999996</v>
      </c>
      <c r="CS15" s="1">
        <v>8.1161600000000007</v>
      </c>
      <c r="CU15">
        <f t="shared" si="12"/>
        <v>546.70609779300014</v>
      </c>
      <c r="CV15">
        <f t="shared" si="13"/>
        <v>697.40200961300025</v>
      </c>
      <c r="CX15">
        <f t="shared" si="14"/>
        <v>229.87428762156335</v>
      </c>
      <c r="CY15">
        <f t="shared" si="15"/>
        <v>295.34252200113173</v>
      </c>
      <c r="CZ15">
        <f t="shared" si="45"/>
        <v>0.10490813341365662</v>
      </c>
      <c r="DA15">
        <f t="shared" si="16"/>
        <v>3.0947715054275271</v>
      </c>
      <c r="DB15">
        <f t="shared" si="17"/>
        <v>20.149429911732202</v>
      </c>
      <c r="DC15">
        <f t="shared" si="18"/>
        <v>3.9761629318670497</v>
      </c>
      <c r="DD15">
        <f t="shared" si="19"/>
        <v>18.864449479384881</v>
      </c>
      <c r="DE15">
        <f t="shared" si="46"/>
        <v>7.0709344372945768</v>
      </c>
      <c r="DF15">
        <f t="shared" si="21"/>
        <v>60.330268950946298</v>
      </c>
      <c r="DG15">
        <f t="shared" si="59"/>
        <v>0.1049081334136566</v>
      </c>
      <c r="DI15" s="1">
        <v>2636</v>
      </c>
      <c r="DJ15" s="1">
        <v>658.39890000000003</v>
      </c>
      <c r="DK15" s="1">
        <v>6827</v>
      </c>
      <c r="DL15" s="1">
        <v>593.26969999999994</v>
      </c>
      <c r="DN15" s="1">
        <v>12896</v>
      </c>
      <c r="DO15" s="1">
        <v>14988</v>
      </c>
      <c r="DQ15">
        <f t="shared" si="47"/>
        <v>1.3887011018357804</v>
      </c>
      <c r="DR15">
        <f t="shared" si="48"/>
        <v>3.2408307328891315</v>
      </c>
      <c r="DT15" s="1">
        <v>331585</v>
      </c>
      <c r="DU15" s="1">
        <v>256486</v>
      </c>
      <c r="DV15" s="1">
        <v>159149</v>
      </c>
      <c r="DW15" s="1">
        <v>70450</v>
      </c>
      <c r="DY15">
        <f t="shared" si="49"/>
        <v>22.109957487095006</v>
      </c>
      <c r="DZ15">
        <f t="shared" si="50"/>
        <v>17.102385681002005</v>
      </c>
      <c r="EA15">
        <f t="shared" si="51"/>
        <v>10.611992774443003</v>
      </c>
      <c r="EB15">
        <f t="shared" si="52"/>
        <v>4.697578313150002</v>
      </c>
      <c r="ED15" s="1">
        <v>33234</v>
      </c>
      <c r="EE15" s="1">
        <v>31817</v>
      </c>
      <c r="EF15" s="1">
        <v>168</v>
      </c>
      <c r="EG15" s="1">
        <v>516.1558</v>
      </c>
      <c r="EH15" s="1">
        <v>45</v>
      </c>
      <c r="EI15" s="1">
        <v>602.74779999999998</v>
      </c>
      <c r="EK15" s="1">
        <v>0.26260729999999999</v>
      </c>
      <c r="EL15" s="1">
        <v>0.19853989999999999</v>
      </c>
      <c r="EM15" s="1">
        <v>0.5798065</v>
      </c>
      <c r="EN15" s="1">
        <v>0.43275039999999998</v>
      </c>
      <c r="EO15" s="1">
        <v>5.9141899999999997E-2</v>
      </c>
      <c r="EP15" s="1">
        <v>7.8703999999999996E-3</v>
      </c>
      <c r="ES15">
        <v>8519</v>
      </c>
      <c r="ET15">
        <v>11591</v>
      </c>
      <c r="EV15">
        <f t="shared" si="53"/>
        <v>1.972062448644207E-2</v>
      </c>
      <c r="EW15">
        <f t="shared" si="54"/>
        <v>3.8823224915883014E-3</v>
      </c>
    </row>
    <row r="16" spans="1:153" x14ac:dyDescent="0.25">
      <c r="A16">
        <v>2032</v>
      </c>
      <c r="B16" s="1">
        <v>12976</v>
      </c>
      <c r="C16" s="1">
        <v>14697</v>
      </c>
      <c r="D16" s="1">
        <v>34002</v>
      </c>
      <c r="E16" s="1">
        <v>32441</v>
      </c>
      <c r="F16" s="1">
        <v>4307</v>
      </c>
      <c r="G16" s="1">
        <v>4376</v>
      </c>
      <c r="H16" s="1">
        <v>31244</v>
      </c>
      <c r="I16" s="1">
        <v>31505</v>
      </c>
      <c r="J16" s="1">
        <v>29525</v>
      </c>
      <c r="K16" s="1">
        <v>30162</v>
      </c>
      <c r="L16" s="1">
        <v>1010138</v>
      </c>
      <c r="P16">
        <v>2032</v>
      </c>
      <c r="Q16">
        <f t="shared" si="0"/>
        <v>865.23458043200026</v>
      </c>
      <c r="R16">
        <f t="shared" si="1"/>
        <v>979.9901840790003</v>
      </c>
      <c r="S16">
        <f t="shared" si="2"/>
        <v>2267.2399972140006</v>
      </c>
      <c r="T16">
        <f t="shared" si="3"/>
        <v>2163.1531306870006</v>
      </c>
      <c r="U16">
        <f t="shared" si="23"/>
        <v>6275.6178924120013</v>
      </c>
      <c r="W16">
        <f t="shared" si="24"/>
        <v>1968.7153966750004</v>
      </c>
      <c r="X16">
        <f t="shared" si="25"/>
        <v>2011.1903063340005</v>
      </c>
      <c r="Z16">
        <f t="shared" si="26"/>
        <v>298.52460053900018</v>
      </c>
      <c r="AA16">
        <f t="shared" si="27"/>
        <v>151.96282435300009</v>
      </c>
      <c r="AB16">
        <f t="shared" si="28"/>
        <v>0.13166872536909599</v>
      </c>
      <c r="AC16">
        <f t="shared" si="29"/>
        <v>7.0250608797509342E-2</v>
      </c>
      <c r="AE16" s="1">
        <v>53989</v>
      </c>
      <c r="AF16" s="1">
        <v>3846</v>
      </c>
      <c r="AG16" s="1">
        <v>5926</v>
      </c>
      <c r="AH16" s="1">
        <v>2682</v>
      </c>
      <c r="AI16" s="1">
        <v>50284</v>
      </c>
      <c r="AJ16" s="1">
        <v>3898</v>
      </c>
      <c r="AK16" s="1">
        <v>6085</v>
      </c>
      <c r="AL16" s="1">
        <v>2482</v>
      </c>
      <c r="AM16" s="1">
        <v>48034</v>
      </c>
      <c r="AN16" s="1">
        <v>3624</v>
      </c>
      <c r="AO16" s="1">
        <v>5602</v>
      </c>
      <c r="AP16" s="1">
        <v>2427</v>
      </c>
      <c r="AR16">
        <f t="shared" si="55"/>
        <v>5955</v>
      </c>
      <c r="AS16">
        <f t="shared" si="30"/>
        <v>222</v>
      </c>
      <c r="AT16">
        <f t="shared" si="31"/>
        <v>324</v>
      </c>
      <c r="AU16">
        <f t="shared" si="32"/>
        <v>255</v>
      </c>
      <c r="AW16">
        <f t="shared" si="56"/>
        <v>0.11030024634647799</v>
      </c>
      <c r="AX16">
        <f t="shared" si="5"/>
        <v>5.7722308892355696E-2</v>
      </c>
      <c r="AY16">
        <f t="shared" si="5"/>
        <v>5.4674316571042859E-2</v>
      </c>
      <c r="AZ16">
        <f t="shared" si="5"/>
        <v>9.507829977628636E-2</v>
      </c>
      <c r="BA16">
        <f t="shared" si="33"/>
        <v>0.10168114022545641</v>
      </c>
      <c r="BC16">
        <f t="shared" si="6"/>
        <v>287.18906734900008</v>
      </c>
      <c r="BD16">
        <f t="shared" si="7"/>
        <v>291.78996023200011</v>
      </c>
      <c r="BE16">
        <f t="shared" si="8"/>
        <v>2083.3376411080008</v>
      </c>
      <c r="BF16">
        <f t="shared" si="9"/>
        <v>2100.7410185350009</v>
      </c>
      <c r="BG16">
        <f t="shared" si="34"/>
        <v>4763.0576872240017</v>
      </c>
      <c r="BI16" s="1">
        <v>57.940910000000002</v>
      </c>
      <c r="BJ16" s="1">
        <v>50.14884</v>
      </c>
      <c r="BK16" s="1">
        <v>16.751529999999999</v>
      </c>
      <c r="BL16" s="1">
        <v>15.665609999999999</v>
      </c>
      <c r="BN16">
        <f t="shared" si="35"/>
        <v>868.25121486116734</v>
      </c>
      <c r="BO16">
        <f t="shared" si="36"/>
        <v>763.52528038498031</v>
      </c>
      <c r="BP16">
        <f t="shared" si="37"/>
        <v>1820.9848166397862</v>
      </c>
      <c r="BQ16">
        <f t="shared" si="38"/>
        <v>1717.1649310810938</v>
      </c>
      <c r="BR16">
        <f t="shared" si="39"/>
        <v>5169.9262429670271</v>
      </c>
      <c r="BT16">
        <f t="shared" si="10"/>
        <v>260.93166765127143</v>
      </c>
      <c r="BU16">
        <f t="shared" si="11"/>
        <v>124.21580314025752</v>
      </c>
      <c r="BW16">
        <v>1.9107377039741635</v>
      </c>
      <c r="BX16">
        <v>3.6839402663906924</v>
      </c>
      <c r="BY16">
        <v>2</v>
      </c>
      <c r="BZ16">
        <f t="shared" si="61"/>
        <v>13.678397264169124</v>
      </c>
      <c r="CA16">
        <f t="shared" si="60"/>
        <v>3274550.9497253997</v>
      </c>
      <c r="CF16">
        <f t="shared" si="57"/>
        <v>11.87628504196851</v>
      </c>
      <c r="CG16">
        <f t="shared" si="41"/>
        <v>10.443802106341879</v>
      </c>
      <c r="CH16">
        <f t="shared" si="42"/>
        <v>24.908153734019169</v>
      </c>
      <c r="CI16">
        <f t="shared" si="43"/>
        <v>23.488064095426793</v>
      </c>
      <c r="CJ16">
        <f t="shared" si="44"/>
        <v>70.716304977756351</v>
      </c>
      <c r="CK16">
        <f t="shared" si="58"/>
        <v>2.1595725967765607E-2</v>
      </c>
      <c r="CM16" s="1">
        <v>0</v>
      </c>
      <c r="CN16" s="1">
        <v>0</v>
      </c>
      <c r="CO16" s="1">
        <v>8547</v>
      </c>
      <c r="CP16" s="1">
        <v>10720</v>
      </c>
      <c r="CR16" s="1">
        <v>8.1732589999999998</v>
      </c>
      <c r="CS16" s="1">
        <v>8.1147899999999993</v>
      </c>
      <c r="CU16">
        <f t="shared" si="12"/>
        <v>569.91060102900008</v>
      </c>
      <c r="CV16">
        <f t="shared" si="13"/>
        <v>714.80538704000014</v>
      </c>
      <c r="CX16">
        <f t="shared" si="14"/>
        <v>243.0491918775127</v>
      </c>
      <c r="CY16">
        <f t="shared" si="15"/>
        <v>302.66157433522324</v>
      </c>
      <c r="CZ16">
        <f t="shared" si="45"/>
        <v>0.10555484557542776</v>
      </c>
      <c r="DA16">
        <f t="shared" si="16"/>
        <v>3.324523401235886</v>
      </c>
      <c r="DB16">
        <f t="shared" si="17"/>
        <v>21.583630332783283</v>
      </c>
      <c r="DC16">
        <f t="shared" si="18"/>
        <v>4.1399252503560371</v>
      </c>
      <c r="DD16">
        <f t="shared" si="19"/>
        <v>19.348138845070757</v>
      </c>
      <c r="DE16">
        <f t="shared" si="46"/>
        <v>7.4644486515919226</v>
      </c>
      <c r="DF16">
        <f t="shared" si="21"/>
        <v>63.251856326164429</v>
      </c>
      <c r="DG16">
        <f t="shared" si="59"/>
        <v>0.10555484557542773</v>
      </c>
      <c r="DI16" s="1">
        <v>2669</v>
      </c>
      <c r="DJ16" s="1">
        <v>650.79880000000003</v>
      </c>
      <c r="DK16" s="1">
        <v>6680</v>
      </c>
      <c r="DL16" s="1">
        <v>588.26570000000004</v>
      </c>
      <c r="DN16" s="1">
        <v>12959</v>
      </c>
      <c r="DO16" s="1">
        <v>14697</v>
      </c>
      <c r="DQ16">
        <f t="shared" si="47"/>
        <v>1.3898553232724538</v>
      </c>
      <c r="DR16">
        <f t="shared" si="48"/>
        <v>3.1443021071164061</v>
      </c>
      <c r="DT16" s="1">
        <v>329509</v>
      </c>
      <c r="DU16" s="1">
        <v>255793</v>
      </c>
      <c r="DV16" s="1">
        <v>162043</v>
      </c>
      <c r="DW16" s="1">
        <v>71679</v>
      </c>
      <c r="DY16">
        <f t="shared" si="49"/>
        <v>21.971530622963009</v>
      </c>
      <c r="DZ16">
        <f t="shared" si="50"/>
        <v>17.056176713351004</v>
      </c>
      <c r="EA16">
        <f t="shared" si="51"/>
        <v>10.804963557101004</v>
      </c>
      <c r="EB16">
        <f t="shared" si="52"/>
        <v>4.7795275501530012</v>
      </c>
      <c r="ED16" s="1">
        <v>34002</v>
      </c>
      <c r="EE16" s="1">
        <v>32441</v>
      </c>
      <c r="EF16" s="1">
        <v>222</v>
      </c>
      <c r="EG16" s="1">
        <v>523.37890000000004</v>
      </c>
      <c r="EH16" s="1">
        <v>33</v>
      </c>
      <c r="EI16" s="1">
        <v>732.99680000000001</v>
      </c>
      <c r="EK16" s="1">
        <v>0.26390059999999999</v>
      </c>
      <c r="EL16" s="1">
        <v>0.19870989999999999</v>
      </c>
      <c r="EM16" s="1">
        <v>0.58653279999999997</v>
      </c>
      <c r="EN16" s="1">
        <v>0.44552779999999997</v>
      </c>
      <c r="EO16" s="1">
        <v>5.9613899999999997E-2</v>
      </c>
      <c r="EP16" s="1">
        <v>7.6249999999999998E-3</v>
      </c>
      <c r="ES16">
        <v>8892</v>
      </c>
      <c r="ET16">
        <v>11771</v>
      </c>
      <c r="EV16">
        <f t="shared" si="53"/>
        <v>2.4966261808367071E-2</v>
      </c>
      <c r="EW16">
        <f t="shared" si="54"/>
        <v>2.8035001274318238E-3</v>
      </c>
    </row>
    <row r="17" spans="1:153" x14ac:dyDescent="0.25">
      <c r="A17">
        <v>2033</v>
      </c>
      <c r="B17" s="1">
        <v>12908</v>
      </c>
      <c r="C17" s="1">
        <v>14732</v>
      </c>
      <c r="D17" s="1">
        <v>34708</v>
      </c>
      <c r="E17" s="1">
        <v>33082</v>
      </c>
      <c r="F17" s="1">
        <v>4253</v>
      </c>
      <c r="G17" s="1">
        <v>4314</v>
      </c>
      <c r="H17" s="1">
        <v>31852</v>
      </c>
      <c r="I17" s="1">
        <v>32063</v>
      </c>
      <c r="J17" s="1">
        <v>30079</v>
      </c>
      <c r="K17" s="1">
        <v>30755</v>
      </c>
      <c r="L17" s="1">
        <v>1008097</v>
      </c>
      <c r="P17">
        <v>2033</v>
      </c>
      <c r="Q17">
        <f t="shared" si="0"/>
        <v>860.7003671560002</v>
      </c>
      <c r="R17">
        <f t="shared" si="1"/>
        <v>982.32397032400024</v>
      </c>
      <c r="S17">
        <f t="shared" si="2"/>
        <v>2314.3157997560006</v>
      </c>
      <c r="T17">
        <f t="shared" si="3"/>
        <v>2205.8947587740008</v>
      </c>
      <c r="U17">
        <f t="shared" si="23"/>
        <v>6363.2348960100026</v>
      </c>
      <c r="W17">
        <f t="shared" si="24"/>
        <v>2005.6558989530006</v>
      </c>
      <c r="X17">
        <f t="shared" si="25"/>
        <v>2050.7313132850004</v>
      </c>
      <c r="Z17">
        <f t="shared" si="26"/>
        <v>308.65990080300003</v>
      </c>
      <c r="AA17">
        <f t="shared" si="27"/>
        <v>155.16344548900042</v>
      </c>
      <c r="AB17">
        <f t="shared" si="28"/>
        <v>0.13336982828166416</v>
      </c>
      <c r="AC17">
        <f t="shared" si="29"/>
        <v>7.0340366362372453E-2</v>
      </c>
      <c r="AE17" s="1">
        <v>55067</v>
      </c>
      <c r="AF17" s="1">
        <v>3921</v>
      </c>
      <c r="AG17" s="1">
        <v>6089</v>
      </c>
      <c r="AH17" s="1">
        <v>2713</v>
      </c>
      <c r="AI17" s="1">
        <v>51239</v>
      </c>
      <c r="AJ17" s="1">
        <v>3960</v>
      </c>
      <c r="AK17" s="1">
        <v>6242</v>
      </c>
      <c r="AL17" s="1">
        <v>2474</v>
      </c>
      <c r="AM17" s="1">
        <v>48972</v>
      </c>
      <c r="AN17" s="1">
        <v>3699</v>
      </c>
      <c r="AO17" s="1">
        <v>5742</v>
      </c>
      <c r="AP17" s="1">
        <v>2421</v>
      </c>
      <c r="AR17">
        <f t="shared" si="55"/>
        <v>6095</v>
      </c>
      <c r="AS17">
        <f t="shared" si="30"/>
        <v>222</v>
      </c>
      <c r="AT17">
        <f t="shared" si="31"/>
        <v>347</v>
      </c>
      <c r="AU17">
        <f t="shared" si="32"/>
        <v>292</v>
      </c>
      <c r="AW17">
        <f t="shared" si="56"/>
        <v>0.11068334937439846</v>
      </c>
      <c r="AX17">
        <f t="shared" si="5"/>
        <v>5.6618209640397855E-2</v>
      </c>
      <c r="AY17">
        <f t="shared" si="5"/>
        <v>5.6988011167679424E-2</v>
      </c>
      <c r="AZ17">
        <f t="shared" si="5"/>
        <v>0.1076299299668264</v>
      </c>
      <c r="BA17">
        <f t="shared" si="33"/>
        <v>0.10261100457294586</v>
      </c>
      <c r="BC17">
        <f t="shared" si="6"/>
        <v>283.58836857100005</v>
      </c>
      <c r="BD17">
        <f t="shared" si="7"/>
        <v>287.65582459800009</v>
      </c>
      <c r="BE17">
        <f t="shared" si="8"/>
        <v>2123.8788421640006</v>
      </c>
      <c r="BF17">
        <f t="shared" si="9"/>
        <v>2137.9482392410009</v>
      </c>
      <c r="BG17">
        <f t="shared" si="34"/>
        <v>4833.071274574002</v>
      </c>
      <c r="BI17" s="1">
        <v>55.997689999999999</v>
      </c>
      <c r="BJ17" s="1">
        <v>48.962940000000003</v>
      </c>
      <c r="BK17" s="1">
        <v>16.536490000000001</v>
      </c>
      <c r="BL17" s="1">
        <v>15.544779999999999</v>
      </c>
      <c r="BN17">
        <f t="shared" si="35"/>
        <v>828.61103134942732</v>
      </c>
      <c r="BO17">
        <f t="shared" si="36"/>
        <v>734.907778583084</v>
      </c>
      <c r="BP17">
        <f t="shared" si="37"/>
        <v>1832.589760851188</v>
      </c>
      <c r="BQ17">
        <f t="shared" si="38"/>
        <v>1734.0992528356405</v>
      </c>
      <c r="BR17">
        <f t="shared" si="39"/>
        <v>5130.2078236193393</v>
      </c>
      <c r="BT17">
        <f t="shared" si="10"/>
        <v>266.32732647809075</v>
      </c>
      <c r="BU17">
        <f t="shared" si="11"/>
        <v>125.85375546107801</v>
      </c>
      <c r="BW17">
        <v>1.9307644884508477</v>
      </c>
      <c r="BX17">
        <v>3.7096560381015138</v>
      </c>
      <c r="BY17">
        <v>2</v>
      </c>
      <c r="BZ17">
        <f t="shared" si="61"/>
        <v>13.904216910569346</v>
      </c>
      <c r="CA17">
        <f t="shared" si="60"/>
        <v>3337119.0293576471</v>
      </c>
      <c r="CF17">
        <f t="shared" si="57"/>
        <v>11.521187514373015</v>
      </c>
      <c r="CG17">
        <f t="shared" si="41"/>
        <v>10.218317162683869</v>
      </c>
      <c r="CH17">
        <f t="shared" si="42"/>
        <v>25.480725542963324</v>
      </c>
      <c r="CI17">
        <f t="shared" si="43"/>
        <v>24.111292155882982</v>
      </c>
      <c r="CJ17">
        <f t="shared" si="44"/>
        <v>71.331522375903191</v>
      </c>
      <c r="CK17">
        <f t="shared" si="58"/>
        <v>2.1375180731756399E-2</v>
      </c>
      <c r="CM17" s="1">
        <v>0</v>
      </c>
      <c r="CN17" s="1">
        <v>0</v>
      </c>
      <c r="CO17" s="1">
        <v>8517</v>
      </c>
      <c r="CP17" s="1">
        <v>10785</v>
      </c>
      <c r="CR17" s="1">
        <v>7.8334869999999999</v>
      </c>
      <c r="CS17" s="1">
        <v>7.9478809999999998</v>
      </c>
      <c r="CU17">
        <f t="shared" si="12"/>
        <v>567.91021281900009</v>
      </c>
      <c r="CV17">
        <f t="shared" si="13"/>
        <v>719.13956149500018</v>
      </c>
      <c r="CX17">
        <f t="shared" si="14"/>
        <v>232.12771180089987</v>
      </c>
      <c r="CY17">
        <f t="shared" si="15"/>
        <v>298.23370339652286</v>
      </c>
      <c r="CZ17">
        <f t="shared" si="45"/>
        <v>0.10338010338599793</v>
      </c>
      <c r="DA17">
        <f t="shared" si="16"/>
        <v>3.2275540558338394</v>
      </c>
      <c r="DB17">
        <f t="shared" si="17"/>
        <v>22.253171487129485</v>
      </c>
      <c r="DC17">
        <f t="shared" si="18"/>
        <v>4.1467061020676566</v>
      </c>
      <c r="DD17">
        <f t="shared" si="19"/>
        <v>19.964586053815324</v>
      </c>
      <c r="DE17">
        <f t="shared" si="46"/>
        <v>7.3742601579014959</v>
      </c>
      <c r="DF17">
        <f t="shared" si="21"/>
        <v>63.957262218001695</v>
      </c>
      <c r="DG17">
        <f t="shared" si="59"/>
        <v>0.10338010338599792</v>
      </c>
      <c r="DI17" s="1">
        <v>2572</v>
      </c>
      <c r="DJ17" s="1">
        <v>670.75840000000005</v>
      </c>
      <c r="DK17" s="1">
        <v>6801</v>
      </c>
      <c r="DL17" s="1">
        <v>580.71950000000004</v>
      </c>
      <c r="DN17" s="1">
        <v>12896</v>
      </c>
      <c r="DO17" s="1">
        <v>14732</v>
      </c>
      <c r="DQ17">
        <f t="shared" si="47"/>
        <v>1.3804203783378761</v>
      </c>
      <c r="DR17">
        <f t="shared" si="48"/>
        <v>3.1601919456149465</v>
      </c>
      <c r="DT17" s="1">
        <v>327096</v>
      </c>
      <c r="DU17" s="1">
        <v>255481</v>
      </c>
      <c r="DV17" s="1">
        <v>164566</v>
      </c>
      <c r="DW17" s="1">
        <v>72839</v>
      </c>
      <c r="DY17">
        <f t="shared" si="49"/>
        <v>21.810632731272005</v>
      </c>
      <c r="DZ17">
        <f t="shared" si="50"/>
        <v>17.035372675967004</v>
      </c>
      <c r="EA17">
        <f t="shared" si="51"/>
        <v>10.973196205562003</v>
      </c>
      <c r="EB17">
        <f t="shared" si="52"/>
        <v>4.8568758942730019</v>
      </c>
      <c r="ED17" s="1">
        <v>34708</v>
      </c>
      <c r="EE17" s="1">
        <v>33082</v>
      </c>
      <c r="EF17" s="1">
        <v>215</v>
      </c>
      <c r="EG17" s="1">
        <v>418.8836</v>
      </c>
      <c r="EH17" s="1">
        <v>27</v>
      </c>
      <c r="EI17" s="1">
        <v>676.76869999999997</v>
      </c>
      <c r="EK17" s="1">
        <v>0.26693169999999999</v>
      </c>
      <c r="EL17" s="1">
        <v>0.202735</v>
      </c>
      <c r="EM17" s="1">
        <v>0.5969373</v>
      </c>
      <c r="EN17" s="1">
        <v>0.4677386</v>
      </c>
      <c r="EO17" s="1">
        <v>6.3600000000000004E-2</v>
      </c>
      <c r="EP17" s="1">
        <v>6.3106000000000004E-3</v>
      </c>
      <c r="ES17">
        <v>8864</v>
      </c>
      <c r="ET17">
        <v>11878</v>
      </c>
      <c r="EV17">
        <f t="shared" si="53"/>
        <v>2.4255415162454875E-2</v>
      </c>
      <c r="EW17">
        <f t="shared" si="54"/>
        <v>2.2731099511702308E-3</v>
      </c>
    </row>
    <row r="18" spans="1:153" x14ac:dyDescent="0.25">
      <c r="A18">
        <v>2034</v>
      </c>
      <c r="B18" s="1">
        <v>12810</v>
      </c>
      <c r="C18" s="1">
        <v>14675</v>
      </c>
      <c r="D18" s="1">
        <v>35351</v>
      </c>
      <c r="E18" s="1">
        <v>33719</v>
      </c>
      <c r="F18" s="1">
        <v>4220</v>
      </c>
      <c r="G18" s="1">
        <v>4315</v>
      </c>
      <c r="H18" s="1">
        <v>32621</v>
      </c>
      <c r="I18" s="1">
        <v>32622</v>
      </c>
      <c r="J18" s="1">
        <v>30779</v>
      </c>
      <c r="K18" s="1">
        <v>31258</v>
      </c>
      <c r="L18" s="1">
        <v>1005783</v>
      </c>
      <c r="P18">
        <v>2034</v>
      </c>
      <c r="Q18">
        <f t="shared" si="0"/>
        <v>854.16576567000027</v>
      </c>
      <c r="R18">
        <f t="shared" si="1"/>
        <v>978.5232327250003</v>
      </c>
      <c r="S18">
        <f t="shared" si="2"/>
        <v>2357.1907870570008</v>
      </c>
      <c r="T18">
        <f t="shared" si="3"/>
        <v>2248.3696684330007</v>
      </c>
      <c r="U18">
        <f t="shared" si="23"/>
        <v>6438.2494538850024</v>
      </c>
      <c r="W18">
        <f t="shared" si="24"/>
        <v>2052.3316238530006</v>
      </c>
      <c r="X18">
        <f t="shared" si="25"/>
        <v>2084.2711556060008</v>
      </c>
      <c r="Z18">
        <f t="shared" si="26"/>
        <v>304.8591632040002</v>
      </c>
      <c r="AA18">
        <f t="shared" si="27"/>
        <v>164.09851282699992</v>
      </c>
      <c r="AB18">
        <f t="shared" si="28"/>
        <v>0.12933156063477699</v>
      </c>
      <c r="AC18">
        <f t="shared" si="29"/>
        <v>7.2985557104303156E-2</v>
      </c>
      <c r="AE18" s="1">
        <v>56225</v>
      </c>
      <c r="AF18" s="1">
        <v>3898</v>
      </c>
      <c r="AG18" s="1">
        <v>6194</v>
      </c>
      <c r="AH18" s="1">
        <v>2753</v>
      </c>
      <c r="AI18" s="1">
        <v>52454</v>
      </c>
      <c r="AJ18" s="1">
        <v>3931</v>
      </c>
      <c r="AK18" s="1">
        <v>6345</v>
      </c>
      <c r="AL18" s="1">
        <v>2513</v>
      </c>
      <c r="AM18" s="1">
        <v>50081</v>
      </c>
      <c r="AN18" s="1">
        <v>3653</v>
      </c>
      <c r="AO18" s="1">
        <v>5849</v>
      </c>
      <c r="AP18" s="1">
        <v>2454</v>
      </c>
      <c r="AR18">
        <f t="shared" si="55"/>
        <v>6144</v>
      </c>
      <c r="AS18">
        <f t="shared" si="30"/>
        <v>245</v>
      </c>
      <c r="AT18">
        <f t="shared" si="31"/>
        <v>345</v>
      </c>
      <c r="AU18">
        <f t="shared" si="32"/>
        <v>299</v>
      </c>
      <c r="AW18">
        <f t="shared" si="56"/>
        <v>0.10927523343708315</v>
      </c>
      <c r="AX18">
        <f t="shared" si="5"/>
        <v>6.2852744997434581E-2</v>
      </c>
      <c r="AY18">
        <f t="shared" si="5"/>
        <v>5.5699063609945108E-2</v>
      </c>
      <c r="AZ18">
        <f t="shared" si="5"/>
        <v>0.10860879041046131</v>
      </c>
      <c r="BA18">
        <f t="shared" si="33"/>
        <v>0.10182423628203272</v>
      </c>
      <c r="BC18">
        <f t="shared" si="6"/>
        <v>281.3879415400001</v>
      </c>
      <c r="BD18">
        <f t="shared" si="7"/>
        <v>287.72250420500006</v>
      </c>
      <c r="BE18">
        <f t="shared" si="8"/>
        <v>2175.1554599470005</v>
      </c>
      <c r="BF18">
        <f t="shared" si="9"/>
        <v>2175.2221395540005</v>
      </c>
      <c r="BG18">
        <f t="shared" si="34"/>
        <v>4919.4880452460011</v>
      </c>
      <c r="BI18" s="1">
        <v>58.342529999999996</v>
      </c>
      <c r="BJ18" s="1">
        <v>50.843179999999997</v>
      </c>
      <c r="BK18" s="1">
        <v>16.491119999999999</v>
      </c>
      <c r="BL18" s="1">
        <v>15.809950000000001</v>
      </c>
      <c r="BN18">
        <f t="shared" si="35"/>
        <v>856.60957639239507</v>
      </c>
      <c r="BO18">
        <f t="shared" si="36"/>
        <v>763.30608040128163</v>
      </c>
      <c r="BP18">
        <f t="shared" si="37"/>
        <v>1871.6844758687412</v>
      </c>
      <c r="BQ18">
        <f t="shared" si="38"/>
        <v>1794.4290685899368</v>
      </c>
      <c r="BR18">
        <f t="shared" si="39"/>
        <v>5286.0292012523551</v>
      </c>
      <c r="BT18">
        <f t="shared" si="10"/>
        <v>262.32615259102693</v>
      </c>
      <c r="BU18">
        <f t="shared" si="11"/>
        <v>135.3715265097122</v>
      </c>
      <c r="BW18">
        <v>1.9143592413961841</v>
      </c>
      <c r="BX18">
        <v>3.7096560381015138</v>
      </c>
      <c r="BY18">
        <v>2</v>
      </c>
      <c r="BZ18">
        <f t="shared" si="61"/>
        <v>14.137270130140209</v>
      </c>
      <c r="CA18">
        <f t="shared" si="60"/>
        <v>3401550.9385138201</v>
      </c>
      <c r="CF18">
        <f t="shared" si="57"/>
        <v>12.110120977524264</v>
      </c>
      <c r="CG18">
        <f t="shared" si="41"/>
        <v>10.79106425061144</v>
      </c>
      <c r="CH18">
        <f t="shared" si="42"/>
        <v>26.460509033746288</v>
      </c>
      <c r="CI18">
        <f t="shared" si="43"/>
        <v>25.368328472031831</v>
      </c>
      <c r="CJ18">
        <f t="shared" si="44"/>
        <v>74.730022733913827</v>
      </c>
      <c r="CK18">
        <f t="shared" si="58"/>
        <v>2.1969396926498564E-2</v>
      </c>
      <c r="CM18" s="1">
        <v>0</v>
      </c>
      <c r="CN18" s="1">
        <v>0</v>
      </c>
      <c r="CO18" s="1">
        <v>8855</v>
      </c>
      <c r="CP18" s="1">
        <v>11114</v>
      </c>
      <c r="CR18" s="1">
        <v>8.0334620000000001</v>
      </c>
      <c r="CS18" s="1">
        <v>8.1145580000000006</v>
      </c>
      <c r="CU18">
        <f t="shared" si="12"/>
        <v>590.44791998500011</v>
      </c>
      <c r="CV18">
        <f t="shared" si="13"/>
        <v>741.07715219800025</v>
      </c>
      <c r="CX18">
        <f t="shared" si="14"/>
        <v>247.50075343103023</v>
      </c>
      <c r="CY18">
        <f t="shared" si="15"/>
        <v>313.77654546974344</v>
      </c>
      <c r="CZ18">
        <f t="shared" si="45"/>
        <v>0.10618127095624008</v>
      </c>
      <c r="DA18">
        <f t="shared" si="16"/>
        <v>3.4989850086677001</v>
      </c>
      <c r="DB18">
        <f t="shared" si="17"/>
        <v>22.961524025078589</v>
      </c>
      <c r="DC18">
        <f t="shared" si="18"/>
        <v>4.4359437838079856</v>
      </c>
      <c r="DD18">
        <f t="shared" si="19"/>
        <v>20.932384688223845</v>
      </c>
      <c r="DE18">
        <f t="shared" si="46"/>
        <v>7.9349287924756862</v>
      </c>
      <c r="DF18">
        <f t="shared" si="21"/>
        <v>66.795093941438139</v>
      </c>
      <c r="DG18">
        <f t="shared" si="59"/>
        <v>0.1061812709562401</v>
      </c>
      <c r="DI18" s="1">
        <v>2497</v>
      </c>
      <c r="DJ18" s="1">
        <v>627.10320000000002</v>
      </c>
      <c r="DK18" s="1">
        <v>6679</v>
      </c>
      <c r="DL18" s="1">
        <v>583.76940000000002</v>
      </c>
      <c r="DN18" s="1">
        <v>12799</v>
      </c>
      <c r="DO18" s="1">
        <v>14675</v>
      </c>
      <c r="DQ18">
        <f t="shared" si="47"/>
        <v>1.2529445079159924</v>
      </c>
      <c r="DR18">
        <f t="shared" si="48"/>
        <v>3.1198021097473179</v>
      </c>
      <c r="DT18" s="1">
        <v>325017</v>
      </c>
      <c r="DU18" s="1">
        <v>254976</v>
      </c>
      <c r="DV18" s="1">
        <v>167007</v>
      </c>
      <c r="DW18" s="1">
        <v>73933</v>
      </c>
      <c r="DY18">
        <f t="shared" si="49"/>
        <v>21.672005828319005</v>
      </c>
      <c r="DZ18">
        <f t="shared" si="50"/>
        <v>17.001699474432005</v>
      </c>
      <c r="EA18">
        <f t="shared" si="51"/>
        <v>11.135961126249002</v>
      </c>
      <c r="EB18">
        <f t="shared" si="52"/>
        <v>4.9298233843310006</v>
      </c>
      <c r="ED18" s="1">
        <v>35351</v>
      </c>
      <c r="EE18" s="1">
        <v>33719</v>
      </c>
      <c r="EF18" s="1">
        <v>206</v>
      </c>
      <c r="EG18" s="1">
        <v>540.10860000000002</v>
      </c>
      <c r="EH18" s="1">
        <v>24</v>
      </c>
      <c r="EI18" s="1">
        <v>618.67349999999999</v>
      </c>
      <c r="EK18" s="1">
        <v>0.26685880000000001</v>
      </c>
      <c r="EL18" s="1">
        <v>0.20406769999999999</v>
      </c>
      <c r="EM18" s="1">
        <v>0.61497060000000003</v>
      </c>
      <c r="EN18" s="1">
        <v>0.48268260000000002</v>
      </c>
      <c r="EO18" s="1">
        <v>6.2176299999999997E-2</v>
      </c>
      <c r="EP18" s="1">
        <v>6.0368000000000002E-3</v>
      </c>
      <c r="ES18">
        <v>9201</v>
      </c>
      <c r="ET18">
        <v>12259</v>
      </c>
      <c r="EV18">
        <f t="shared" si="53"/>
        <v>2.2388870774915769E-2</v>
      </c>
      <c r="EW18">
        <f t="shared" si="54"/>
        <v>1.9577453299616607E-3</v>
      </c>
    </row>
    <row r="19" spans="1:153" x14ac:dyDescent="0.25">
      <c r="A19">
        <v>2035</v>
      </c>
      <c r="B19" s="1">
        <v>13009</v>
      </c>
      <c r="C19" s="1">
        <v>14384</v>
      </c>
      <c r="D19" s="1">
        <v>36080</v>
      </c>
      <c r="E19" s="1">
        <v>34313</v>
      </c>
      <c r="F19" s="1">
        <v>4327</v>
      </c>
      <c r="G19" s="1">
        <v>4258</v>
      </c>
      <c r="H19" s="1">
        <v>33225</v>
      </c>
      <c r="I19" s="1">
        <v>33245</v>
      </c>
      <c r="J19" s="1">
        <v>31357</v>
      </c>
      <c r="K19" s="1">
        <v>31863</v>
      </c>
      <c r="L19" s="1">
        <v>1003494</v>
      </c>
      <c r="P19">
        <v>2035</v>
      </c>
      <c r="Q19">
        <f t="shared" si="0"/>
        <v>867.43500746300026</v>
      </c>
      <c r="R19">
        <f t="shared" si="1"/>
        <v>959.11946708800031</v>
      </c>
      <c r="S19">
        <f t="shared" si="2"/>
        <v>2405.8002205600005</v>
      </c>
      <c r="T19">
        <f t="shared" si="3"/>
        <v>2287.9773549910005</v>
      </c>
      <c r="U19">
        <f t="shared" si="23"/>
        <v>6520.3320501020016</v>
      </c>
      <c r="W19">
        <f t="shared" si="24"/>
        <v>2090.8724366990004</v>
      </c>
      <c r="X19">
        <f t="shared" si="25"/>
        <v>2124.6123178410003</v>
      </c>
      <c r="Z19">
        <f t="shared" si="26"/>
        <v>314.92778386100008</v>
      </c>
      <c r="AA19">
        <f t="shared" si="27"/>
        <v>163.36503715000026</v>
      </c>
      <c r="AB19">
        <f t="shared" si="28"/>
        <v>0.13090354767184037</v>
      </c>
      <c r="AC19">
        <f t="shared" si="29"/>
        <v>7.1401509631918034E-2</v>
      </c>
      <c r="AE19" s="1">
        <v>57286</v>
      </c>
      <c r="AF19" s="1">
        <v>3937</v>
      </c>
      <c r="AG19" s="1">
        <v>6344</v>
      </c>
      <c r="AH19" s="1">
        <v>2826</v>
      </c>
      <c r="AI19" s="1">
        <v>53383</v>
      </c>
      <c r="AJ19" s="1">
        <v>3982</v>
      </c>
      <c r="AK19" s="1">
        <v>6523</v>
      </c>
      <c r="AL19" s="1">
        <v>2582</v>
      </c>
      <c r="AM19" s="1">
        <v>50979</v>
      </c>
      <c r="AN19" s="1">
        <v>3707</v>
      </c>
      <c r="AO19" s="1">
        <v>6007</v>
      </c>
      <c r="AP19" s="1">
        <v>2527</v>
      </c>
      <c r="AR19">
        <f t="shared" si="55"/>
        <v>6307</v>
      </c>
      <c r="AS19">
        <f t="shared" si="30"/>
        <v>230</v>
      </c>
      <c r="AT19">
        <f t="shared" si="31"/>
        <v>337</v>
      </c>
      <c r="AU19">
        <f t="shared" si="32"/>
        <v>299</v>
      </c>
      <c r="AW19">
        <f t="shared" si="56"/>
        <v>0.11009670774709353</v>
      </c>
      <c r="AX19">
        <f t="shared" ref="AX19:AX54" si="62">AS19/AF19</f>
        <v>5.8420116840233682E-2</v>
      </c>
      <c r="AY19">
        <f t="shared" ref="AY19:AY54" si="63">AT19/AG19</f>
        <v>5.3121059268600251E-2</v>
      </c>
      <c r="AZ19">
        <f t="shared" ref="AZ19:AZ54" si="64">AU19/AH19</f>
        <v>0.10580325548478414</v>
      </c>
      <c r="BA19">
        <f t="shared" si="33"/>
        <v>0.1018993365817624</v>
      </c>
      <c r="BC19">
        <f t="shared" si="6"/>
        <v>288.52265948900009</v>
      </c>
      <c r="BD19">
        <f t="shared" si="7"/>
        <v>283.92176660600006</v>
      </c>
      <c r="BE19">
        <f t="shared" si="8"/>
        <v>2215.4299425750005</v>
      </c>
      <c r="BF19">
        <f t="shared" si="9"/>
        <v>2216.7635347150003</v>
      </c>
      <c r="BG19">
        <f t="shared" si="34"/>
        <v>5004.6379033850008</v>
      </c>
      <c r="BI19" s="1">
        <v>57.760179999999998</v>
      </c>
      <c r="BJ19" s="1">
        <v>50.434100000000001</v>
      </c>
      <c r="BK19" s="1">
        <v>16.236740000000001</v>
      </c>
      <c r="BL19" s="1">
        <v>15.544840000000001</v>
      </c>
      <c r="BN19">
        <f t="shared" si="35"/>
        <v>869.56219321945218</v>
      </c>
      <c r="BO19">
        <f t="shared" si="36"/>
        <v>747.16264077776214</v>
      </c>
      <c r="BP19">
        <f t="shared" si="37"/>
        <v>1876.934175358622</v>
      </c>
      <c r="BQ19">
        <f t="shared" si="38"/>
        <v>1798.0336269048039</v>
      </c>
      <c r="BR19">
        <f t="shared" si="39"/>
        <v>5291.69263626064</v>
      </c>
      <c r="BT19">
        <f t="shared" si="10"/>
        <v>266.80993559725425</v>
      </c>
      <c r="BU19">
        <f t="shared" si="11"/>
        <v>132.50661410488121</v>
      </c>
      <c r="BW19">
        <v>1.9073535681940683</v>
      </c>
      <c r="BX19">
        <v>3.7096560381015138</v>
      </c>
      <c r="BY19">
        <v>2</v>
      </c>
      <c r="BZ19">
        <f t="shared" si="61"/>
        <v>14.374229632495762</v>
      </c>
      <c r="CA19">
        <f t="shared" si="60"/>
        <v>3466668.8432560577</v>
      </c>
      <c r="CF19">
        <f t="shared" si="57"/>
        <v>12.499286645073054</v>
      </c>
      <c r="CG19">
        <f t="shared" si="41"/>
        <v>10.739887371361496</v>
      </c>
      <c r="CH19">
        <f t="shared" si="42"/>
        <v>26.9794828416839</v>
      </c>
      <c r="CI19">
        <f t="shared" si="43"/>
        <v>25.845348240078859</v>
      </c>
      <c r="CJ19">
        <f t="shared" si="44"/>
        <v>76.064005098197313</v>
      </c>
      <c r="CK19">
        <f t="shared" si="58"/>
        <v>2.194152615591469E-2</v>
      </c>
      <c r="CM19" s="1">
        <v>0</v>
      </c>
      <c r="CN19" s="1">
        <v>0</v>
      </c>
      <c r="CO19" s="1">
        <v>9143</v>
      </c>
      <c r="CP19" s="1">
        <v>11357</v>
      </c>
      <c r="CR19" s="1">
        <v>7.9553669999999999</v>
      </c>
      <c r="CS19" s="1">
        <v>7.7829329999999999</v>
      </c>
      <c r="CU19">
        <f t="shared" si="12"/>
        <v>609.65164680100008</v>
      </c>
      <c r="CV19">
        <f t="shared" si="13"/>
        <v>757.28029669900013</v>
      </c>
      <c r="CX19">
        <f t="shared" si="14"/>
        <v>253.0662066992393</v>
      </c>
      <c r="CY19">
        <f t="shared" si="15"/>
        <v>307.53328951774819</v>
      </c>
      <c r="CZ19">
        <f t="shared" si="45"/>
        <v>0.10593954236411085</v>
      </c>
      <c r="DA19">
        <f t="shared" si="16"/>
        <v>3.6376317673195038</v>
      </c>
      <c r="DB19">
        <f t="shared" si="17"/>
        <v>23.341851074364396</v>
      </c>
      <c r="DC19">
        <f t="shared" si="18"/>
        <v>4.4205541231649148</v>
      </c>
      <c r="DD19">
        <f t="shared" si="19"/>
        <v>21.424794116913944</v>
      </c>
      <c r="DE19">
        <f t="shared" si="46"/>
        <v>8.0581858904844186</v>
      </c>
      <c r="DF19">
        <f t="shared" si="21"/>
        <v>68.005819207712889</v>
      </c>
      <c r="DG19">
        <f t="shared" si="59"/>
        <v>0.10593954236411086</v>
      </c>
      <c r="DI19" s="1">
        <v>2482</v>
      </c>
      <c r="DJ19" s="1">
        <v>604.9479</v>
      </c>
      <c r="DK19" s="1">
        <v>6569</v>
      </c>
      <c r="DL19" s="1">
        <v>588.17280000000005</v>
      </c>
      <c r="DN19" s="1">
        <v>12999</v>
      </c>
      <c r="DO19" s="1">
        <v>14384</v>
      </c>
      <c r="DQ19">
        <f t="shared" si="47"/>
        <v>1.2014177061671247</v>
      </c>
      <c r="DR19">
        <f t="shared" si="48"/>
        <v>3.0915656704569203</v>
      </c>
      <c r="DT19" s="1">
        <v>322799</v>
      </c>
      <c r="DU19" s="1">
        <v>254604</v>
      </c>
      <c r="DV19" s="1">
        <v>169217</v>
      </c>
      <c r="DW19" s="1">
        <v>74953</v>
      </c>
      <c r="DY19">
        <f t="shared" si="49"/>
        <v>21.524110459993004</v>
      </c>
      <c r="DZ19">
        <f t="shared" si="50"/>
        <v>16.976894660628005</v>
      </c>
      <c r="EA19">
        <f t="shared" si="51"/>
        <v>11.283323057719004</v>
      </c>
      <c r="EB19">
        <f t="shared" si="52"/>
        <v>4.9978365834710008</v>
      </c>
      <c r="ED19" s="1">
        <v>36080</v>
      </c>
      <c r="EE19" s="1">
        <v>34313</v>
      </c>
      <c r="EF19" s="1">
        <v>236</v>
      </c>
      <c r="EG19" s="1">
        <v>468.25209999999998</v>
      </c>
      <c r="EH19" s="1">
        <v>33</v>
      </c>
      <c r="EI19" s="1">
        <v>416.6694</v>
      </c>
      <c r="EK19" s="1">
        <v>0.2682119</v>
      </c>
      <c r="EL19" s="1">
        <v>0.2032929</v>
      </c>
      <c r="EM19" s="1">
        <v>0.61140930000000004</v>
      </c>
      <c r="EN19" s="1">
        <v>0.4930524</v>
      </c>
      <c r="EO19" s="1">
        <v>6.2556899999999999E-2</v>
      </c>
      <c r="EP19" s="1">
        <v>5.7365000000000003E-3</v>
      </c>
      <c r="ES19">
        <v>9466</v>
      </c>
      <c r="ET19">
        <v>12505</v>
      </c>
      <c r="EV19">
        <f t="shared" si="53"/>
        <v>2.4931333192478342E-2</v>
      </c>
      <c r="EW19">
        <f t="shared" si="54"/>
        <v>2.6389444222311076E-3</v>
      </c>
    </row>
    <row r="20" spans="1:153" x14ac:dyDescent="0.25">
      <c r="A20">
        <v>2036</v>
      </c>
      <c r="B20" s="1">
        <v>13085</v>
      </c>
      <c r="C20" s="1">
        <v>14299</v>
      </c>
      <c r="D20" s="1">
        <v>36491</v>
      </c>
      <c r="E20" s="1">
        <v>34707</v>
      </c>
      <c r="F20" s="1">
        <v>4259</v>
      </c>
      <c r="G20" s="1">
        <v>4283</v>
      </c>
      <c r="H20" s="1">
        <v>33671</v>
      </c>
      <c r="I20" s="1">
        <v>33554</v>
      </c>
      <c r="J20" s="1">
        <v>31788</v>
      </c>
      <c r="K20" s="1">
        <v>32168</v>
      </c>
      <c r="L20" s="1">
        <v>1000971</v>
      </c>
      <c r="P20">
        <v>2036</v>
      </c>
      <c r="Q20">
        <f t="shared" si="0"/>
        <v>872.50265759500019</v>
      </c>
      <c r="R20">
        <f t="shared" si="1"/>
        <v>953.4517004930002</v>
      </c>
      <c r="S20">
        <f t="shared" si="2"/>
        <v>2433.205539037001</v>
      </c>
      <c r="T20">
        <f t="shared" si="3"/>
        <v>2314.2491201490006</v>
      </c>
      <c r="U20">
        <f t="shared" si="23"/>
        <v>6573.4090172740016</v>
      </c>
      <c r="W20">
        <f t="shared" si="24"/>
        <v>2119.6113473160008</v>
      </c>
      <c r="X20">
        <f t="shared" si="25"/>
        <v>2144.9495979760004</v>
      </c>
      <c r="Z20">
        <f t="shared" si="26"/>
        <v>313.59419172100024</v>
      </c>
      <c r="AA20">
        <f t="shared" si="27"/>
        <v>169.29952217300024</v>
      </c>
      <c r="AB20">
        <f t="shared" si="28"/>
        <v>0.1288810939683758</v>
      </c>
      <c r="AC20">
        <f t="shared" si="29"/>
        <v>7.3155271270925262E-2</v>
      </c>
      <c r="AE20" s="1">
        <v>57988</v>
      </c>
      <c r="AF20" s="1">
        <v>3945</v>
      </c>
      <c r="AG20" s="1">
        <v>6407</v>
      </c>
      <c r="AH20" s="1">
        <v>2858</v>
      </c>
      <c r="AI20" s="1">
        <v>54013</v>
      </c>
      <c r="AJ20" s="1">
        <v>4024</v>
      </c>
      <c r="AK20" s="1">
        <v>6600</v>
      </c>
      <c r="AL20" s="1">
        <v>2588</v>
      </c>
      <c r="AM20" s="1">
        <v>51636</v>
      </c>
      <c r="AN20" s="1">
        <v>3712</v>
      </c>
      <c r="AO20" s="1">
        <v>6072</v>
      </c>
      <c r="AP20" s="1">
        <v>2536</v>
      </c>
      <c r="AR20">
        <f t="shared" si="55"/>
        <v>6352</v>
      </c>
      <c r="AS20">
        <f t="shared" si="30"/>
        <v>233</v>
      </c>
      <c r="AT20">
        <f t="shared" si="31"/>
        <v>335</v>
      </c>
      <c r="AU20">
        <f t="shared" si="32"/>
        <v>322</v>
      </c>
      <c r="AW20">
        <f t="shared" si="56"/>
        <v>0.10953990480789129</v>
      </c>
      <c r="AX20">
        <f t="shared" si="62"/>
        <v>5.9062103929024085E-2</v>
      </c>
      <c r="AY20">
        <f t="shared" si="63"/>
        <v>5.2286561573279225E-2</v>
      </c>
      <c r="AZ20">
        <f t="shared" si="64"/>
        <v>0.11266620013995801</v>
      </c>
      <c r="BA20">
        <f t="shared" si="33"/>
        <v>0.10171634034663896</v>
      </c>
      <c r="BC20">
        <f t="shared" si="6"/>
        <v>283.98844621300009</v>
      </c>
      <c r="BD20">
        <f t="shared" si="7"/>
        <v>285.58875678100009</v>
      </c>
      <c r="BE20">
        <f t="shared" si="8"/>
        <v>2245.1690472970004</v>
      </c>
      <c r="BF20">
        <f t="shared" si="9"/>
        <v>2237.3675332780003</v>
      </c>
      <c r="BG20">
        <f t="shared" si="34"/>
        <v>5052.1137835690006</v>
      </c>
      <c r="BI20" s="1">
        <v>57.299790000000002</v>
      </c>
      <c r="BJ20" s="1">
        <v>48.761609999999997</v>
      </c>
      <c r="BK20" s="1">
        <v>16.606909999999999</v>
      </c>
      <c r="BL20" s="1">
        <v>15.56795</v>
      </c>
      <c r="BN20">
        <f t="shared" si="35"/>
        <v>849.07467288428518</v>
      </c>
      <c r="BO20">
        <f t="shared" si="36"/>
        <v>726.6266582945326</v>
      </c>
      <c r="BP20">
        <f t="shared" si="37"/>
        <v>1945.4947486801395</v>
      </c>
      <c r="BQ20">
        <f t="shared" si="38"/>
        <v>1817.44360803017</v>
      </c>
      <c r="BR20">
        <f t="shared" si="39"/>
        <v>5338.6396878891273</v>
      </c>
      <c r="BT20">
        <f t="shared" si="10"/>
        <v>271.73715669397114</v>
      </c>
      <c r="BU20">
        <f t="shared" si="11"/>
        <v>137.52426896312232</v>
      </c>
      <c r="BW20">
        <v>2.0260635131734972</v>
      </c>
      <c r="BX20">
        <v>3.8344999999999914</v>
      </c>
      <c r="BY20">
        <v>2</v>
      </c>
      <c r="BZ20">
        <f t="shared" si="61"/>
        <v>14.615160892145312</v>
      </c>
      <c r="CA20">
        <f t="shared" si="60"/>
        <v>3532790.4751353743</v>
      </c>
      <c r="CF20">
        <f t="shared" si="57"/>
        <v>12.409362953649477</v>
      </c>
      <c r="CG20">
        <f t="shared" si="41"/>
        <v>10.619765519496488</v>
      </c>
      <c r="CH20">
        <f t="shared" si="42"/>
        <v>28.433718766784047</v>
      </c>
      <c r="CI20">
        <f t="shared" si="43"/>
        <v>26.562230743762015</v>
      </c>
      <c r="CJ20">
        <f t="shared" si="44"/>
        <v>78.025077983692029</v>
      </c>
      <c r="CK20">
        <f t="shared" si="58"/>
        <v>2.2085962508348916E-2</v>
      </c>
      <c r="CM20" s="1">
        <v>0</v>
      </c>
      <c r="CN20" s="1">
        <v>0</v>
      </c>
      <c r="CO20" s="1">
        <v>9192</v>
      </c>
      <c r="CP20" s="1">
        <v>11519</v>
      </c>
      <c r="CR20" s="1">
        <v>8.0683089999999993</v>
      </c>
      <c r="CS20" s="1">
        <v>7.9939830000000001</v>
      </c>
      <c r="CU20">
        <f t="shared" si="12"/>
        <v>612.91894754400028</v>
      </c>
      <c r="CV20">
        <f t="shared" si="13"/>
        <v>768.08239303300013</v>
      </c>
      <c r="CX20">
        <f t="shared" si="14"/>
        <v>258.03448686217229</v>
      </c>
      <c r="CY20">
        <f t="shared" si="15"/>
        <v>320.37839009464221</v>
      </c>
      <c r="CZ20">
        <f t="shared" si="45"/>
        <v>0.10834461787502954</v>
      </c>
      <c r="DA20">
        <f t="shared" si="16"/>
        <v>3.7712155412128032</v>
      </c>
      <c r="DB20">
        <f t="shared" si="17"/>
        <v>24.662503225571243</v>
      </c>
      <c r="DC20">
        <f t="shared" si="18"/>
        <v>4.6823817175996902</v>
      </c>
      <c r="DD20">
        <f t="shared" si="19"/>
        <v>21.879849026162326</v>
      </c>
      <c r="DE20">
        <f t="shared" si="46"/>
        <v>8.4535972588124935</v>
      </c>
      <c r="DF20">
        <f t="shared" si="21"/>
        <v>69.571480724879535</v>
      </c>
      <c r="DG20">
        <f t="shared" si="59"/>
        <v>0.10834461787502954</v>
      </c>
      <c r="DI20" s="1">
        <v>2392</v>
      </c>
      <c r="DJ20" s="1">
        <v>606.91390000000001</v>
      </c>
      <c r="DK20" s="1">
        <v>6407</v>
      </c>
      <c r="DL20" s="1">
        <v>581.29070000000002</v>
      </c>
      <c r="DN20" s="1">
        <v>13072</v>
      </c>
      <c r="DO20" s="1">
        <v>14299</v>
      </c>
      <c r="DQ20">
        <f t="shared" si="47"/>
        <v>1.1616158707311701</v>
      </c>
      <c r="DR20">
        <f t="shared" si="48"/>
        <v>2.9800419407043925</v>
      </c>
      <c r="DT20" s="1">
        <v>320041</v>
      </c>
      <c r="DU20" s="1">
        <v>254206</v>
      </c>
      <c r="DV20" s="1">
        <v>171537</v>
      </c>
      <c r="DW20" s="1">
        <v>75932</v>
      </c>
      <c r="DY20">
        <f t="shared" si="49"/>
        <v>21.340208103887008</v>
      </c>
      <c r="DZ20">
        <f t="shared" si="50"/>
        <v>16.950356177042003</v>
      </c>
      <c r="EA20">
        <f t="shared" si="51"/>
        <v>11.438019745959002</v>
      </c>
      <c r="EB20">
        <f t="shared" si="52"/>
        <v>5.0631159187240016</v>
      </c>
      <c r="ED20" s="1">
        <v>36491</v>
      </c>
      <c r="EE20" s="1">
        <v>34707</v>
      </c>
      <c r="EF20" s="1">
        <v>225</v>
      </c>
      <c r="EG20" s="1">
        <v>647.47950000000003</v>
      </c>
      <c r="EH20" s="1">
        <v>36</v>
      </c>
      <c r="EI20" s="1">
        <v>871.06960000000004</v>
      </c>
      <c r="EK20" s="1">
        <v>0.26889990000000003</v>
      </c>
      <c r="EL20" s="1">
        <v>0.20793030000000001</v>
      </c>
      <c r="EM20" s="1">
        <v>0.62508339999999996</v>
      </c>
      <c r="EN20" s="1">
        <v>0.5119302</v>
      </c>
      <c r="EO20" s="1">
        <v>6.4294000000000004E-2</v>
      </c>
      <c r="EP20" s="1">
        <v>6.6184E-3</v>
      </c>
      <c r="ES20">
        <v>9557</v>
      </c>
      <c r="ET20">
        <v>12788</v>
      </c>
      <c r="EV20">
        <f t="shared" si="53"/>
        <v>2.3542952809459037E-2</v>
      </c>
      <c r="EW20">
        <f t="shared" si="54"/>
        <v>2.8151391929934315E-3</v>
      </c>
    </row>
    <row r="21" spans="1:153" x14ac:dyDescent="0.25">
      <c r="A21">
        <v>2037</v>
      </c>
      <c r="B21" s="1">
        <v>12844</v>
      </c>
      <c r="C21" s="1">
        <v>14522</v>
      </c>
      <c r="D21" s="1">
        <v>36793</v>
      </c>
      <c r="E21" s="1">
        <v>35097</v>
      </c>
      <c r="F21" s="1">
        <v>4146</v>
      </c>
      <c r="G21" s="1">
        <v>4355</v>
      </c>
      <c r="H21" s="1">
        <v>34086</v>
      </c>
      <c r="I21" s="1">
        <v>34052</v>
      </c>
      <c r="J21" s="1">
        <v>32115</v>
      </c>
      <c r="K21" s="1">
        <v>32570</v>
      </c>
      <c r="L21" s="1">
        <v>998441</v>
      </c>
      <c r="P21">
        <v>2037</v>
      </c>
      <c r="Q21">
        <f t="shared" si="0"/>
        <v>856.43287230800024</v>
      </c>
      <c r="R21">
        <f t="shared" si="1"/>
        <v>968.32125285400036</v>
      </c>
      <c r="S21">
        <f t="shared" si="2"/>
        <v>2453.3427803510008</v>
      </c>
      <c r="T21">
        <f t="shared" si="3"/>
        <v>2340.2541668790004</v>
      </c>
      <c r="U21">
        <f t="shared" si="23"/>
        <v>6618.3510723920008</v>
      </c>
      <c r="W21">
        <f t="shared" si="24"/>
        <v>2141.4155788050007</v>
      </c>
      <c r="X21">
        <f t="shared" si="25"/>
        <v>2171.7547999900007</v>
      </c>
      <c r="Z21">
        <f t="shared" si="26"/>
        <v>311.92720154600011</v>
      </c>
      <c r="AA21">
        <f t="shared" si="27"/>
        <v>168.4993668889997</v>
      </c>
      <c r="AB21">
        <f t="shared" si="28"/>
        <v>0.12714375016986926</v>
      </c>
      <c r="AC21">
        <f t="shared" si="29"/>
        <v>7.200045587941975E-2</v>
      </c>
      <c r="AE21" s="1">
        <v>58563</v>
      </c>
      <c r="AF21" s="1">
        <v>3950</v>
      </c>
      <c r="AG21" s="1">
        <v>6474</v>
      </c>
      <c r="AH21" s="1">
        <v>2903</v>
      </c>
      <c r="AI21" s="1">
        <v>54693</v>
      </c>
      <c r="AJ21" s="1">
        <v>4052</v>
      </c>
      <c r="AK21" s="1">
        <v>6738</v>
      </c>
      <c r="AL21" s="1">
        <v>2655</v>
      </c>
      <c r="AM21" s="1">
        <v>52178</v>
      </c>
      <c r="AN21" s="1">
        <v>3744</v>
      </c>
      <c r="AO21" s="1">
        <v>6160</v>
      </c>
      <c r="AP21" s="1">
        <v>2603</v>
      </c>
      <c r="AR21">
        <f t="shared" si="55"/>
        <v>6385</v>
      </c>
      <c r="AS21">
        <f t="shared" si="30"/>
        <v>206</v>
      </c>
      <c r="AT21">
        <f t="shared" si="31"/>
        <v>314</v>
      </c>
      <c r="AU21">
        <f t="shared" si="32"/>
        <v>300</v>
      </c>
      <c r="AW21">
        <f t="shared" si="56"/>
        <v>0.1090278845004525</v>
      </c>
      <c r="AX21">
        <f t="shared" si="62"/>
        <v>5.2151898734177214E-2</v>
      </c>
      <c r="AY21">
        <f t="shared" si="63"/>
        <v>4.8501699104108745E-2</v>
      </c>
      <c r="AZ21">
        <f t="shared" si="64"/>
        <v>0.10334137099552188</v>
      </c>
      <c r="BA21">
        <f t="shared" si="33"/>
        <v>0.1002225622478787</v>
      </c>
      <c r="BC21">
        <f t="shared" si="6"/>
        <v>276.45365062200011</v>
      </c>
      <c r="BD21">
        <f t="shared" si="7"/>
        <v>290.38968848500014</v>
      </c>
      <c r="BE21">
        <f t="shared" si="8"/>
        <v>2272.8410842020003</v>
      </c>
      <c r="BF21">
        <f t="shared" si="9"/>
        <v>2270.5739775640004</v>
      </c>
      <c r="BG21">
        <f t="shared" si="34"/>
        <v>5110.2584008730009</v>
      </c>
      <c r="BI21" s="1">
        <v>57.871729999999999</v>
      </c>
      <c r="BJ21" s="1">
        <v>49.539270000000002</v>
      </c>
      <c r="BK21" s="1">
        <v>16.435890000000001</v>
      </c>
      <c r="BL21" s="1">
        <v>15.5892</v>
      </c>
      <c r="BN21">
        <f t="shared" si="35"/>
        <v>834.79719105142726</v>
      </c>
      <c r="BO21">
        <f t="shared" si="36"/>
        <v>750.62491930255612</v>
      </c>
      <c r="BP21">
        <f t="shared" si="37"/>
        <v>1949.1913784031306</v>
      </c>
      <c r="BQ21">
        <f t="shared" si="38"/>
        <v>1846.9352476560887</v>
      </c>
      <c r="BR21">
        <f t="shared" si="39"/>
        <v>5381.5487364132032</v>
      </c>
      <c r="BT21">
        <f t="shared" si="10"/>
        <v>267.50916118552618</v>
      </c>
      <c r="BU21">
        <f t="shared" si="11"/>
        <v>137.06112330632348</v>
      </c>
      <c r="BW21">
        <v>2.0144863400446411</v>
      </c>
      <c r="BX21">
        <v>3.8344999999999914</v>
      </c>
      <c r="BY21">
        <v>2</v>
      </c>
      <c r="BZ21">
        <f t="shared" si="61"/>
        <v>14.878018859367277</v>
      </c>
      <c r="CA21">
        <f t="shared" si="60"/>
        <v>3604367.0539489607</v>
      </c>
      <c r="CF21">
        <f t="shared" si="57"/>
        <v>12.420128352209963</v>
      </c>
      <c r="CG21">
        <f t="shared" si="41"/>
        <v>11.16781170569447</v>
      </c>
      <c r="CH21">
        <f t="shared" si="42"/>
        <v>29.000106088397875</v>
      </c>
      <c r="CI21">
        <f t="shared" si="43"/>
        <v>27.478737446657458</v>
      </c>
      <c r="CJ21">
        <f t="shared" si="44"/>
        <v>80.066783592959766</v>
      </c>
      <c r="CK21">
        <f t="shared" si="58"/>
        <v>2.221382628199263E-2</v>
      </c>
      <c r="CM21" s="1">
        <v>0</v>
      </c>
      <c r="CN21" s="1">
        <v>0</v>
      </c>
      <c r="CO21" s="1">
        <v>9350</v>
      </c>
      <c r="CP21" s="1">
        <v>11811</v>
      </c>
      <c r="CR21" s="1">
        <v>8.1657770000000003</v>
      </c>
      <c r="CS21" s="1">
        <v>8.0008300000000006</v>
      </c>
      <c r="CU21">
        <f t="shared" si="12"/>
        <v>623.45432545000017</v>
      </c>
      <c r="CV21">
        <f t="shared" si="13"/>
        <v>787.55283827700021</v>
      </c>
      <c r="CX21">
        <f t="shared" si="14"/>
        <v>265.64053272514622</v>
      </c>
      <c r="CY21">
        <f t="shared" si="15"/>
        <v>328.78116371356634</v>
      </c>
      <c r="CZ21">
        <f t="shared" si="45"/>
        <v>0.11045550742979875</v>
      </c>
      <c r="DA21">
        <f t="shared" si="16"/>
        <v>3.952204855697095</v>
      </c>
      <c r="DB21">
        <f t="shared" si="17"/>
        <v>25.047901232700781</v>
      </c>
      <c r="DC21">
        <f t="shared" si="18"/>
        <v>4.8916123543351606</v>
      </c>
      <c r="DD21">
        <f t="shared" si="19"/>
        <v>22.587125092322296</v>
      </c>
      <c r="DE21">
        <f t="shared" si="46"/>
        <v>8.8438172100322561</v>
      </c>
      <c r="DF21">
        <f t="shared" si="21"/>
        <v>71.22296638292751</v>
      </c>
      <c r="DG21">
        <f t="shared" si="59"/>
        <v>0.11045550742979875</v>
      </c>
      <c r="DI21" s="1">
        <v>2304</v>
      </c>
      <c r="DJ21" s="1">
        <v>607.35090000000002</v>
      </c>
      <c r="DK21" s="1">
        <v>6401</v>
      </c>
      <c r="DL21" s="1">
        <v>575.06870000000004</v>
      </c>
      <c r="DN21" s="1">
        <v>12836</v>
      </c>
      <c r="DO21" s="1">
        <v>14522</v>
      </c>
      <c r="DQ21">
        <f t="shared" si="47"/>
        <v>1.119686473444967</v>
      </c>
      <c r="DR21">
        <f t="shared" si="48"/>
        <v>2.945383401654238</v>
      </c>
      <c r="DT21" s="1">
        <v>317213</v>
      </c>
      <c r="DU21" s="1">
        <v>254095</v>
      </c>
      <c r="DV21" s="1">
        <v>172969</v>
      </c>
      <c r="DW21" s="1">
        <v>77113</v>
      </c>
      <c r="DY21">
        <f t="shared" si="49"/>
        <v>21.151638175291005</v>
      </c>
      <c r="DZ21">
        <f t="shared" si="50"/>
        <v>16.942954740665005</v>
      </c>
      <c r="EA21">
        <f t="shared" si="51"/>
        <v>11.533504943183003</v>
      </c>
      <c r="EB21">
        <f t="shared" si="52"/>
        <v>5.1418645345910017</v>
      </c>
      <c r="ED21" s="1">
        <v>36793</v>
      </c>
      <c r="EE21" s="1">
        <v>35097</v>
      </c>
      <c r="EF21" s="1">
        <v>244</v>
      </c>
      <c r="EG21" s="1">
        <v>522.28779999999995</v>
      </c>
      <c r="EH21" s="1">
        <v>27</v>
      </c>
      <c r="EI21" s="1">
        <v>578.83259999999996</v>
      </c>
      <c r="EK21" s="1">
        <v>0.2690014</v>
      </c>
      <c r="EL21" s="1">
        <v>0.20930000000000001</v>
      </c>
      <c r="EM21" s="1">
        <v>0.63504839999999996</v>
      </c>
      <c r="EN21" s="1">
        <v>0.51728510000000005</v>
      </c>
      <c r="EO21" s="1">
        <v>6.4000699999999994E-2</v>
      </c>
      <c r="EP21" s="1">
        <v>7.8613999999999993E-3</v>
      </c>
      <c r="ES21">
        <v>9714</v>
      </c>
      <c r="ET21">
        <v>13190</v>
      </c>
      <c r="EV21">
        <f t="shared" si="53"/>
        <v>2.5118385834877497E-2</v>
      </c>
      <c r="EW21">
        <f t="shared" si="54"/>
        <v>2.047005307050796E-3</v>
      </c>
    </row>
    <row r="22" spans="1:153" x14ac:dyDescent="0.25">
      <c r="A22">
        <v>2038</v>
      </c>
      <c r="B22" s="1">
        <v>12602</v>
      </c>
      <c r="C22" s="1">
        <v>14500</v>
      </c>
      <c r="D22" s="1">
        <v>36871</v>
      </c>
      <c r="E22" s="1">
        <v>35776</v>
      </c>
      <c r="F22" s="1">
        <v>4138</v>
      </c>
      <c r="G22" s="1">
        <v>4422</v>
      </c>
      <c r="H22" s="1">
        <v>34299</v>
      </c>
      <c r="I22" s="1">
        <v>34793</v>
      </c>
      <c r="J22" s="1">
        <v>32322</v>
      </c>
      <c r="K22" s="1">
        <v>33251</v>
      </c>
      <c r="L22" s="1">
        <v>995786</v>
      </c>
      <c r="P22">
        <v>2038</v>
      </c>
      <c r="Q22">
        <f t="shared" si="0"/>
        <v>840.29640741400021</v>
      </c>
      <c r="R22">
        <f t="shared" si="1"/>
        <v>966.85430150000025</v>
      </c>
      <c r="S22">
        <f t="shared" si="2"/>
        <v>2458.5437896970006</v>
      </c>
      <c r="T22">
        <f t="shared" si="3"/>
        <v>2385.5296200320008</v>
      </c>
      <c r="U22">
        <f t="shared" si="23"/>
        <v>6651.2241186430019</v>
      </c>
      <c r="W22">
        <f t="shared" si="24"/>
        <v>2155.2182574540002</v>
      </c>
      <c r="X22">
        <f t="shared" si="25"/>
        <v>2217.1636123570006</v>
      </c>
      <c r="Z22">
        <f t="shared" si="26"/>
        <v>303.32553224300045</v>
      </c>
      <c r="AA22">
        <f t="shared" si="27"/>
        <v>168.36600767500022</v>
      </c>
      <c r="AB22">
        <f t="shared" si="28"/>
        <v>0.12337609503403774</v>
      </c>
      <c r="AC22">
        <f t="shared" si="29"/>
        <v>7.0578041144901682E-2</v>
      </c>
      <c r="AE22" s="1">
        <v>59136</v>
      </c>
      <c r="AF22" s="1">
        <v>4007</v>
      </c>
      <c r="AG22" s="1">
        <v>6541</v>
      </c>
      <c r="AH22" s="1">
        <v>2963</v>
      </c>
      <c r="AI22" s="1">
        <v>55440</v>
      </c>
      <c r="AJ22" s="1">
        <v>4108</v>
      </c>
      <c r="AK22" s="1">
        <v>6835</v>
      </c>
      <c r="AL22" s="1">
        <v>2709</v>
      </c>
      <c r="AM22" s="1">
        <v>52877</v>
      </c>
      <c r="AN22" s="1">
        <v>3788</v>
      </c>
      <c r="AO22" s="1">
        <v>6245</v>
      </c>
      <c r="AP22" s="1">
        <v>2663</v>
      </c>
      <c r="AR22">
        <f t="shared" si="55"/>
        <v>6259</v>
      </c>
      <c r="AS22">
        <f t="shared" si="30"/>
        <v>219</v>
      </c>
      <c r="AT22">
        <f t="shared" si="31"/>
        <v>296</v>
      </c>
      <c r="AU22">
        <f t="shared" si="32"/>
        <v>300</v>
      </c>
      <c r="AW22">
        <f t="shared" si="56"/>
        <v>0.10584077380952381</v>
      </c>
      <c r="AX22">
        <f t="shared" si="62"/>
        <v>5.4654354878961815E-2</v>
      </c>
      <c r="AY22">
        <f t="shared" si="63"/>
        <v>4.5253019415991441E-2</v>
      </c>
      <c r="AZ22">
        <f t="shared" si="64"/>
        <v>0.10124873439082012</v>
      </c>
      <c r="BA22">
        <f t="shared" si="33"/>
        <v>9.7374977631560833E-2</v>
      </c>
      <c r="BC22">
        <f t="shared" si="6"/>
        <v>275.92021376600007</v>
      </c>
      <c r="BD22">
        <f t="shared" si="7"/>
        <v>294.85722215400006</v>
      </c>
      <c r="BE22">
        <f t="shared" si="8"/>
        <v>2287.0438404930005</v>
      </c>
      <c r="BF22">
        <f t="shared" si="9"/>
        <v>2319.9835663510007</v>
      </c>
      <c r="BG22">
        <f t="shared" si="34"/>
        <v>5177.8048427640015</v>
      </c>
      <c r="BI22" s="1">
        <v>58.04636</v>
      </c>
      <c r="BJ22" s="1">
        <v>50.664259999999999</v>
      </c>
      <c r="BK22" s="1">
        <v>16.31981</v>
      </c>
      <c r="BL22" s="1">
        <v>15.568580000000001</v>
      </c>
      <c r="BN22">
        <f t="shared" si="35"/>
        <v>835.70056039233225</v>
      </c>
      <c r="BO22">
        <f t="shared" si="36"/>
        <v>779.48122333766412</v>
      </c>
      <c r="BP22">
        <f t="shared" si="37"/>
        <v>1947.5193103989996</v>
      </c>
      <c r="BQ22">
        <f t="shared" si="38"/>
        <v>1884.6299816723529</v>
      </c>
      <c r="BR22">
        <f t="shared" si="39"/>
        <v>5447.3310758013486</v>
      </c>
      <c r="BT22">
        <f t="shared" si="10"/>
        <v>258.29514980043325</v>
      </c>
      <c r="BU22">
        <f t="shared" si="11"/>
        <v>136.77149724722489</v>
      </c>
      <c r="BW22">
        <v>1.9903586550271939</v>
      </c>
      <c r="BX22">
        <v>3.8344999999999914</v>
      </c>
      <c r="BY22">
        <v>2</v>
      </c>
      <c r="BZ22">
        <f t="shared" si="61"/>
        <v>15.145604404440894</v>
      </c>
      <c r="CA22">
        <f t="shared" si="60"/>
        <v>3676976.5358958319</v>
      </c>
      <c r="CF22">
        <f t="shared" si="57"/>
        <v>12.657190088271831</v>
      </c>
      <c r="CG22">
        <f t="shared" si="41"/>
        <v>11.805714249361902</v>
      </c>
      <c r="CH22">
        <f t="shared" si="42"/>
        <v>29.496357045312781</v>
      </c>
      <c r="CI22">
        <f t="shared" si="43"/>
        <v>28.543860151158146</v>
      </c>
      <c r="CJ22">
        <f t="shared" si="44"/>
        <v>82.50312153410465</v>
      </c>
      <c r="CK22">
        <f t="shared" si="58"/>
        <v>2.2437761222755311E-2</v>
      </c>
      <c r="CM22" s="1">
        <v>0</v>
      </c>
      <c r="CN22" s="1">
        <v>0</v>
      </c>
      <c r="CO22" s="1">
        <v>9573</v>
      </c>
      <c r="CP22" s="1">
        <v>12100</v>
      </c>
      <c r="CR22" s="1">
        <v>8.2981890000000007</v>
      </c>
      <c r="CS22" s="1">
        <v>8.0365040000000008</v>
      </c>
      <c r="CU22">
        <f t="shared" si="12"/>
        <v>638.32387781100022</v>
      </c>
      <c r="CV22">
        <f t="shared" si="13"/>
        <v>806.82324470000026</v>
      </c>
      <c r="CX22">
        <f t="shared" si="14"/>
        <v>276.38635417366515</v>
      </c>
      <c r="CY22">
        <f t="shared" si="15"/>
        <v>338.32785210311209</v>
      </c>
      <c r="CZ22">
        <f t="shared" si="45"/>
        <v>0.11284685981498703</v>
      </c>
      <c r="DA22">
        <f t="shared" si="16"/>
        <v>4.1860383831000236</v>
      </c>
      <c r="DB22">
        <f t="shared" si="17"/>
        <v>25.310318662212758</v>
      </c>
      <c r="DC22">
        <f t="shared" si="18"/>
        <v>5.1241798069579225</v>
      </c>
      <c r="DD22">
        <f t="shared" si="19"/>
        <v>23.419680344200223</v>
      </c>
      <c r="DE22">
        <f t="shared" si="46"/>
        <v>9.3102181900579453</v>
      </c>
      <c r="DF22">
        <f t="shared" si="21"/>
        <v>73.192903344046698</v>
      </c>
      <c r="DG22">
        <f t="shared" si="59"/>
        <v>0.11284685981498703</v>
      </c>
      <c r="DI22" s="1">
        <v>2375</v>
      </c>
      <c r="DJ22" s="1">
        <v>627.56200000000001</v>
      </c>
      <c r="DK22" s="1">
        <v>6369</v>
      </c>
      <c r="DL22" s="1">
        <v>572.85059999999999</v>
      </c>
      <c r="DN22" s="1">
        <v>12590</v>
      </c>
      <c r="DO22" s="1">
        <v>14500</v>
      </c>
      <c r="DQ22">
        <f t="shared" si="47"/>
        <v>1.1925992445518194</v>
      </c>
      <c r="DR22">
        <f t="shared" si="48"/>
        <v>2.9193549285379414</v>
      </c>
      <c r="DT22" s="1">
        <v>317115</v>
      </c>
      <c r="DU22" s="1">
        <v>253967</v>
      </c>
      <c r="DV22" s="1">
        <v>173477</v>
      </c>
      <c r="DW22" s="1">
        <v>78561</v>
      </c>
      <c r="DY22">
        <f t="shared" si="49"/>
        <v>21.145103573805006</v>
      </c>
      <c r="DZ22">
        <f t="shared" si="50"/>
        <v>16.934419750969003</v>
      </c>
      <c r="EA22">
        <f t="shared" si="51"/>
        <v>11.567378183539002</v>
      </c>
      <c r="EB22">
        <f t="shared" si="52"/>
        <v>5.2384166055270018</v>
      </c>
      <c r="ED22" s="1">
        <v>36871</v>
      </c>
      <c r="EE22" s="1">
        <v>35776</v>
      </c>
      <c r="EF22" s="1">
        <v>201</v>
      </c>
      <c r="EG22" s="1">
        <v>590.65610000000004</v>
      </c>
      <c r="EH22" s="1">
        <v>35</v>
      </c>
      <c r="EI22" s="1">
        <v>883.86519999999996</v>
      </c>
      <c r="EK22" s="1">
        <v>0.26834180000000002</v>
      </c>
      <c r="EL22" s="1">
        <v>0.2074146</v>
      </c>
      <c r="EM22" s="1">
        <v>0.63227489999999997</v>
      </c>
      <c r="EN22" s="1">
        <v>0.52333320000000005</v>
      </c>
      <c r="EO22" s="1">
        <v>6.2107599999999999E-2</v>
      </c>
      <c r="EP22" s="1">
        <v>9.3542999999999994E-3</v>
      </c>
      <c r="ES22">
        <v>9974</v>
      </c>
      <c r="ET22">
        <v>13478</v>
      </c>
      <c r="EV22">
        <f t="shared" si="53"/>
        <v>2.0152396230198516E-2</v>
      </c>
      <c r="EW22">
        <f t="shared" si="54"/>
        <v>2.5968244546668647E-3</v>
      </c>
    </row>
    <row r="23" spans="1:153" x14ac:dyDescent="0.25">
      <c r="A23">
        <v>2039</v>
      </c>
      <c r="B23" s="1">
        <v>12753</v>
      </c>
      <c r="C23" s="1">
        <v>14371</v>
      </c>
      <c r="D23" s="1">
        <v>36939</v>
      </c>
      <c r="E23" s="1">
        <v>36368</v>
      </c>
      <c r="F23" s="1">
        <v>4116</v>
      </c>
      <c r="G23" s="1">
        <v>4493</v>
      </c>
      <c r="H23" s="1">
        <v>34366</v>
      </c>
      <c r="I23" s="1">
        <v>35412</v>
      </c>
      <c r="J23" s="1">
        <v>32412</v>
      </c>
      <c r="K23" s="1">
        <v>33828</v>
      </c>
      <c r="L23" s="1">
        <v>992867</v>
      </c>
      <c r="P23">
        <v>2039</v>
      </c>
      <c r="Q23">
        <f t="shared" si="0"/>
        <v>850.36502807100021</v>
      </c>
      <c r="R23">
        <f t="shared" si="1"/>
        <v>958.25263219700037</v>
      </c>
      <c r="S23">
        <f t="shared" si="2"/>
        <v>2463.0780029730004</v>
      </c>
      <c r="T23">
        <f t="shared" si="3"/>
        <v>2425.0039473760007</v>
      </c>
      <c r="U23">
        <f t="shared" si="23"/>
        <v>6696.6996106170018</v>
      </c>
      <c r="W23">
        <f t="shared" si="24"/>
        <v>2161.2194220840006</v>
      </c>
      <c r="X23">
        <f t="shared" si="25"/>
        <v>2255.6377455960005</v>
      </c>
      <c r="Z23">
        <f t="shared" si="26"/>
        <v>301.85858088899977</v>
      </c>
      <c r="AA23">
        <f t="shared" si="27"/>
        <v>169.36620178000021</v>
      </c>
      <c r="AB23">
        <f t="shared" si="28"/>
        <v>0.12255339884674722</v>
      </c>
      <c r="AC23">
        <f t="shared" si="29"/>
        <v>6.9841619005719377E-2</v>
      </c>
      <c r="AE23" s="1">
        <v>59739</v>
      </c>
      <c r="AF23" s="1">
        <v>4049</v>
      </c>
      <c r="AG23" s="1">
        <v>6557</v>
      </c>
      <c r="AH23" s="1">
        <v>2962</v>
      </c>
      <c r="AI23" s="1">
        <v>56090</v>
      </c>
      <c r="AJ23" s="1">
        <v>4138</v>
      </c>
      <c r="AK23" s="1">
        <v>6827</v>
      </c>
      <c r="AL23" s="1">
        <v>2723</v>
      </c>
      <c r="AM23" s="1">
        <v>53485</v>
      </c>
      <c r="AN23" s="1">
        <v>3833</v>
      </c>
      <c r="AO23" s="1">
        <v>6248</v>
      </c>
      <c r="AP23" s="1">
        <v>2674</v>
      </c>
      <c r="AR23">
        <f t="shared" si="55"/>
        <v>6254</v>
      </c>
      <c r="AS23">
        <f t="shared" si="30"/>
        <v>216</v>
      </c>
      <c r="AT23">
        <f t="shared" si="31"/>
        <v>309</v>
      </c>
      <c r="AU23">
        <f t="shared" si="32"/>
        <v>288</v>
      </c>
      <c r="AW23">
        <f t="shared" si="56"/>
        <v>0.10468872930581362</v>
      </c>
      <c r="AX23">
        <f t="shared" si="62"/>
        <v>5.3346505309953073E-2</v>
      </c>
      <c r="AY23">
        <f t="shared" si="63"/>
        <v>4.7125209699557725E-2</v>
      </c>
      <c r="AZ23">
        <f t="shared" si="64"/>
        <v>9.7231600270087773E-2</v>
      </c>
      <c r="BA23">
        <f t="shared" si="33"/>
        <v>9.6402799186980775E-2</v>
      </c>
      <c r="BC23">
        <f t="shared" si="6"/>
        <v>274.45326241200007</v>
      </c>
      <c r="BD23">
        <f t="shared" si="7"/>
        <v>299.59147425100008</v>
      </c>
      <c r="BE23">
        <f t="shared" si="8"/>
        <v>2291.5113741620007</v>
      </c>
      <c r="BF23">
        <f t="shared" si="9"/>
        <v>2361.2582430840002</v>
      </c>
      <c r="BG23">
        <f t="shared" si="34"/>
        <v>5226.8143539090015</v>
      </c>
      <c r="BI23" s="1">
        <v>57.064920000000001</v>
      </c>
      <c r="BJ23" s="1">
        <v>50.221910000000001</v>
      </c>
      <c r="BK23" s="1">
        <v>16.095890000000001</v>
      </c>
      <c r="BL23" s="1">
        <v>15.3604</v>
      </c>
      <c r="BN23">
        <f t="shared" si="35"/>
        <v>817.20270392327768</v>
      </c>
      <c r="BO23">
        <f t="shared" si="36"/>
        <v>785.08171066764737</v>
      </c>
      <c r="BP23">
        <f t="shared" si="37"/>
        <v>1924.5499940325876</v>
      </c>
      <c r="BQ23">
        <f t="shared" si="38"/>
        <v>1892.5100607869854</v>
      </c>
      <c r="BR23">
        <f t="shared" si="39"/>
        <v>5419.3444694104983</v>
      </c>
      <c r="BT23">
        <f t="shared" si="10"/>
        <v>253.51911258178183</v>
      </c>
      <c r="BU23">
        <f t="shared" si="11"/>
        <v>135.74425489661547</v>
      </c>
      <c r="BW23">
        <v>2.0040517889990923</v>
      </c>
      <c r="BX23">
        <v>3.8344999999999914</v>
      </c>
      <c r="BY23">
        <v>2</v>
      </c>
      <c r="BZ23">
        <f t="shared" si="61"/>
        <v>15.418002554244291</v>
      </c>
      <c r="CA23">
        <f t="shared" si="60"/>
        <v>3750161.5566213536</v>
      </c>
      <c r="CF23">
        <f t="shared" si="57"/>
        <v>12.599633376424435</v>
      </c>
      <c r="CG23">
        <f t="shared" si="41"/>
        <v>12.104391820364265</v>
      </c>
      <c r="CH23">
        <f t="shared" si="42"/>
        <v>29.672716723765273</v>
      </c>
      <c r="CI23">
        <f t="shared" si="43"/>
        <v>29.178724951146759</v>
      </c>
      <c r="CJ23">
        <f t="shared" si="44"/>
        <v>83.55546687170073</v>
      </c>
      <c r="CK23">
        <f t="shared" si="58"/>
        <v>2.2280497949261326E-2</v>
      </c>
      <c r="CM23" s="1">
        <v>0</v>
      </c>
      <c r="CN23" s="1">
        <v>0</v>
      </c>
      <c r="CO23" s="1">
        <v>9768</v>
      </c>
      <c r="CP23" s="1">
        <v>12378</v>
      </c>
      <c r="CR23" s="1">
        <v>7.7458780000000003</v>
      </c>
      <c r="CS23" s="1">
        <v>7.972251</v>
      </c>
      <c r="CU23">
        <f t="shared" si="12"/>
        <v>651.3264011760001</v>
      </c>
      <c r="CV23">
        <f t="shared" si="13"/>
        <v>825.3601754460002</v>
      </c>
      <c r="CX23">
        <f t="shared" si="14"/>
        <v>263.24584156095307</v>
      </c>
      <c r="CY23">
        <f t="shared" si="15"/>
        <v>343.33387732896443</v>
      </c>
      <c r="CZ23">
        <f t="shared" si="45"/>
        <v>0.11192861467171134</v>
      </c>
      <c r="DA23">
        <f t="shared" si="16"/>
        <v>4.0587250575809621</v>
      </c>
      <c r="DB23">
        <f t="shared" si="17"/>
        <v>25.613991666184312</v>
      </c>
      <c r="DC23">
        <f t="shared" si="18"/>
        <v>5.2935225976165698</v>
      </c>
      <c r="DD23">
        <f t="shared" si="19"/>
        <v>23.88520235353019</v>
      </c>
      <c r="DE23">
        <f t="shared" si="46"/>
        <v>9.352247655197532</v>
      </c>
      <c r="DF23">
        <f t="shared" si="21"/>
        <v>74.2032192165032</v>
      </c>
      <c r="DG23">
        <f t="shared" si="59"/>
        <v>0.11192861467171132</v>
      </c>
      <c r="DI23" s="1">
        <v>2279</v>
      </c>
      <c r="DJ23" s="1">
        <v>609.52480000000003</v>
      </c>
      <c r="DK23" s="1">
        <v>6277</v>
      </c>
      <c r="DL23" s="1">
        <v>589.61130000000003</v>
      </c>
      <c r="DN23" s="1">
        <v>12740</v>
      </c>
      <c r="DO23" s="1">
        <v>14371</v>
      </c>
      <c r="DQ23">
        <f t="shared" si="47"/>
        <v>1.1115013214543699</v>
      </c>
      <c r="DR23">
        <f t="shared" si="48"/>
        <v>2.9613668086313636</v>
      </c>
      <c r="DT23" s="1">
        <v>315782</v>
      </c>
      <c r="DU23" s="1">
        <v>254362</v>
      </c>
      <c r="DV23" s="1">
        <v>173301</v>
      </c>
      <c r="DW23" s="1">
        <v>79989</v>
      </c>
      <c r="DY23">
        <f t="shared" si="49"/>
        <v>21.056219657674006</v>
      </c>
      <c r="DZ23">
        <f t="shared" si="50"/>
        <v>16.960758195734005</v>
      </c>
      <c r="EA23">
        <f t="shared" si="51"/>
        <v>11.555642572707002</v>
      </c>
      <c r="EB23">
        <f t="shared" si="52"/>
        <v>5.3336350843230012</v>
      </c>
      <c r="ED23" s="1">
        <v>36939</v>
      </c>
      <c r="EE23" s="1">
        <v>36368</v>
      </c>
      <c r="EF23" s="1">
        <v>205</v>
      </c>
      <c r="EG23" s="1">
        <v>552.10979999999995</v>
      </c>
      <c r="EH23" s="1">
        <v>36</v>
      </c>
      <c r="EI23" s="1">
        <v>478.11489999999998</v>
      </c>
      <c r="EK23" s="1">
        <v>0.26643450000000002</v>
      </c>
      <c r="EL23" s="1">
        <v>0.20384089999999999</v>
      </c>
      <c r="EM23" s="1">
        <v>0.63395210000000002</v>
      </c>
      <c r="EN23" s="1">
        <v>0.51186739999999997</v>
      </c>
      <c r="EO23" s="1">
        <v>5.98285E-2</v>
      </c>
      <c r="EP23" s="1">
        <v>1.06217E-2</v>
      </c>
      <c r="ES23">
        <v>10145</v>
      </c>
      <c r="ET23">
        <v>13923</v>
      </c>
      <c r="EV23">
        <f t="shared" si="53"/>
        <v>2.0206998521439132E-2</v>
      </c>
      <c r="EW23">
        <f t="shared" si="54"/>
        <v>2.5856496444731738E-3</v>
      </c>
    </row>
    <row r="24" spans="1:153" x14ac:dyDescent="0.25">
      <c r="A24">
        <v>2040</v>
      </c>
      <c r="B24" s="1">
        <v>12766</v>
      </c>
      <c r="C24" s="1">
        <v>14272</v>
      </c>
      <c r="D24" s="1">
        <v>36836</v>
      </c>
      <c r="E24" s="1">
        <v>36822</v>
      </c>
      <c r="F24" s="1">
        <v>4071</v>
      </c>
      <c r="G24" s="1">
        <v>4377</v>
      </c>
      <c r="H24" s="1">
        <v>34328</v>
      </c>
      <c r="I24" s="1">
        <v>35850</v>
      </c>
      <c r="J24" s="1">
        <v>32408</v>
      </c>
      <c r="K24" s="1">
        <v>34224</v>
      </c>
      <c r="L24" s="1">
        <v>990380</v>
      </c>
      <c r="P24">
        <v>2040</v>
      </c>
      <c r="Q24">
        <f t="shared" si="0"/>
        <v>851.23186296200015</v>
      </c>
      <c r="R24">
        <f t="shared" si="1"/>
        <v>951.65135110400024</v>
      </c>
      <c r="S24">
        <f t="shared" si="2"/>
        <v>2456.2100034520008</v>
      </c>
      <c r="T24">
        <f t="shared" si="3"/>
        <v>2455.2764889540008</v>
      </c>
      <c r="U24">
        <f t="shared" si="23"/>
        <v>6714.3697064720018</v>
      </c>
      <c r="W24">
        <f t="shared" si="24"/>
        <v>2160.9527036560007</v>
      </c>
      <c r="X24">
        <f t="shared" si="25"/>
        <v>2282.042869968001</v>
      </c>
      <c r="Z24">
        <f t="shared" si="26"/>
        <v>295.2572997960001</v>
      </c>
      <c r="AA24">
        <f t="shared" si="27"/>
        <v>173.23361898599978</v>
      </c>
      <c r="AB24">
        <f t="shared" si="28"/>
        <v>0.12020849169290911</v>
      </c>
      <c r="AC24">
        <f t="shared" si="29"/>
        <v>7.0555646081147033E-2</v>
      </c>
      <c r="AE24" s="1">
        <v>60101</v>
      </c>
      <c r="AF24" s="1">
        <v>4046</v>
      </c>
      <c r="AG24" s="1">
        <v>6545</v>
      </c>
      <c r="AH24" s="1">
        <v>2966</v>
      </c>
      <c r="AI24" s="1">
        <v>56505</v>
      </c>
      <c r="AJ24" s="1">
        <v>4132</v>
      </c>
      <c r="AK24" s="1">
        <v>6805</v>
      </c>
      <c r="AL24" s="1">
        <v>2736</v>
      </c>
      <c r="AM24" s="1">
        <v>53860</v>
      </c>
      <c r="AN24" s="1">
        <v>3836</v>
      </c>
      <c r="AO24" s="1">
        <v>6251</v>
      </c>
      <c r="AP24" s="1">
        <v>2685</v>
      </c>
      <c r="AR24">
        <f t="shared" si="55"/>
        <v>6241</v>
      </c>
      <c r="AS24">
        <f t="shared" si="30"/>
        <v>210</v>
      </c>
      <c r="AT24">
        <f t="shared" si="31"/>
        <v>294</v>
      </c>
      <c r="AU24">
        <f t="shared" si="32"/>
        <v>281</v>
      </c>
      <c r="AW24">
        <f t="shared" si="56"/>
        <v>0.10384186619191028</v>
      </c>
      <c r="AX24">
        <f t="shared" si="62"/>
        <v>5.1903114186851208E-2</v>
      </c>
      <c r="AY24">
        <f t="shared" si="63"/>
        <v>4.4919786096256686E-2</v>
      </c>
      <c r="AZ24">
        <f t="shared" si="64"/>
        <v>9.4740391099123397E-2</v>
      </c>
      <c r="BA24">
        <f t="shared" si="33"/>
        <v>9.5386787585869826E-2</v>
      </c>
      <c r="BC24">
        <f t="shared" si="6"/>
        <v>271.4526800970001</v>
      </c>
      <c r="BD24">
        <f t="shared" si="7"/>
        <v>291.85663983900008</v>
      </c>
      <c r="BE24">
        <f t="shared" si="8"/>
        <v>2288.977549096001</v>
      </c>
      <c r="BF24">
        <f t="shared" si="9"/>
        <v>2390.4639109500008</v>
      </c>
      <c r="BG24">
        <f t="shared" si="34"/>
        <v>5242.7507799820014</v>
      </c>
      <c r="BI24" s="1">
        <v>57.23612</v>
      </c>
      <c r="BJ24" s="1">
        <v>49.765729999999998</v>
      </c>
      <c r="BK24" s="1">
        <v>16.184830000000002</v>
      </c>
      <c r="BL24" s="1">
        <v>15.182869999999999</v>
      </c>
      <c r="BN24">
        <f t="shared" si="35"/>
        <v>810.69315106458851</v>
      </c>
      <c r="BO24">
        <f t="shared" si="36"/>
        <v>757.86550766649714</v>
      </c>
      <c r="BP24">
        <f t="shared" si="37"/>
        <v>1933.0445346847025</v>
      </c>
      <c r="BQ24">
        <f t="shared" si="38"/>
        <v>1893.7744353672135</v>
      </c>
      <c r="BR24">
        <f t="shared" si="39"/>
        <v>5395.3776287830015</v>
      </c>
      <c r="BT24">
        <f t="shared" si="10"/>
        <v>249.34517593753966</v>
      </c>
      <c r="BU24">
        <f t="shared" si="11"/>
        <v>137.23921849606731</v>
      </c>
      <c r="BW24">
        <v>1.9576261807040964</v>
      </c>
      <c r="BX24">
        <v>3.8344999999999914</v>
      </c>
      <c r="BY24">
        <v>2</v>
      </c>
      <c r="BZ24">
        <f t="shared" si="61"/>
        <v>15.695299864889005</v>
      </c>
      <c r="CA24">
        <f t="shared" si="60"/>
        <v>3825316.7363871802</v>
      </c>
      <c r="CF24">
        <f t="shared" si="57"/>
        <v>12.724072104370478</v>
      </c>
      <c r="CG24">
        <f t="shared" si="41"/>
        <v>11.89492640008201</v>
      </c>
      <c r="CH24">
        <f t="shared" si="42"/>
        <v>30.339713624061243</v>
      </c>
      <c r="CI24">
        <f t="shared" si="43"/>
        <v>29.723357639549278</v>
      </c>
      <c r="CJ24">
        <f t="shared" si="44"/>
        <v>84.682069768063002</v>
      </c>
      <c r="CK24">
        <f t="shared" si="58"/>
        <v>2.2137270088657016E-2</v>
      </c>
      <c r="CM24" s="1">
        <v>0</v>
      </c>
      <c r="CN24" s="1">
        <v>0</v>
      </c>
      <c r="CO24" s="1">
        <v>9912</v>
      </c>
      <c r="CP24" s="1">
        <v>12440</v>
      </c>
      <c r="CR24" s="1">
        <v>7.9039159999999997</v>
      </c>
      <c r="CS24" s="1">
        <v>7.9609220000000001</v>
      </c>
      <c r="CU24">
        <f t="shared" si="12"/>
        <v>660.9282645840002</v>
      </c>
      <c r="CV24">
        <f t="shared" si="13"/>
        <v>829.49431108000022</v>
      </c>
      <c r="CX24">
        <f t="shared" si="14"/>
        <v>272.57676035785562</v>
      </c>
      <c r="CY24">
        <f t="shared" si="15"/>
        <v>344.56325800140405</v>
      </c>
      <c r="CZ24">
        <f t="shared" si="45"/>
        <v>0.11438309990888695</v>
      </c>
      <c r="DA24">
        <f t="shared" si="16"/>
        <v>4.2781739900165334</v>
      </c>
      <c r="DB24">
        <f t="shared" si="17"/>
        <v>26.06153963404471</v>
      </c>
      <c r="DC24">
        <f t="shared" si="18"/>
        <v>5.4080236567551525</v>
      </c>
      <c r="DD24">
        <f t="shared" si="19"/>
        <v>24.315333982794126</v>
      </c>
      <c r="DE24">
        <f t="shared" si="46"/>
        <v>9.686197646771685</v>
      </c>
      <c r="DF24">
        <f t="shared" si="21"/>
        <v>74.995872121291313</v>
      </c>
      <c r="DG24">
        <f t="shared" si="59"/>
        <v>0.11438309990888694</v>
      </c>
      <c r="DI24" s="1">
        <v>2263</v>
      </c>
      <c r="DJ24" s="1">
        <v>611.00900000000001</v>
      </c>
      <c r="DK24" s="1">
        <v>6227</v>
      </c>
      <c r="DL24" s="1">
        <v>568.99</v>
      </c>
      <c r="DN24" s="1">
        <v>12758</v>
      </c>
      <c r="DO24" s="1">
        <v>14272</v>
      </c>
      <c r="DQ24">
        <f t="shared" si="47"/>
        <v>1.1063854068624814</v>
      </c>
      <c r="DR24">
        <f t="shared" si="48"/>
        <v>2.8350307708537583</v>
      </c>
      <c r="DT24" s="1">
        <v>314339</v>
      </c>
      <c r="DU24" s="1">
        <v>254631</v>
      </c>
      <c r="DV24" s="1">
        <v>172948</v>
      </c>
      <c r="DW24" s="1">
        <v>81600</v>
      </c>
      <c r="DY24">
        <f t="shared" si="49"/>
        <v>20.960000984773007</v>
      </c>
      <c r="DZ24">
        <f t="shared" si="50"/>
        <v>16.978695010017002</v>
      </c>
      <c r="EA24">
        <f t="shared" si="51"/>
        <v>11.532104671436002</v>
      </c>
      <c r="EB24">
        <f t="shared" si="52"/>
        <v>5.4410559312000011</v>
      </c>
      <c r="ED24" s="1">
        <v>36836</v>
      </c>
      <c r="EE24" s="1">
        <v>36822</v>
      </c>
      <c r="EF24" s="1">
        <v>237</v>
      </c>
      <c r="EG24" s="1">
        <v>538.6585</v>
      </c>
      <c r="EH24" s="1">
        <v>45</v>
      </c>
      <c r="EI24" s="1">
        <v>675.67579999999998</v>
      </c>
      <c r="EK24" s="1">
        <v>0.26604430000000001</v>
      </c>
      <c r="EL24" s="1">
        <v>0.20234070000000001</v>
      </c>
      <c r="EM24" s="1">
        <v>0.64770899999999998</v>
      </c>
      <c r="EN24" s="1">
        <v>0.50593160000000004</v>
      </c>
      <c r="EO24" s="1">
        <v>5.7671500000000001E-2</v>
      </c>
      <c r="EP24" s="1">
        <v>9.4745000000000003E-3</v>
      </c>
      <c r="ES24">
        <v>10363</v>
      </c>
      <c r="ET24">
        <v>14196</v>
      </c>
      <c r="EV24">
        <f t="shared" si="53"/>
        <v>2.2869825340152465E-2</v>
      </c>
      <c r="EW24">
        <f t="shared" si="54"/>
        <v>3.1699070160608623E-3</v>
      </c>
    </row>
    <row r="25" spans="1:153" x14ac:dyDescent="0.25">
      <c r="A25">
        <v>2041</v>
      </c>
      <c r="B25" s="1">
        <v>12843</v>
      </c>
      <c r="C25" s="1">
        <v>14160</v>
      </c>
      <c r="D25" s="1">
        <v>36471</v>
      </c>
      <c r="E25" s="1">
        <v>37431</v>
      </c>
      <c r="F25" s="1">
        <v>4129</v>
      </c>
      <c r="G25" s="1">
        <v>4247</v>
      </c>
      <c r="H25" s="1">
        <v>34100</v>
      </c>
      <c r="I25" s="1">
        <v>36471</v>
      </c>
      <c r="J25" s="1">
        <v>32168</v>
      </c>
      <c r="K25" s="1">
        <v>34792</v>
      </c>
      <c r="L25" s="1">
        <v>987893</v>
      </c>
      <c r="P25">
        <v>2041</v>
      </c>
      <c r="Q25">
        <f t="shared" si="0"/>
        <v>856.36619270100027</v>
      </c>
      <c r="R25">
        <f t="shared" si="1"/>
        <v>944.18323512000029</v>
      </c>
      <c r="S25">
        <f t="shared" si="2"/>
        <v>2431.8719468970007</v>
      </c>
      <c r="T25">
        <f t="shared" si="3"/>
        <v>2495.8843696170006</v>
      </c>
      <c r="U25">
        <f t="shared" si="23"/>
        <v>6728.3057443350017</v>
      </c>
      <c r="W25">
        <f t="shared" si="24"/>
        <v>2144.9495979760004</v>
      </c>
      <c r="X25">
        <f t="shared" si="25"/>
        <v>2319.9168867440003</v>
      </c>
      <c r="Z25">
        <f t="shared" si="26"/>
        <v>286.92234892100032</v>
      </c>
      <c r="AA25">
        <f t="shared" si="27"/>
        <v>175.96748287300034</v>
      </c>
      <c r="AB25">
        <f t="shared" si="28"/>
        <v>0.1179841517918347</v>
      </c>
      <c r="AC25">
        <f t="shared" si="29"/>
        <v>7.0503058961823198E-2</v>
      </c>
      <c r="AE25" s="1">
        <v>60367</v>
      </c>
      <c r="AF25" s="1">
        <v>4037</v>
      </c>
      <c r="AG25" s="1">
        <v>6510</v>
      </c>
      <c r="AH25" s="1">
        <v>2988</v>
      </c>
      <c r="AI25" s="1">
        <v>56911</v>
      </c>
      <c r="AJ25" s="1">
        <v>4115</v>
      </c>
      <c r="AK25" s="1">
        <v>6796</v>
      </c>
      <c r="AL25" s="1">
        <v>2749</v>
      </c>
      <c r="AM25" s="1">
        <v>54209</v>
      </c>
      <c r="AN25" s="1">
        <v>3814</v>
      </c>
      <c r="AO25" s="1">
        <v>6235</v>
      </c>
      <c r="AP25" s="1">
        <v>2702</v>
      </c>
      <c r="AR25">
        <f t="shared" si="55"/>
        <v>6158</v>
      </c>
      <c r="AS25">
        <f t="shared" si="30"/>
        <v>223</v>
      </c>
      <c r="AT25">
        <f t="shared" si="31"/>
        <v>275</v>
      </c>
      <c r="AU25">
        <f t="shared" si="32"/>
        <v>286</v>
      </c>
      <c r="AW25">
        <f t="shared" si="56"/>
        <v>0.10200937598356719</v>
      </c>
      <c r="AX25">
        <f t="shared" si="62"/>
        <v>5.5239038890265046E-2</v>
      </c>
      <c r="AY25">
        <f t="shared" si="63"/>
        <v>4.2242703533026116E-2</v>
      </c>
      <c r="AZ25">
        <f t="shared" si="64"/>
        <v>9.5716198125836677E-2</v>
      </c>
      <c r="BA25">
        <f t="shared" si="33"/>
        <v>9.3935211496305918E-2</v>
      </c>
      <c r="BC25">
        <f t="shared" si="6"/>
        <v>275.32009730300013</v>
      </c>
      <c r="BD25">
        <f t="shared" si="7"/>
        <v>283.18829092900006</v>
      </c>
      <c r="BE25">
        <f t="shared" si="8"/>
        <v>2273.7745987000003</v>
      </c>
      <c r="BF25">
        <f t="shared" si="9"/>
        <v>2431.8719468970007</v>
      </c>
      <c r="BG25">
        <f t="shared" si="34"/>
        <v>5264.1549338290006</v>
      </c>
      <c r="BI25" s="1">
        <v>56.86645</v>
      </c>
      <c r="BJ25" s="1">
        <v>48.700560000000003</v>
      </c>
      <c r="BK25" s="1">
        <v>16.095849999999999</v>
      </c>
      <c r="BL25" s="1">
        <v>15.34036</v>
      </c>
      <c r="BN25">
        <f t="shared" si="35"/>
        <v>816.93257984180411</v>
      </c>
      <c r="BO25">
        <f t="shared" si="36"/>
        <v>719.61702945478976</v>
      </c>
      <c r="BP25">
        <f t="shared" si="37"/>
        <v>1909.6488304151128</v>
      </c>
      <c r="BQ25">
        <f t="shared" si="38"/>
        <v>1946.5628876613778</v>
      </c>
      <c r="BR25">
        <f t="shared" si="39"/>
        <v>5392.761327373084</v>
      </c>
      <c r="BT25">
        <f t="shared" si="10"/>
        <v>240.97416179695719</v>
      </c>
      <c r="BU25">
        <f t="shared" si="11"/>
        <v>140.85107237362246</v>
      </c>
      <c r="BW25">
        <v>1.9264648492287648</v>
      </c>
      <c r="BX25">
        <v>3.8344999999999914</v>
      </c>
      <c r="BY25">
        <v>2</v>
      </c>
      <c r="BZ25">
        <f t="shared" si="61"/>
        <v>15.977584449223697</v>
      </c>
      <c r="CA25">
        <f t="shared" si="60"/>
        <v>3900202.138313551</v>
      </c>
      <c r="CF25">
        <f t="shared" si="57"/>
        <v>13.052609283744605</v>
      </c>
      <c r="CG25">
        <f t="shared" si="41"/>
        <v>11.4977418592134</v>
      </c>
      <c r="CH25">
        <f t="shared" si="42"/>
        <v>30.511575456318727</v>
      </c>
      <c r="CI25">
        <f t="shared" si="43"/>
        <v>31.101372923334402</v>
      </c>
      <c r="CJ25">
        <f t="shared" si="44"/>
        <v>86.16329952261114</v>
      </c>
      <c r="CK25">
        <f t="shared" si="58"/>
        <v>2.2092008687495411E-2</v>
      </c>
      <c r="CM25" s="1">
        <v>0</v>
      </c>
      <c r="CN25" s="1">
        <v>0</v>
      </c>
      <c r="CO25" s="1">
        <v>9814</v>
      </c>
      <c r="CP25" s="1">
        <v>12990</v>
      </c>
      <c r="CR25" s="1">
        <v>7.6726840000000003</v>
      </c>
      <c r="CS25" s="1">
        <v>8.0184730000000002</v>
      </c>
      <c r="CU25">
        <f t="shared" si="12"/>
        <v>654.39366309800027</v>
      </c>
      <c r="CV25">
        <f t="shared" si="13"/>
        <v>866.16809493000028</v>
      </c>
      <c r="CX25">
        <f t="shared" si="14"/>
        <v>261.9863002527336</v>
      </c>
      <c r="CY25">
        <f t="shared" si="15"/>
        <v>362.39820536295781</v>
      </c>
      <c r="CZ25">
        <f t="shared" si="45"/>
        <v>0.1157819654369612</v>
      </c>
      <c r="DA25">
        <f t="shared" si="16"/>
        <v>4.1859082368277267</v>
      </c>
      <c r="DB25">
        <f t="shared" si="17"/>
        <v>26.325667219491002</v>
      </c>
      <c r="DC25">
        <f t="shared" si="18"/>
        <v>5.7902479304337691</v>
      </c>
      <c r="DD25">
        <f t="shared" si="19"/>
        <v>25.311124992900634</v>
      </c>
      <c r="DE25">
        <f t="shared" si="46"/>
        <v>9.9761561672614967</v>
      </c>
      <c r="DF25">
        <f t="shared" si="21"/>
        <v>76.187143355349647</v>
      </c>
      <c r="DG25">
        <f t="shared" si="59"/>
        <v>0.11578196543696118</v>
      </c>
      <c r="DI25" s="1">
        <v>2283</v>
      </c>
      <c r="DJ25" s="1">
        <v>631.89869999999996</v>
      </c>
      <c r="DK25" s="1">
        <v>5999</v>
      </c>
      <c r="DL25" s="1">
        <v>581.95770000000005</v>
      </c>
      <c r="DN25" s="1">
        <v>12836</v>
      </c>
      <c r="DO25" s="1">
        <v>14160</v>
      </c>
      <c r="DQ25">
        <f t="shared" si="47"/>
        <v>1.1543238022188997</v>
      </c>
      <c r="DR25">
        <f t="shared" si="48"/>
        <v>2.7934735157882029</v>
      </c>
      <c r="DT25" s="1">
        <v>312054</v>
      </c>
      <c r="DU25" s="1">
        <v>254840</v>
      </c>
      <c r="DV25" s="1">
        <v>171807</v>
      </c>
      <c r="DW25" s="1">
        <v>83606</v>
      </c>
      <c r="DY25">
        <f t="shared" si="49"/>
        <v>20.807638082778006</v>
      </c>
      <c r="DZ25">
        <f t="shared" si="50"/>
        <v>16.992631047880003</v>
      </c>
      <c r="EA25">
        <f t="shared" si="51"/>
        <v>11.456023239849003</v>
      </c>
      <c r="EB25">
        <f t="shared" si="52"/>
        <v>5.5748152228420009</v>
      </c>
      <c r="ED25" s="1">
        <v>36471</v>
      </c>
      <c r="EE25" s="1">
        <v>37431</v>
      </c>
      <c r="EF25" s="1">
        <v>199</v>
      </c>
      <c r="EG25" s="1">
        <v>580.44349999999997</v>
      </c>
      <c r="EH25" s="1">
        <v>47</v>
      </c>
      <c r="EI25" s="1">
        <v>454.19009999999997</v>
      </c>
      <c r="EK25" s="1">
        <v>0.26538299999999998</v>
      </c>
      <c r="EL25" s="1">
        <v>0.20204800000000001</v>
      </c>
      <c r="EM25" s="1">
        <v>0.63923479999999999</v>
      </c>
      <c r="EN25" s="1">
        <v>0.50604959999999999</v>
      </c>
      <c r="EO25" s="1">
        <v>5.8452299999999999E-2</v>
      </c>
      <c r="EP25" s="1">
        <v>1.1637E-2</v>
      </c>
      <c r="ES25">
        <v>10300</v>
      </c>
      <c r="ET25">
        <v>14730</v>
      </c>
      <c r="EV25">
        <f t="shared" si="53"/>
        <v>1.9320388349514564E-2</v>
      </c>
      <c r="EW25">
        <f t="shared" si="54"/>
        <v>3.190767141887305E-3</v>
      </c>
    </row>
    <row r="26" spans="1:153" x14ac:dyDescent="0.25">
      <c r="A26">
        <v>2042</v>
      </c>
      <c r="B26" s="1">
        <v>13042</v>
      </c>
      <c r="C26" s="1">
        <v>14242</v>
      </c>
      <c r="D26" s="1">
        <v>35935</v>
      </c>
      <c r="E26" s="1">
        <v>38226</v>
      </c>
      <c r="F26" s="1">
        <v>4185</v>
      </c>
      <c r="G26" s="1">
        <v>4215</v>
      </c>
      <c r="H26" s="1">
        <v>33699</v>
      </c>
      <c r="I26" s="1">
        <v>37319</v>
      </c>
      <c r="J26" s="1">
        <v>31762</v>
      </c>
      <c r="K26" s="1">
        <v>35535</v>
      </c>
      <c r="L26" s="1">
        <v>985162</v>
      </c>
      <c r="P26">
        <v>2042</v>
      </c>
      <c r="Q26">
        <f t="shared" si="0"/>
        <v>869.63543449400026</v>
      </c>
      <c r="R26">
        <f t="shared" si="1"/>
        <v>949.65096289400026</v>
      </c>
      <c r="S26">
        <f t="shared" si="2"/>
        <v>2396.1316775450009</v>
      </c>
      <c r="T26">
        <f t="shared" si="3"/>
        <v>2548.8946571820006</v>
      </c>
      <c r="U26">
        <f t="shared" si="23"/>
        <v>6764.3127321150023</v>
      </c>
      <c r="W26">
        <f t="shared" si="24"/>
        <v>2117.8776775340007</v>
      </c>
      <c r="X26">
        <f t="shared" si="25"/>
        <v>2369.4598347450005</v>
      </c>
      <c r="Z26">
        <f t="shared" si="26"/>
        <v>278.25400001100024</v>
      </c>
      <c r="AA26">
        <f t="shared" si="27"/>
        <v>179.43482243700009</v>
      </c>
      <c r="AB26">
        <f t="shared" si="28"/>
        <v>0.11612633922359822</v>
      </c>
      <c r="AC26">
        <f t="shared" si="29"/>
        <v>7.0397111913357416E-2</v>
      </c>
      <c r="AE26" s="1">
        <v>60643</v>
      </c>
      <c r="AF26" s="1">
        <v>4063</v>
      </c>
      <c r="AG26" s="1">
        <v>6462</v>
      </c>
      <c r="AH26" s="1">
        <v>2993</v>
      </c>
      <c r="AI26" s="1">
        <v>57392</v>
      </c>
      <c r="AJ26" s="1">
        <v>4123</v>
      </c>
      <c r="AK26" s="1">
        <v>6748</v>
      </c>
      <c r="AL26" s="1">
        <v>2755</v>
      </c>
      <c r="AM26" s="1">
        <v>54589</v>
      </c>
      <c r="AN26" s="1">
        <v>3833</v>
      </c>
      <c r="AO26" s="1">
        <v>6170</v>
      </c>
      <c r="AP26" s="1">
        <v>2705</v>
      </c>
      <c r="AR26">
        <f t="shared" si="55"/>
        <v>6054</v>
      </c>
      <c r="AS26">
        <f t="shared" si="30"/>
        <v>230</v>
      </c>
      <c r="AT26">
        <f t="shared" si="31"/>
        <v>292</v>
      </c>
      <c r="AU26">
        <f t="shared" si="32"/>
        <v>288</v>
      </c>
      <c r="AW26">
        <f t="shared" si="56"/>
        <v>9.9830153521428683E-2</v>
      </c>
      <c r="AX26">
        <f t="shared" si="62"/>
        <v>5.6608417425547626E-2</v>
      </c>
      <c r="AY26">
        <f t="shared" si="63"/>
        <v>4.5187248529866914E-2</v>
      </c>
      <c r="AZ26">
        <f t="shared" si="64"/>
        <v>9.6224523889074501E-2</v>
      </c>
      <c r="BA26">
        <f t="shared" si="33"/>
        <v>9.2555386254230654E-2</v>
      </c>
      <c r="BC26">
        <f t="shared" si="6"/>
        <v>279.05415529500004</v>
      </c>
      <c r="BD26">
        <f t="shared" si="7"/>
        <v>281.05454350500008</v>
      </c>
      <c r="BE26">
        <f t="shared" si="8"/>
        <v>2247.0360762930004</v>
      </c>
      <c r="BF26">
        <f t="shared" si="9"/>
        <v>2488.4162536330009</v>
      </c>
      <c r="BG26">
        <f t="shared" si="34"/>
        <v>5295.5610287260015</v>
      </c>
      <c r="BI26" s="1">
        <v>58.51773</v>
      </c>
      <c r="BJ26" s="1">
        <v>48.456040000000002</v>
      </c>
      <c r="BK26" s="1">
        <v>15.97251</v>
      </c>
      <c r="BL26" s="1">
        <v>15.32708</v>
      </c>
      <c r="BN26">
        <f t="shared" si="35"/>
        <v>852.05601998264353</v>
      </c>
      <c r="BO26">
        <f t="shared" si="36"/>
        <v>710.6090173393535</v>
      </c>
      <c r="BP26">
        <f t="shared" si="37"/>
        <v>1872.7309948809639</v>
      </c>
      <c r="BQ26">
        <f t="shared" si="38"/>
        <v>1990.0988015851194</v>
      </c>
      <c r="BR26">
        <f t="shared" si="39"/>
        <v>5425.4948337880796</v>
      </c>
      <c r="BT26">
        <f t="shared" si="10"/>
        <v>231.90321498080857</v>
      </c>
      <c r="BU26">
        <f t="shared" si="11"/>
        <v>143.50212693441833</v>
      </c>
      <c r="BW26">
        <v>1.9030351552745657</v>
      </c>
      <c r="BX26">
        <v>3.8344999999999914</v>
      </c>
      <c r="BY26">
        <v>2</v>
      </c>
      <c r="BZ26">
        <f t="shared" si="61"/>
        <v>16.264946004832527</v>
      </c>
      <c r="CA26">
        <f t="shared" si="60"/>
        <v>3975338.1615570299</v>
      </c>
      <c r="CF26">
        <f t="shared" si="57"/>
        <v>13.858645158110203</v>
      </c>
      <c r="CG26">
        <f t="shared" si="41"/>
        <v>11.558017297571684</v>
      </c>
      <c r="CH26">
        <f t="shared" si="42"/>
        <v>30.459868513315179</v>
      </c>
      <c r="CI26">
        <f t="shared" si="43"/>
        <v>32.368849552063892</v>
      </c>
      <c r="CJ26">
        <f t="shared" si="44"/>
        <v>88.245380521060952</v>
      </c>
      <c r="CK26">
        <f t="shared" si="58"/>
        <v>2.2198207280685195E-2</v>
      </c>
      <c r="CM26" s="1">
        <v>0</v>
      </c>
      <c r="CN26" s="1">
        <v>0</v>
      </c>
      <c r="CO26" s="1">
        <v>9850</v>
      </c>
      <c r="CP26" s="1">
        <v>13397</v>
      </c>
      <c r="CR26" s="1">
        <v>8.0165699999999998</v>
      </c>
      <c r="CS26" s="1">
        <v>7.9621459999999997</v>
      </c>
      <c r="CU26">
        <f t="shared" si="12"/>
        <v>656.79412895000019</v>
      </c>
      <c r="CV26">
        <f t="shared" si="13"/>
        <v>893.30669497900021</v>
      </c>
      <c r="CX26">
        <f t="shared" si="14"/>
        <v>274.73249847045366</v>
      </c>
      <c r="CY26">
        <f t="shared" si="15"/>
        <v>371.12730705359246</v>
      </c>
      <c r="CZ26">
        <f t="shared" si="45"/>
        <v>0.11904164049735293</v>
      </c>
      <c r="DA26">
        <f t="shared" si="16"/>
        <v>4.4685092533946635</v>
      </c>
      <c r="DB26">
        <f t="shared" si="17"/>
        <v>25.991359259920515</v>
      </c>
      <c r="DC26">
        <f t="shared" si="18"/>
        <v>6.0363656101455838</v>
      </c>
      <c r="DD26">
        <f t="shared" si="19"/>
        <v>26.332483941918309</v>
      </c>
      <c r="DE26">
        <f t="shared" si="46"/>
        <v>10.504874863540248</v>
      </c>
      <c r="DF26">
        <f t="shared" si="21"/>
        <v>77.7405056575207</v>
      </c>
      <c r="DG26">
        <f t="shared" si="59"/>
        <v>0.11904164049735293</v>
      </c>
      <c r="DI26" s="1">
        <v>2313</v>
      </c>
      <c r="DJ26" s="1">
        <v>647.95910000000003</v>
      </c>
      <c r="DK26" s="1">
        <v>6183</v>
      </c>
      <c r="DL26" s="1">
        <v>563.66769999999997</v>
      </c>
      <c r="DN26" s="1">
        <v>13036</v>
      </c>
      <c r="DO26" s="1">
        <v>14242</v>
      </c>
      <c r="DQ26">
        <f t="shared" si="47"/>
        <v>1.1992162473358861</v>
      </c>
      <c r="DR26">
        <f t="shared" si="48"/>
        <v>2.7886671004600094</v>
      </c>
      <c r="DT26" s="1">
        <v>310369</v>
      </c>
      <c r="DU26" s="1">
        <v>255613</v>
      </c>
      <c r="DV26" s="1">
        <v>170181</v>
      </c>
      <c r="DW26" s="1">
        <v>85704</v>
      </c>
      <c r="DY26">
        <f t="shared" si="49"/>
        <v>20.695282944983006</v>
      </c>
      <c r="DZ26">
        <f t="shared" si="50"/>
        <v>17.044174384091004</v>
      </c>
      <c r="EA26">
        <f t="shared" si="51"/>
        <v>11.347602198867003</v>
      </c>
      <c r="EB26">
        <f t="shared" si="52"/>
        <v>5.7147090383280013</v>
      </c>
      <c r="ED26" s="1">
        <v>35935</v>
      </c>
      <c r="EE26" s="1">
        <v>38226</v>
      </c>
      <c r="EF26" s="1">
        <v>198</v>
      </c>
      <c r="EG26" s="1">
        <v>585.42949999999996</v>
      </c>
      <c r="EH26" s="1">
        <v>46</v>
      </c>
      <c r="EI26" s="1">
        <v>694.62519999999995</v>
      </c>
      <c r="EK26" s="1">
        <v>0.26515739999999999</v>
      </c>
      <c r="EL26" s="1">
        <v>0.2031259</v>
      </c>
      <c r="EM26" s="1">
        <v>0.63746080000000005</v>
      </c>
      <c r="EN26" s="1">
        <v>0.50744279999999997</v>
      </c>
      <c r="EO26" s="1">
        <v>5.7545300000000001E-2</v>
      </c>
      <c r="EP26" s="1">
        <v>1.38066E-2</v>
      </c>
      <c r="ES26">
        <v>10334</v>
      </c>
      <c r="ET26">
        <v>15234</v>
      </c>
      <c r="EV26">
        <f t="shared" si="53"/>
        <v>1.9160054190052254E-2</v>
      </c>
      <c r="EW26">
        <f t="shared" si="54"/>
        <v>3.019561507155048E-3</v>
      </c>
    </row>
    <row r="27" spans="1:153" x14ac:dyDescent="0.25">
      <c r="A27">
        <v>2043</v>
      </c>
      <c r="B27" s="1">
        <v>13120</v>
      </c>
      <c r="C27" s="1">
        <v>14229</v>
      </c>
      <c r="D27" s="1">
        <v>35490</v>
      </c>
      <c r="E27" s="1">
        <v>38854</v>
      </c>
      <c r="F27" s="1">
        <v>4176</v>
      </c>
      <c r="G27" s="1">
        <v>4246</v>
      </c>
      <c r="H27" s="1">
        <v>33244</v>
      </c>
      <c r="I27" s="1">
        <v>37998</v>
      </c>
      <c r="J27" s="1">
        <v>31241</v>
      </c>
      <c r="K27" s="1">
        <v>36122</v>
      </c>
      <c r="L27" s="1">
        <v>982258</v>
      </c>
      <c r="P27">
        <v>2043</v>
      </c>
      <c r="Q27">
        <f t="shared" si="0"/>
        <v>874.83644384000024</v>
      </c>
      <c r="R27">
        <f t="shared" si="1"/>
        <v>948.78412800300032</v>
      </c>
      <c r="S27">
        <f t="shared" si="2"/>
        <v>2366.459252430001</v>
      </c>
      <c r="T27">
        <f t="shared" si="3"/>
        <v>2590.7694503780008</v>
      </c>
      <c r="U27">
        <f t="shared" si="23"/>
        <v>6780.8492746510019</v>
      </c>
      <c r="W27">
        <f t="shared" si="24"/>
        <v>2083.1376022870004</v>
      </c>
      <c r="X27">
        <f t="shared" si="25"/>
        <v>2408.600764054001</v>
      </c>
      <c r="Z27">
        <f t="shared" si="26"/>
        <v>283.32165014300062</v>
      </c>
      <c r="AA27">
        <f t="shared" si="27"/>
        <v>182.16868632399974</v>
      </c>
      <c r="AB27">
        <f t="shared" si="28"/>
        <v>0.11972386587771225</v>
      </c>
      <c r="AC27">
        <f t="shared" si="29"/>
        <v>7.0314510732485597E-2</v>
      </c>
      <c r="AE27" s="1">
        <v>60696</v>
      </c>
      <c r="AF27" s="1">
        <v>4107</v>
      </c>
      <c r="AG27" s="1">
        <v>6514</v>
      </c>
      <c r="AH27" s="1">
        <v>3027</v>
      </c>
      <c r="AI27" s="1">
        <v>57439</v>
      </c>
      <c r="AJ27" s="1">
        <v>4187</v>
      </c>
      <c r="AK27" s="1">
        <v>6825</v>
      </c>
      <c r="AL27" s="1">
        <v>2791</v>
      </c>
      <c r="AM27" s="1">
        <v>54552</v>
      </c>
      <c r="AN27" s="1">
        <v>3872</v>
      </c>
      <c r="AO27" s="1">
        <v>6214</v>
      </c>
      <c r="AP27" s="1">
        <v>2725</v>
      </c>
      <c r="AR27">
        <f t="shared" si="55"/>
        <v>6144</v>
      </c>
      <c r="AS27">
        <f t="shared" si="30"/>
        <v>235</v>
      </c>
      <c r="AT27">
        <f t="shared" si="31"/>
        <v>300</v>
      </c>
      <c r="AU27">
        <f t="shared" si="32"/>
        <v>302</v>
      </c>
      <c r="AW27">
        <f t="shared" si="56"/>
        <v>0.10122578094108343</v>
      </c>
      <c r="AX27">
        <f t="shared" si="62"/>
        <v>5.7219381543705865E-2</v>
      </c>
      <c r="AY27">
        <f t="shared" si="63"/>
        <v>4.6054651519803501E-2</v>
      </c>
      <c r="AZ27">
        <f t="shared" si="64"/>
        <v>9.9768747935249424E-2</v>
      </c>
      <c r="BA27">
        <f t="shared" si="33"/>
        <v>9.3901323576885826E-2</v>
      </c>
      <c r="BC27">
        <f t="shared" si="6"/>
        <v>278.45403883200004</v>
      </c>
      <c r="BD27">
        <f t="shared" si="7"/>
        <v>283.12161132200009</v>
      </c>
      <c r="BE27">
        <f t="shared" si="8"/>
        <v>2216.6968551080008</v>
      </c>
      <c r="BF27">
        <f t="shared" si="9"/>
        <v>2533.6917067860009</v>
      </c>
      <c r="BG27">
        <f t="shared" si="34"/>
        <v>5311.9642120480021</v>
      </c>
      <c r="BI27" s="1">
        <v>57.476509999999998</v>
      </c>
      <c r="BJ27" s="1">
        <v>51.337580000000003</v>
      </c>
      <c r="BK27" s="1">
        <v>16.13879</v>
      </c>
      <c r="BL27" s="1">
        <v>15.278449999999999</v>
      </c>
      <c r="BN27">
        <f t="shared" si="35"/>
        <v>835.09540834466111</v>
      </c>
      <c r="BO27">
        <f t="shared" si="36"/>
        <v>758.40397142822201</v>
      </c>
      <c r="BP27">
        <f t="shared" si="37"/>
        <v>1866.6782200314638</v>
      </c>
      <c r="BQ27">
        <f t="shared" si="38"/>
        <v>2019.8785245025936</v>
      </c>
      <c r="BR27">
        <f t="shared" si="39"/>
        <v>5480.0561243069405</v>
      </c>
      <c r="BT27">
        <f t="shared" si="10"/>
        <v>238.58488018631044</v>
      </c>
      <c r="BU27">
        <f t="shared" si="11"/>
        <v>145.22627846047359</v>
      </c>
      <c r="BW27">
        <v>1.8715040493936073</v>
      </c>
      <c r="BX27">
        <v>3.8344999999999914</v>
      </c>
      <c r="BY27">
        <v>2</v>
      </c>
      <c r="BZ27">
        <f t="shared" si="61"/>
        <v>16.557475842537084</v>
      </c>
      <c r="CA27">
        <f t="shared" si="60"/>
        <v>4050990.2443125057</v>
      </c>
      <c r="CF27">
        <f t="shared" si="57"/>
        <v>13.827072049880368</v>
      </c>
      <c r="CG27">
        <f t="shared" si="41"/>
        <v>12.557255435806971</v>
      </c>
      <c r="CH27">
        <f t="shared" si="42"/>
        <v>30.907479533961084</v>
      </c>
      <c r="CI27">
        <f t="shared" si="43"/>
        <v>33.444089874311139</v>
      </c>
      <c r="CJ27">
        <f t="shared" si="44"/>
        <v>90.735896893959563</v>
      </c>
      <c r="CK27">
        <f t="shared" si="58"/>
        <v>2.239844863150451E-2</v>
      </c>
      <c r="CM27" s="1">
        <v>0</v>
      </c>
      <c r="CN27" s="1">
        <v>0</v>
      </c>
      <c r="CO27" s="1">
        <v>9834</v>
      </c>
      <c r="CP27" s="1">
        <v>13680</v>
      </c>
      <c r="CR27" s="1">
        <v>7.9140759999999997</v>
      </c>
      <c r="CS27" s="1">
        <v>7.8786399999999999</v>
      </c>
      <c r="CU27">
        <f t="shared" si="12"/>
        <v>655.72725523800023</v>
      </c>
      <c r="CV27">
        <f t="shared" si="13"/>
        <v>912.17702376000022</v>
      </c>
      <c r="CX27">
        <f t="shared" si="14"/>
        <v>270.77940935148655</v>
      </c>
      <c r="CY27">
        <f t="shared" si="15"/>
        <v>374.99248995150532</v>
      </c>
      <c r="CZ27">
        <f t="shared" si="45"/>
        <v>0.11784038058271935</v>
      </c>
      <c r="DA27">
        <f t="shared" si="16"/>
        <v>4.4834235289936988</v>
      </c>
      <c r="DB27">
        <f t="shared" si="17"/>
        <v>26.424056004967383</v>
      </c>
      <c r="DC27">
        <f t="shared" si="18"/>
        <v>6.2089290935048798</v>
      </c>
      <c r="DD27">
        <f t="shared" si="19"/>
        <v>27.235160780806261</v>
      </c>
      <c r="DE27">
        <f t="shared" si="46"/>
        <v>10.692352622498579</v>
      </c>
      <c r="DF27">
        <f t="shared" si="21"/>
        <v>80.043544271460988</v>
      </c>
      <c r="DG27">
        <f t="shared" si="59"/>
        <v>0.11784038058271937</v>
      </c>
      <c r="DI27" s="1">
        <v>2371</v>
      </c>
      <c r="DJ27" s="1">
        <v>609.44979999999998</v>
      </c>
      <c r="DK27" s="1">
        <v>6243</v>
      </c>
      <c r="DL27" s="1">
        <v>579.59429999999998</v>
      </c>
      <c r="DN27" s="1">
        <v>13112</v>
      </c>
      <c r="DO27" s="1">
        <v>14229</v>
      </c>
      <c r="DQ27">
        <f t="shared" si="47"/>
        <v>1.1562287668703046</v>
      </c>
      <c r="DR27">
        <f t="shared" si="48"/>
        <v>2.8952876526659592</v>
      </c>
      <c r="DT27" s="1">
        <v>308802</v>
      </c>
      <c r="DU27" s="1">
        <v>255756</v>
      </c>
      <c r="DV27" s="1">
        <v>168679</v>
      </c>
      <c r="DW27" s="1">
        <v>87810</v>
      </c>
      <c r="DY27">
        <f t="shared" si="49"/>
        <v>20.590796000814006</v>
      </c>
      <c r="DZ27">
        <f t="shared" si="50"/>
        <v>17.053709567892003</v>
      </c>
      <c r="EA27">
        <f t="shared" si="51"/>
        <v>11.247449429153002</v>
      </c>
      <c r="EB27">
        <f t="shared" si="52"/>
        <v>5.8551362906700017</v>
      </c>
      <c r="ED27" s="1">
        <v>35490</v>
      </c>
      <c r="EE27" s="1">
        <v>38854</v>
      </c>
      <c r="EF27" s="1">
        <v>192</v>
      </c>
      <c r="EG27" s="1">
        <v>605.54309999999998</v>
      </c>
      <c r="EH27" s="1">
        <v>57</v>
      </c>
      <c r="EI27" s="1">
        <v>741.9674</v>
      </c>
      <c r="EK27" s="1">
        <v>0.26420660000000001</v>
      </c>
      <c r="EL27" s="1">
        <v>0.20413490000000001</v>
      </c>
      <c r="EM27" s="1">
        <v>0.65121660000000003</v>
      </c>
      <c r="EN27" s="1">
        <v>0.50617109999999998</v>
      </c>
      <c r="EO27" s="1">
        <v>5.49568E-2</v>
      </c>
      <c r="EP27" s="1">
        <v>1.3402900000000001E-2</v>
      </c>
      <c r="ES27">
        <v>10303</v>
      </c>
      <c r="ET27">
        <v>15561</v>
      </c>
      <c r="EV27">
        <f t="shared" si="53"/>
        <v>1.8635348927496846E-2</v>
      </c>
      <c r="EW27">
        <f t="shared" si="54"/>
        <v>3.663003663003663E-3</v>
      </c>
    </row>
    <row r="28" spans="1:153" x14ac:dyDescent="0.25">
      <c r="A28">
        <v>2044</v>
      </c>
      <c r="B28" s="1">
        <v>13101</v>
      </c>
      <c r="C28" s="1">
        <v>14008</v>
      </c>
      <c r="D28" s="1">
        <v>34939</v>
      </c>
      <c r="E28" s="1">
        <v>40020</v>
      </c>
      <c r="F28" s="1">
        <v>4219</v>
      </c>
      <c r="G28" s="1">
        <v>4241</v>
      </c>
      <c r="H28" s="1">
        <v>32795</v>
      </c>
      <c r="I28" s="1">
        <v>39194</v>
      </c>
      <c r="J28" s="1">
        <v>30790</v>
      </c>
      <c r="K28" s="1">
        <v>37232</v>
      </c>
      <c r="L28" s="1">
        <v>979503</v>
      </c>
      <c r="P28">
        <v>2044</v>
      </c>
      <c r="Q28">
        <f t="shared" si="0"/>
        <v>873.56953130700015</v>
      </c>
      <c r="R28">
        <f t="shared" si="1"/>
        <v>934.04793485600021</v>
      </c>
      <c r="S28">
        <f t="shared" si="2"/>
        <v>2329.7187889730008</v>
      </c>
      <c r="T28">
        <f t="shared" si="3"/>
        <v>2668.5178721400007</v>
      </c>
      <c r="U28">
        <f t="shared" si="23"/>
        <v>6805.8541272760012</v>
      </c>
      <c r="W28">
        <f t="shared" si="24"/>
        <v>2053.0650995300007</v>
      </c>
      <c r="X28">
        <f t="shared" si="25"/>
        <v>2482.6151278240004</v>
      </c>
      <c r="Z28">
        <f t="shared" si="26"/>
        <v>276.65368944300008</v>
      </c>
      <c r="AA28">
        <f t="shared" si="27"/>
        <v>185.90274431600028</v>
      </c>
      <c r="AB28">
        <f t="shared" si="28"/>
        <v>0.11874982111680357</v>
      </c>
      <c r="AC28">
        <f t="shared" si="29"/>
        <v>6.9665167416291945E-2</v>
      </c>
      <c r="AE28" s="1">
        <v>61264</v>
      </c>
      <c r="AF28" s="1">
        <v>4076</v>
      </c>
      <c r="AG28" s="1">
        <v>6595</v>
      </c>
      <c r="AH28" s="1">
        <v>3024</v>
      </c>
      <c r="AI28" s="1">
        <v>58096</v>
      </c>
      <c r="AJ28" s="1">
        <v>4204</v>
      </c>
      <c r="AK28" s="1">
        <v>6902</v>
      </c>
      <c r="AL28" s="1">
        <v>2787</v>
      </c>
      <c r="AM28" s="1">
        <v>55154</v>
      </c>
      <c r="AN28" s="1">
        <v>3867</v>
      </c>
      <c r="AO28" s="1">
        <v>6280</v>
      </c>
      <c r="AP28" s="1">
        <v>2721</v>
      </c>
      <c r="AR28">
        <f t="shared" si="55"/>
        <v>6110</v>
      </c>
      <c r="AS28">
        <f t="shared" si="30"/>
        <v>209</v>
      </c>
      <c r="AT28">
        <f t="shared" si="31"/>
        <v>315</v>
      </c>
      <c r="AU28">
        <f t="shared" si="32"/>
        <v>303</v>
      </c>
      <c r="AW28">
        <f t="shared" si="56"/>
        <v>9.9732306085139721E-2</v>
      </c>
      <c r="AX28">
        <f t="shared" si="62"/>
        <v>5.1275760549558388E-2</v>
      </c>
      <c r="AY28">
        <f t="shared" si="63"/>
        <v>4.7763457164518575E-2</v>
      </c>
      <c r="AZ28">
        <f t="shared" si="64"/>
        <v>0.1001984126984127</v>
      </c>
      <c r="BA28">
        <f t="shared" si="33"/>
        <v>9.2543924011793108E-2</v>
      </c>
      <c r="BC28">
        <f t="shared" si="6"/>
        <v>281.32126193300007</v>
      </c>
      <c r="BD28">
        <f t="shared" si="7"/>
        <v>282.78821328700008</v>
      </c>
      <c r="BE28">
        <f t="shared" si="8"/>
        <v>2186.7577115650006</v>
      </c>
      <c r="BF28">
        <f t="shared" si="9"/>
        <v>2613.4405167580007</v>
      </c>
      <c r="BG28">
        <f t="shared" si="34"/>
        <v>5364.3077035430015</v>
      </c>
      <c r="BI28" s="1">
        <v>57.58079</v>
      </c>
      <c r="BJ28" s="1">
        <v>50.522869999999998</v>
      </c>
      <c r="BK28" s="1">
        <v>15.792859999999999</v>
      </c>
      <c r="BL28" s="1">
        <v>15.184979999999999</v>
      </c>
      <c r="BN28">
        <f t="shared" si="35"/>
        <v>845.22505139709074</v>
      </c>
      <c r="BO28">
        <f t="shared" si="36"/>
        <v>745.48944974240158</v>
      </c>
      <c r="BP28">
        <f t="shared" si="37"/>
        <v>1801.9952289887735</v>
      </c>
      <c r="BQ28">
        <f t="shared" si="38"/>
        <v>2070.7087975032719</v>
      </c>
      <c r="BR28">
        <f t="shared" si="39"/>
        <v>5463.4185276315375</v>
      </c>
      <c r="BT28">
        <f t="shared" si="10"/>
        <v>227.97616115488407</v>
      </c>
      <c r="BU28">
        <f t="shared" si="11"/>
        <v>147.29642617337166</v>
      </c>
      <c r="BW28">
        <v>1.8380180502524297</v>
      </c>
      <c r="BX28">
        <v>3.8344999999999914</v>
      </c>
      <c r="BY28">
        <v>2</v>
      </c>
      <c r="BZ28">
        <f t="shared" si="61"/>
        <v>16.855266915410947</v>
      </c>
      <c r="CA28">
        <f t="shared" si="60"/>
        <v>4126804.6907753539</v>
      </c>
      <c r="CF28">
        <f t="shared" si="57"/>
        <v>14.246493844889901</v>
      </c>
      <c r="CG28">
        <f t="shared" si="41"/>
        <v>12.565423658031014</v>
      </c>
      <c r="CH28">
        <f t="shared" si="42"/>
        <v>30.373110564902849</v>
      </c>
      <c r="CI28">
        <f t="shared" si="43"/>
        <v>34.902349486007282</v>
      </c>
      <c r="CJ28">
        <f t="shared" si="44"/>
        <v>92.087377553831047</v>
      </c>
      <c r="CK28">
        <f t="shared" si="58"/>
        <v>2.2314450150663526E-2</v>
      </c>
      <c r="CM28" s="1">
        <v>0</v>
      </c>
      <c r="CN28" s="1">
        <v>0</v>
      </c>
      <c r="CO28" s="1">
        <v>9815</v>
      </c>
      <c r="CP28" s="1">
        <v>14256</v>
      </c>
      <c r="CR28" s="1">
        <v>7.9954879999999999</v>
      </c>
      <c r="CS28" s="1">
        <v>7.9708829999999997</v>
      </c>
      <c r="CU28">
        <f t="shared" si="12"/>
        <v>654.46034270500024</v>
      </c>
      <c r="CV28">
        <f t="shared" si="13"/>
        <v>950.58447739200028</v>
      </c>
      <c r="CX28">
        <f t="shared" si="14"/>
        <v>273.03636650050714</v>
      </c>
      <c r="CY28">
        <f t="shared" si="15"/>
        <v>395.35691314200949</v>
      </c>
      <c r="CZ28">
        <f t="shared" si="45"/>
        <v>0.1223397541780995</v>
      </c>
      <c r="DA28">
        <f t="shared" si="16"/>
        <v>4.6021008349800168</v>
      </c>
      <c r="DB28">
        <f t="shared" si="17"/>
        <v>25.771009729922831</v>
      </c>
      <c r="DC28">
        <f t="shared" si="18"/>
        <v>6.6638462978615109</v>
      </c>
      <c r="DD28">
        <f t="shared" si="19"/>
        <v>28.238503188145771</v>
      </c>
      <c r="DE28">
        <f t="shared" si="46"/>
        <v>11.265947132841529</v>
      </c>
      <c r="DF28">
        <f t="shared" si="21"/>
        <v>80.821430420989515</v>
      </c>
      <c r="DG28">
        <f t="shared" si="59"/>
        <v>0.1223397541780995</v>
      </c>
      <c r="DI28" s="1">
        <v>2274</v>
      </c>
      <c r="DJ28" s="1">
        <v>632.20410000000004</v>
      </c>
      <c r="DK28" s="1">
        <v>6015</v>
      </c>
      <c r="DL28" s="1">
        <v>577.35379999999998</v>
      </c>
      <c r="DN28" s="1">
        <v>13096</v>
      </c>
      <c r="DO28" s="1">
        <v>14008</v>
      </c>
      <c r="DQ28">
        <f t="shared" si="47"/>
        <v>1.1503289399866505</v>
      </c>
      <c r="DR28">
        <f t="shared" si="48"/>
        <v>2.7787657532519883</v>
      </c>
      <c r="DT28" s="1">
        <v>307257</v>
      </c>
      <c r="DU28" s="1">
        <v>254826</v>
      </c>
      <c r="DV28" s="1">
        <v>167707</v>
      </c>
      <c r="DW28" s="1">
        <v>90212</v>
      </c>
      <c r="DY28">
        <f t="shared" si="49"/>
        <v>20.487776007999006</v>
      </c>
      <c r="DZ28">
        <f t="shared" si="50"/>
        <v>16.991697533382006</v>
      </c>
      <c r="EA28">
        <f t="shared" si="51"/>
        <v>11.182636851149004</v>
      </c>
      <c r="EB28">
        <f t="shared" si="52"/>
        <v>6.0153007066840019</v>
      </c>
      <c r="ED28" s="1">
        <v>34939</v>
      </c>
      <c r="EE28" s="1">
        <v>40020</v>
      </c>
      <c r="EF28" s="1">
        <v>196</v>
      </c>
      <c r="EG28" s="1">
        <v>544.92179999999996</v>
      </c>
      <c r="EH28" s="1">
        <v>53</v>
      </c>
      <c r="EI28" s="1">
        <v>761.61289999999997</v>
      </c>
      <c r="EK28" s="1">
        <v>0.2639686</v>
      </c>
      <c r="EL28" s="1">
        <v>0.20158789999999999</v>
      </c>
      <c r="EM28" s="1">
        <v>0.65760149999999995</v>
      </c>
      <c r="EN28" s="1">
        <v>0.50072119999999998</v>
      </c>
      <c r="EO28" s="1">
        <v>5.50164E-2</v>
      </c>
      <c r="EP28" s="1">
        <v>1.5112499999999999E-2</v>
      </c>
      <c r="ES28">
        <v>10259</v>
      </c>
      <c r="ET28">
        <v>16228</v>
      </c>
      <c r="EV28">
        <f t="shared" si="53"/>
        <v>1.9105175943074374E-2</v>
      </c>
      <c r="EW28">
        <f t="shared" si="54"/>
        <v>3.2659600690165148E-3</v>
      </c>
    </row>
    <row r="29" spans="1:153" x14ac:dyDescent="0.25">
      <c r="A29">
        <v>2045</v>
      </c>
      <c r="B29" s="1">
        <v>13095</v>
      </c>
      <c r="C29" s="1">
        <v>13695</v>
      </c>
      <c r="D29" s="1">
        <v>34455</v>
      </c>
      <c r="E29" s="1">
        <v>41068</v>
      </c>
      <c r="F29" s="1">
        <v>4156</v>
      </c>
      <c r="G29" s="1">
        <v>4058</v>
      </c>
      <c r="H29" s="1">
        <v>32358</v>
      </c>
      <c r="I29" s="1">
        <v>40259</v>
      </c>
      <c r="J29" s="1">
        <v>30399</v>
      </c>
      <c r="K29" s="1">
        <v>38259</v>
      </c>
      <c r="L29" s="1">
        <v>976547</v>
      </c>
      <c r="P29">
        <v>2045</v>
      </c>
      <c r="Q29">
        <f t="shared" si="0"/>
        <v>873.16945366500022</v>
      </c>
      <c r="R29">
        <f t="shared" si="1"/>
        <v>913.17721786500022</v>
      </c>
      <c r="S29">
        <f t="shared" si="2"/>
        <v>2297.4458591850002</v>
      </c>
      <c r="T29">
        <f t="shared" si="3"/>
        <v>2738.3981002760006</v>
      </c>
      <c r="U29">
        <f t="shared" si="23"/>
        <v>6822.1906309910009</v>
      </c>
      <c r="W29">
        <f t="shared" si="24"/>
        <v>2026.9933731930007</v>
      </c>
      <c r="X29">
        <f t="shared" si="25"/>
        <v>2551.0950842130005</v>
      </c>
      <c r="Z29">
        <f t="shared" si="26"/>
        <v>270.45248599199954</v>
      </c>
      <c r="AA29">
        <f t="shared" si="27"/>
        <v>187.30301606300009</v>
      </c>
      <c r="AB29">
        <f t="shared" si="28"/>
        <v>0.11771876360470157</v>
      </c>
      <c r="AC29">
        <f t="shared" si="29"/>
        <v>6.8398753287230954E-2</v>
      </c>
      <c r="AE29" s="1">
        <v>61824</v>
      </c>
      <c r="AF29" s="1">
        <v>4087</v>
      </c>
      <c r="AG29" s="1">
        <v>6574</v>
      </c>
      <c r="AH29" s="1">
        <v>3038</v>
      </c>
      <c r="AI29" s="1">
        <v>58717</v>
      </c>
      <c r="AJ29" s="1">
        <v>4215</v>
      </c>
      <c r="AK29" s="1">
        <v>6881</v>
      </c>
      <c r="AL29" s="1">
        <v>2804</v>
      </c>
      <c r="AM29" s="1">
        <v>55773</v>
      </c>
      <c r="AN29" s="1">
        <v>3881</v>
      </c>
      <c r="AO29" s="1">
        <v>6261</v>
      </c>
      <c r="AP29" s="1">
        <v>2743</v>
      </c>
      <c r="AR29">
        <f t="shared" si="55"/>
        <v>6051</v>
      </c>
      <c r="AS29">
        <f t="shared" si="30"/>
        <v>206</v>
      </c>
      <c r="AT29">
        <f t="shared" si="31"/>
        <v>313</v>
      </c>
      <c r="AU29">
        <f t="shared" si="32"/>
        <v>295</v>
      </c>
      <c r="AW29">
        <f t="shared" si="56"/>
        <v>9.7874611801242239E-2</v>
      </c>
      <c r="AX29">
        <f t="shared" si="62"/>
        <v>5.0403719109371178E-2</v>
      </c>
      <c r="AY29">
        <f t="shared" si="63"/>
        <v>4.7611804076665654E-2</v>
      </c>
      <c r="AZ29">
        <f t="shared" si="64"/>
        <v>9.7103357472021062E-2</v>
      </c>
      <c r="BA29">
        <f t="shared" si="33"/>
        <v>9.0899461091323172E-2</v>
      </c>
      <c r="BC29">
        <f t="shared" si="6"/>
        <v>277.12044669200009</v>
      </c>
      <c r="BD29">
        <f t="shared" si="7"/>
        <v>270.5858452060001</v>
      </c>
      <c r="BE29">
        <f t="shared" si="8"/>
        <v>2157.6187233060009</v>
      </c>
      <c r="BF29">
        <f t="shared" si="9"/>
        <v>2684.454298213001</v>
      </c>
      <c r="BG29">
        <f t="shared" si="34"/>
        <v>5389.7793134170024</v>
      </c>
      <c r="BI29" s="1">
        <v>55.25902</v>
      </c>
      <c r="BJ29" s="1">
        <v>50.43862</v>
      </c>
      <c r="BK29" s="1">
        <v>15.90644</v>
      </c>
      <c r="BL29" s="1">
        <v>15.012180000000001</v>
      </c>
      <c r="BN29">
        <f t="shared" si="35"/>
        <v>799.03156040367594</v>
      </c>
      <c r="BO29">
        <f t="shared" si="36"/>
        <v>712.13192311646958</v>
      </c>
      <c r="BP29">
        <f t="shared" si="37"/>
        <v>1790.7702810669523</v>
      </c>
      <c r="BQ29">
        <f t="shared" si="38"/>
        <v>2102.7709198530547</v>
      </c>
      <c r="BR29">
        <f t="shared" si="39"/>
        <v>5404.7046844401521</v>
      </c>
      <c r="BT29">
        <f t="shared" si="10"/>
        <v>224.46888744692325</v>
      </c>
      <c r="BU29">
        <f t="shared" si="11"/>
        <v>146.71709465876526</v>
      </c>
      <c r="BW29">
        <v>1.8320502579634734</v>
      </c>
      <c r="BX29">
        <v>3.8344999999999914</v>
      </c>
      <c r="BY29">
        <v>2</v>
      </c>
      <c r="BZ29">
        <f t="shared" si="61"/>
        <v>17.158413848316059</v>
      </c>
      <c r="CA29">
        <f t="shared" si="60"/>
        <v>4202656.1058904687</v>
      </c>
      <c r="CF29">
        <f t="shared" si="57"/>
        <v>13.710114191272023</v>
      </c>
      <c r="CG29">
        <f t="shared" si="41"/>
        <v>12.219054251429577</v>
      </c>
      <c r="CH29">
        <f t="shared" si="42"/>
        <v>30.726777589812034</v>
      </c>
      <c r="CI29">
        <f t="shared" si="43"/>
        <v>36.080213671042948</v>
      </c>
      <c r="CJ29">
        <f t="shared" si="44"/>
        <v>92.736159703556581</v>
      </c>
      <c r="CK29">
        <f t="shared" si="58"/>
        <v>2.2066083297554849E-2</v>
      </c>
      <c r="CM29" s="1">
        <v>0</v>
      </c>
      <c r="CN29" s="1">
        <v>0</v>
      </c>
      <c r="CO29" s="1">
        <v>9617</v>
      </c>
      <c r="CP29" s="1">
        <v>14714</v>
      </c>
      <c r="CR29" s="1">
        <v>7.8311380000000002</v>
      </c>
      <c r="CS29" s="1">
        <v>7.889786</v>
      </c>
      <c r="CU29">
        <f t="shared" si="12"/>
        <v>641.25778051900011</v>
      </c>
      <c r="CV29">
        <f t="shared" si="13"/>
        <v>981.12373739800034</v>
      </c>
      <c r="CX29">
        <f t="shared" si="14"/>
        <v>262.02921108882504</v>
      </c>
      <c r="CY29">
        <f t="shared" si="15"/>
        <v>403.9068248074858</v>
      </c>
      <c r="CZ29">
        <f t="shared" si="45"/>
        <v>0.12321413930598357</v>
      </c>
      <c r="DA29">
        <f t="shared" si="16"/>
        <v>4.4960056442098271</v>
      </c>
      <c r="DB29">
        <f t="shared" si="17"/>
        <v>26.230771945602207</v>
      </c>
      <c r="DC29">
        <f t="shared" si="18"/>
        <v>6.9304004562061321</v>
      </c>
      <c r="DD29">
        <f t="shared" si="19"/>
        <v>29.149813214836815</v>
      </c>
      <c r="DE29">
        <f t="shared" si="46"/>
        <v>11.42640610041596</v>
      </c>
      <c r="DF29">
        <f t="shared" si="21"/>
        <v>81.309753603140621</v>
      </c>
      <c r="DG29">
        <f t="shared" si="59"/>
        <v>0.12321413930598356</v>
      </c>
      <c r="DI29" s="1">
        <v>2310</v>
      </c>
      <c r="DJ29" s="1">
        <v>614.14840000000004</v>
      </c>
      <c r="DK29" s="1">
        <v>5832</v>
      </c>
      <c r="DL29" s="1">
        <v>584.96190000000001</v>
      </c>
      <c r="DN29" s="1">
        <v>13081</v>
      </c>
      <c r="DO29" s="1">
        <v>13695</v>
      </c>
      <c r="DQ29">
        <f t="shared" si="47"/>
        <v>1.1351665419405366</v>
      </c>
      <c r="DR29">
        <f t="shared" si="48"/>
        <v>2.7297279916645003</v>
      </c>
      <c r="DT29" s="1">
        <v>305965</v>
      </c>
      <c r="DU29" s="1">
        <v>252776</v>
      </c>
      <c r="DV29" s="1">
        <v>167266</v>
      </c>
      <c r="DW29" s="1">
        <v>92612</v>
      </c>
      <c r="DY29">
        <f t="shared" si="49"/>
        <v>20.401625955755005</v>
      </c>
      <c r="DZ29">
        <f t="shared" si="50"/>
        <v>16.855004339032007</v>
      </c>
      <c r="EA29">
        <f t="shared" si="51"/>
        <v>11.153231144462003</v>
      </c>
      <c r="EB29">
        <f t="shared" si="52"/>
        <v>6.1753317634840021</v>
      </c>
      <c r="ED29" s="1">
        <v>34455</v>
      </c>
      <c r="EE29" s="1">
        <v>41068</v>
      </c>
      <c r="EF29" s="1">
        <v>192</v>
      </c>
      <c r="EG29" s="1">
        <v>572.77850000000001</v>
      </c>
      <c r="EH29" s="1">
        <v>63</v>
      </c>
      <c r="EI29" s="1">
        <v>691.13130000000001</v>
      </c>
      <c r="EK29" s="1">
        <v>0.26375789999999999</v>
      </c>
      <c r="EL29" s="1">
        <v>0.20363020000000001</v>
      </c>
      <c r="EM29" s="1">
        <v>0.66598930000000001</v>
      </c>
      <c r="EN29" s="1">
        <v>0.50124420000000003</v>
      </c>
      <c r="EO29" s="1">
        <v>6.2458399999999997E-2</v>
      </c>
      <c r="EP29" s="1">
        <v>1.57717E-2</v>
      </c>
      <c r="ES29">
        <v>10038</v>
      </c>
      <c r="ET29">
        <v>16707</v>
      </c>
      <c r="EV29">
        <f t="shared" si="53"/>
        <v>1.9127316198445904E-2</v>
      </c>
      <c r="EW29">
        <f t="shared" si="54"/>
        <v>3.7708744837493266E-3</v>
      </c>
    </row>
    <row r="30" spans="1:153" x14ac:dyDescent="0.25">
      <c r="A30">
        <v>2046</v>
      </c>
      <c r="B30" s="1">
        <v>13206</v>
      </c>
      <c r="C30" s="1">
        <v>13693</v>
      </c>
      <c r="D30" s="1">
        <v>34107</v>
      </c>
      <c r="E30" s="1">
        <v>42168</v>
      </c>
      <c r="F30" s="1">
        <v>4225</v>
      </c>
      <c r="G30" s="1">
        <v>4120</v>
      </c>
      <c r="H30" s="1">
        <v>32078</v>
      </c>
      <c r="I30" s="1">
        <v>41362</v>
      </c>
      <c r="J30" s="1">
        <v>30100</v>
      </c>
      <c r="K30" s="1">
        <v>39284</v>
      </c>
      <c r="L30" s="1">
        <v>973666</v>
      </c>
      <c r="P30">
        <v>2046</v>
      </c>
      <c r="Q30">
        <f t="shared" si="0"/>
        <v>880.5708900420002</v>
      </c>
      <c r="R30">
        <f t="shared" si="1"/>
        <v>913.04385865100028</v>
      </c>
      <c r="S30">
        <f t="shared" si="2"/>
        <v>2274.2413559490005</v>
      </c>
      <c r="T30">
        <f t="shared" si="3"/>
        <v>2811.7456679760007</v>
      </c>
      <c r="U30">
        <f t="shared" si="23"/>
        <v>6879.6017726180016</v>
      </c>
      <c r="W30">
        <f t="shared" si="24"/>
        <v>2007.0561707000006</v>
      </c>
      <c r="X30">
        <f t="shared" si="25"/>
        <v>2619.4416813880011</v>
      </c>
      <c r="Z30">
        <f t="shared" si="26"/>
        <v>267.18518524899991</v>
      </c>
      <c r="AA30">
        <f t="shared" si="27"/>
        <v>192.30398658799959</v>
      </c>
      <c r="AB30">
        <f t="shared" si="28"/>
        <v>0.11748321458938041</v>
      </c>
      <c r="AC30">
        <f t="shared" si="29"/>
        <v>6.8393094289508474E-2</v>
      </c>
      <c r="AE30" s="1">
        <v>62493</v>
      </c>
      <c r="AF30" s="1">
        <v>4042</v>
      </c>
      <c r="AG30" s="1">
        <v>6629</v>
      </c>
      <c r="AH30" s="1">
        <v>3111</v>
      </c>
      <c r="AI30" s="1">
        <v>59381</v>
      </c>
      <c r="AJ30" s="1">
        <v>4186</v>
      </c>
      <c r="AK30" s="1">
        <v>6966</v>
      </c>
      <c r="AL30" s="1">
        <v>2907</v>
      </c>
      <c r="AM30" s="1">
        <v>56396</v>
      </c>
      <c r="AN30" s="1">
        <v>3833</v>
      </c>
      <c r="AO30" s="1">
        <v>6319</v>
      </c>
      <c r="AP30" s="1">
        <v>2836</v>
      </c>
      <c r="AR30">
        <f t="shared" si="55"/>
        <v>6097</v>
      </c>
      <c r="AS30">
        <f t="shared" si="30"/>
        <v>209</v>
      </c>
      <c r="AT30">
        <f t="shared" si="31"/>
        <v>310</v>
      </c>
      <c r="AU30">
        <f t="shared" si="32"/>
        <v>275</v>
      </c>
      <c r="AW30">
        <f t="shared" si="56"/>
        <v>9.7562927047829359E-2</v>
      </c>
      <c r="AX30">
        <f t="shared" si="62"/>
        <v>5.1707075705096486E-2</v>
      </c>
      <c r="AY30">
        <f t="shared" si="63"/>
        <v>4.67642178307437E-2</v>
      </c>
      <c r="AZ30">
        <f t="shared" si="64"/>
        <v>8.8396014143362261E-2</v>
      </c>
      <c r="BA30">
        <f t="shared" si="33"/>
        <v>9.0344149459193709E-2</v>
      </c>
      <c r="BC30">
        <f t="shared" si="6"/>
        <v>281.72133957500012</v>
      </c>
      <c r="BD30">
        <f t="shared" si="7"/>
        <v>274.71998084000012</v>
      </c>
      <c r="BE30">
        <f t="shared" si="8"/>
        <v>2138.9484333460005</v>
      </c>
      <c r="BF30">
        <f t="shared" si="9"/>
        <v>2758.0019047340006</v>
      </c>
      <c r="BG30">
        <f t="shared" si="34"/>
        <v>5453.391658495002</v>
      </c>
      <c r="BI30" s="1">
        <v>56.785730000000001</v>
      </c>
      <c r="BJ30" s="1">
        <v>50.401620000000001</v>
      </c>
      <c r="BK30" s="1">
        <v>15.52802</v>
      </c>
      <c r="BL30" s="1">
        <v>14.98199</v>
      </c>
      <c r="BN30">
        <f t="shared" si="35"/>
        <v>834.73984148096361</v>
      </c>
      <c r="BO30">
        <f t="shared" si="36"/>
        <v>722.48182749678415</v>
      </c>
      <c r="BP30">
        <f t="shared" si="37"/>
        <v>1733.0399767829067</v>
      </c>
      <c r="BQ30">
        <f t="shared" si="38"/>
        <v>2156.0371969195389</v>
      </c>
      <c r="BR30">
        <f t="shared" si="39"/>
        <v>5446.298842680193</v>
      </c>
      <c r="BT30">
        <f t="shared" si="10"/>
        <v>216.48142611662522</v>
      </c>
      <c r="BU30">
        <f t="shared" si="11"/>
        <v>150.33149450983842</v>
      </c>
      <c r="BW30">
        <v>1.8340168202402083</v>
      </c>
      <c r="BX30">
        <v>3.8344999999999914</v>
      </c>
      <c r="BY30">
        <v>2</v>
      </c>
      <c r="BZ30">
        <f t="shared" si="61"/>
        <v>17.467012967970327</v>
      </c>
      <c r="CA30">
        <f t="shared" si="60"/>
        <v>4279650.8779197522</v>
      </c>
      <c r="CF30">
        <f t="shared" si="57"/>
        <v>14.580411636029487</v>
      </c>
      <c r="CG30">
        <f t="shared" si="41"/>
        <v>12.619599450009229</v>
      </c>
      <c r="CH30">
        <f t="shared" si="42"/>
        <v>30.271031748478023</v>
      </c>
      <c r="CI30">
        <f t="shared" si="43"/>
        <v>37.659529678019979</v>
      </c>
      <c r="CJ30">
        <f t="shared" si="44"/>
        <v>95.130572512536716</v>
      </c>
      <c r="CK30">
        <f t="shared" si="58"/>
        <v>2.2228582476984119E-2</v>
      </c>
      <c r="CM30" s="1">
        <v>0</v>
      </c>
      <c r="CN30" s="1">
        <v>0</v>
      </c>
      <c r="CO30" s="1">
        <v>9643</v>
      </c>
      <c r="CP30" s="1">
        <v>15206</v>
      </c>
      <c r="CR30" s="1">
        <v>7.8253500000000003</v>
      </c>
      <c r="CS30" s="1">
        <v>7.623564</v>
      </c>
      <c r="CU30">
        <f t="shared" si="12"/>
        <v>642.9914503010001</v>
      </c>
      <c r="CV30">
        <f t="shared" si="13"/>
        <v>1013.9301040420003</v>
      </c>
      <c r="CX30">
        <f t="shared" si="14"/>
        <v>262.54342949073191</v>
      </c>
      <c r="CY30">
        <f t="shared" si="15"/>
        <v>403.32788853529746</v>
      </c>
      <c r="CZ30">
        <f t="shared" si="45"/>
        <v>0.1222612525056274</v>
      </c>
      <c r="DA30">
        <f t="shared" si="16"/>
        <v>4.5858494875700178</v>
      </c>
      <c r="DB30">
        <f t="shared" si="17"/>
        <v>25.685182260908007</v>
      </c>
      <c r="DC30">
        <f t="shared" si="18"/>
        <v>7.0449334593901298</v>
      </c>
      <c r="DD30">
        <f t="shared" si="19"/>
        <v>30.614596218629849</v>
      </c>
      <c r="DE30">
        <f t="shared" si="46"/>
        <v>11.630782946960148</v>
      </c>
      <c r="DF30">
        <f t="shared" si="21"/>
        <v>83.499789565576563</v>
      </c>
      <c r="DG30">
        <f t="shared" si="59"/>
        <v>0.12226125250562739</v>
      </c>
      <c r="DI30" s="1">
        <v>2342</v>
      </c>
      <c r="DJ30" s="1">
        <v>616.21559999999999</v>
      </c>
      <c r="DK30" s="1">
        <v>5826</v>
      </c>
      <c r="DL30" s="1">
        <v>581.27030000000002</v>
      </c>
      <c r="DN30" s="1">
        <v>13192</v>
      </c>
      <c r="DO30" s="1">
        <v>13693</v>
      </c>
      <c r="DQ30">
        <f t="shared" si="47"/>
        <v>1.1547656504472059</v>
      </c>
      <c r="DR30">
        <f t="shared" si="48"/>
        <v>2.709710480519548</v>
      </c>
      <c r="DT30" s="1">
        <v>305003</v>
      </c>
      <c r="DU30" s="1">
        <v>250192</v>
      </c>
      <c r="DV30" s="1">
        <v>166710</v>
      </c>
      <c r="DW30" s="1">
        <v>94946</v>
      </c>
      <c r="DY30">
        <f t="shared" si="49"/>
        <v>20.337480173821007</v>
      </c>
      <c r="DZ30">
        <f t="shared" si="50"/>
        <v>16.682704234544005</v>
      </c>
      <c r="EA30">
        <f t="shared" si="51"/>
        <v>11.116157282970004</v>
      </c>
      <c r="EB30">
        <f t="shared" si="52"/>
        <v>6.3309619662220022</v>
      </c>
      <c r="ED30" s="1">
        <v>34107</v>
      </c>
      <c r="EE30" s="1">
        <v>42168</v>
      </c>
      <c r="EF30" s="1">
        <v>194</v>
      </c>
      <c r="EG30" s="1">
        <v>470.84930000000003</v>
      </c>
      <c r="EH30" s="1">
        <v>63</v>
      </c>
      <c r="EI30" s="1">
        <v>607.54859999999996</v>
      </c>
      <c r="EK30" s="1">
        <v>0.26557770000000003</v>
      </c>
      <c r="EL30" s="1">
        <v>0.20354149999999999</v>
      </c>
      <c r="EM30" s="1">
        <v>0.66247160000000005</v>
      </c>
      <c r="EN30" s="1">
        <v>0.50303679999999995</v>
      </c>
      <c r="EO30" s="1">
        <v>6.2991800000000001E-2</v>
      </c>
      <c r="EP30" s="1">
        <v>1.6812799999999999E-2</v>
      </c>
      <c r="ES30">
        <v>10111</v>
      </c>
      <c r="ET30">
        <v>17243</v>
      </c>
      <c r="EV30">
        <f t="shared" si="53"/>
        <v>1.9187024033231134E-2</v>
      </c>
      <c r="EW30">
        <f t="shared" si="54"/>
        <v>3.6536565562837091E-3</v>
      </c>
    </row>
    <row r="31" spans="1:153" x14ac:dyDescent="0.25">
      <c r="A31">
        <v>2047</v>
      </c>
      <c r="B31" s="1">
        <v>13203</v>
      </c>
      <c r="C31" s="1">
        <v>13580</v>
      </c>
      <c r="D31" s="1">
        <v>33333</v>
      </c>
      <c r="E31" s="1">
        <v>43119</v>
      </c>
      <c r="F31" s="1">
        <v>4161</v>
      </c>
      <c r="G31" s="1">
        <v>4033</v>
      </c>
      <c r="H31" s="1">
        <v>31508</v>
      </c>
      <c r="I31" s="1">
        <v>42385</v>
      </c>
      <c r="J31" s="1">
        <v>29470</v>
      </c>
      <c r="K31" s="1">
        <v>40227</v>
      </c>
      <c r="L31" s="1">
        <v>970596</v>
      </c>
      <c r="P31">
        <v>2047</v>
      </c>
      <c r="Q31">
        <f t="shared" si="0"/>
        <v>880.37085122100018</v>
      </c>
      <c r="R31">
        <f t="shared" si="1"/>
        <v>905.50906306000036</v>
      </c>
      <c r="S31">
        <f t="shared" si="2"/>
        <v>2222.6313401310008</v>
      </c>
      <c r="T31">
        <f t="shared" si="3"/>
        <v>2875.1579742330009</v>
      </c>
      <c r="U31">
        <f t="shared" si="23"/>
        <v>6883.6692286450016</v>
      </c>
      <c r="W31">
        <f t="shared" si="24"/>
        <v>1965.0480182900005</v>
      </c>
      <c r="X31">
        <f t="shared" si="25"/>
        <v>2682.3205507890011</v>
      </c>
      <c r="Z31">
        <f t="shared" si="26"/>
        <v>257.58332184100027</v>
      </c>
      <c r="AA31">
        <f t="shared" si="27"/>
        <v>192.8374234439998</v>
      </c>
      <c r="AB31">
        <f t="shared" si="28"/>
        <v>0.1158911589115892</v>
      </c>
      <c r="AC31">
        <f t="shared" si="29"/>
        <v>6.7070201071453325E-2</v>
      </c>
      <c r="AE31" s="1">
        <v>62764</v>
      </c>
      <c r="AF31" s="1">
        <v>4039</v>
      </c>
      <c r="AG31" s="1">
        <v>6529</v>
      </c>
      <c r="AH31" s="1">
        <v>3120</v>
      </c>
      <c r="AI31" s="1">
        <v>59906</v>
      </c>
      <c r="AJ31" s="1">
        <v>4182</v>
      </c>
      <c r="AK31" s="1">
        <v>6888</v>
      </c>
      <c r="AL31" s="1">
        <v>2917</v>
      </c>
      <c r="AM31" s="1">
        <v>56807</v>
      </c>
      <c r="AN31" s="1">
        <v>3832</v>
      </c>
      <c r="AO31" s="1">
        <v>6214</v>
      </c>
      <c r="AP31" s="1">
        <v>2844</v>
      </c>
      <c r="AR31">
        <f t="shared" si="55"/>
        <v>5957</v>
      </c>
      <c r="AS31">
        <f t="shared" si="30"/>
        <v>207</v>
      </c>
      <c r="AT31">
        <f t="shared" si="31"/>
        <v>315</v>
      </c>
      <c r="AU31">
        <f t="shared" si="32"/>
        <v>276</v>
      </c>
      <c r="AW31">
        <f t="shared" si="56"/>
        <v>9.4911095532470846E-2</v>
      </c>
      <c r="AX31">
        <f t="shared" si="62"/>
        <v>5.1250309482545185E-2</v>
      </c>
      <c r="AY31">
        <f t="shared" si="63"/>
        <v>4.8246285801807322E-2</v>
      </c>
      <c r="AZ31">
        <f t="shared" si="64"/>
        <v>8.8461538461538466E-2</v>
      </c>
      <c r="BA31">
        <f t="shared" si="33"/>
        <v>8.8356092711766865E-2</v>
      </c>
      <c r="BC31">
        <f t="shared" si="6"/>
        <v>277.4538447270001</v>
      </c>
      <c r="BD31">
        <f t="shared" si="7"/>
        <v>268.91885503100008</v>
      </c>
      <c r="BE31">
        <f t="shared" si="8"/>
        <v>2100.9410573560003</v>
      </c>
      <c r="BF31">
        <f t="shared" si="9"/>
        <v>2826.2151426950008</v>
      </c>
      <c r="BG31">
        <f t="shared" si="34"/>
        <v>5473.5288998090018</v>
      </c>
      <c r="BI31" s="1">
        <v>56.590910000000001</v>
      </c>
      <c r="BJ31" s="1">
        <v>50.540320000000001</v>
      </c>
      <c r="BK31" s="1">
        <v>15.78936</v>
      </c>
      <c r="BL31" s="1">
        <v>15.066979999999999</v>
      </c>
      <c r="BN31">
        <f t="shared" si="35"/>
        <v>819.27482419505611</v>
      </c>
      <c r="BO31">
        <f t="shared" si="36"/>
        <v>709.17174737306482</v>
      </c>
      <c r="BP31">
        <f t="shared" si="37"/>
        <v>1730.8944273935783</v>
      </c>
      <c r="BQ31">
        <f t="shared" si="38"/>
        <v>2221.8954282795521</v>
      </c>
      <c r="BR31">
        <f t="shared" si="39"/>
        <v>5481.2364272412515</v>
      </c>
      <c r="BT31">
        <f t="shared" si="10"/>
        <v>212.21420505971182</v>
      </c>
      <c r="BU31">
        <f t="shared" si="11"/>
        <v>151.60367060480016</v>
      </c>
      <c r="BW31">
        <v>1.8195141093423359</v>
      </c>
      <c r="BX31">
        <v>3.8344999999999914</v>
      </c>
      <c r="BY31">
        <v>2</v>
      </c>
      <c r="BZ31">
        <f t="shared" si="61"/>
        <v>17.781162333556026</v>
      </c>
      <c r="CA31">
        <f t="shared" si="60"/>
        <v>4358140.394868358</v>
      </c>
      <c r="CF31">
        <f t="shared" si="57"/>
        <v>14.567658644807867</v>
      </c>
      <c r="CG31">
        <f t="shared" si="41"/>
        <v>12.609897962412049</v>
      </c>
      <c r="CH31">
        <f t="shared" si="42"/>
        <v>30.777314795732721</v>
      </c>
      <c r="CI31">
        <f t="shared" si="43"/>
        <v>39.507883298424709</v>
      </c>
      <c r="CJ31">
        <f t="shared" si="44"/>
        <v>97.462754701377349</v>
      </c>
      <c r="CK31">
        <f t="shared" si="58"/>
        <v>2.2363381137546236E-2</v>
      </c>
      <c r="CM31" s="1">
        <v>0</v>
      </c>
      <c r="CN31" s="1">
        <v>0</v>
      </c>
      <c r="CO31" s="1">
        <v>9279</v>
      </c>
      <c r="CP31" s="1">
        <v>15619</v>
      </c>
      <c r="CR31" s="1">
        <v>7.7434079999999996</v>
      </c>
      <c r="CS31" s="1">
        <v>7.8640160000000003</v>
      </c>
      <c r="CU31">
        <f t="shared" si="12"/>
        <v>618.7200733530002</v>
      </c>
      <c r="CV31">
        <f t="shared" si="13"/>
        <v>1041.4687817330002</v>
      </c>
      <c r="CX31">
        <f t="shared" si="14"/>
        <v>249.9876382849495</v>
      </c>
      <c r="CY31">
        <f t="shared" si="15"/>
        <v>427.34913518622608</v>
      </c>
      <c r="CZ31">
        <f t="shared" si="45"/>
        <v>0.12357371962735866</v>
      </c>
      <c r="DA31">
        <f t="shared" si="16"/>
        <v>4.445070777726972</v>
      </c>
      <c r="DB31">
        <f t="shared" si="17"/>
        <v>26.332244018005749</v>
      </c>
      <c r="DC31">
        <f t="shared" si="18"/>
        <v>7.5987643458510634</v>
      </c>
      <c r="DD31">
        <f t="shared" si="19"/>
        <v>31.909118952573646</v>
      </c>
      <c r="DE31">
        <f t="shared" si="46"/>
        <v>12.043835123578035</v>
      </c>
      <c r="DF31">
        <f t="shared" si="21"/>
        <v>85.418919577799315</v>
      </c>
      <c r="DG31">
        <f t="shared" si="59"/>
        <v>0.12357371962735864</v>
      </c>
      <c r="DI31" s="1">
        <v>2372</v>
      </c>
      <c r="DJ31" s="1">
        <v>627.13890000000004</v>
      </c>
      <c r="DK31" s="1">
        <v>5790</v>
      </c>
      <c r="DL31" s="1">
        <v>557.7903</v>
      </c>
      <c r="DN31" s="1">
        <v>13193</v>
      </c>
      <c r="DO31" s="1">
        <v>13580</v>
      </c>
      <c r="DQ31">
        <f t="shared" si="47"/>
        <v>1.1902897729988402</v>
      </c>
      <c r="DR31">
        <f t="shared" si="48"/>
        <v>2.584186175712794</v>
      </c>
      <c r="DT31" s="1">
        <v>303880</v>
      </c>
      <c r="DU31" s="1">
        <v>247731</v>
      </c>
      <c r="DV31" s="1">
        <v>166195</v>
      </c>
      <c r="DW31" s="1">
        <v>96917</v>
      </c>
      <c r="DY31">
        <f t="shared" si="49"/>
        <v>20.262598975160007</v>
      </c>
      <c r="DZ31">
        <f t="shared" si="50"/>
        <v>16.518605721717005</v>
      </c>
      <c r="EA31">
        <f t="shared" si="51"/>
        <v>11.081817285365002</v>
      </c>
      <c r="EB31">
        <f t="shared" si="52"/>
        <v>6.4623874716190013</v>
      </c>
      <c r="ED31" s="1">
        <v>33333</v>
      </c>
      <c r="EE31" s="1">
        <v>43119</v>
      </c>
      <c r="EF31" s="1">
        <v>198</v>
      </c>
      <c r="EG31" s="1">
        <v>502.61750000000001</v>
      </c>
      <c r="EH31" s="1">
        <v>56</v>
      </c>
      <c r="EI31" s="1">
        <v>803.93849999999998</v>
      </c>
      <c r="EK31" s="1">
        <v>0.2654688</v>
      </c>
      <c r="EL31" s="1">
        <v>0.2032513</v>
      </c>
      <c r="EM31" s="1">
        <v>0.66935690000000003</v>
      </c>
      <c r="EN31" s="1">
        <v>0.4979383</v>
      </c>
      <c r="EO31" s="1">
        <v>5.9502699999999999E-2</v>
      </c>
      <c r="EP31" s="1">
        <v>1.7794000000000001E-2</v>
      </c>
      <c r="ES31">
        <v>9815</v>
      </c>
      <c r="ET31">
        <v>17686</v>
      </c>
      <c r="EV31">
        <f t="shared" si="53"/>
        <v>2.0173204279164546E-2</v>
      </c>
      <c r="EW31">
        <f t="shared" si="54"/>
        <v>3.1663462625805723E-3</v>
      </c>
    </row>
    <row r="32" spans="1:153" x14ac:dyDescent="0.25">
      <c r="A32">
        <v>2048</v>
      </c>
      <c r="B32" s="1">
        <v>13161</v>
      </c>
      <c r="C32" s="1">
        <v>13477</v>
      </c>
      <c r="D32" s="1">
        <v>32733</v>
      </c>
      <c r="E32" s="1">
        <v>44143</v>
      </c>
      <c r="F32" s="1">
        <v>4158</v>
      </c>
      <c r="G32" s="1">
        <v>4057</v>
      </c>
      <c r="H32" s="1">
        <v>30994</v>
      </c>
      <c r="I32" s="1">
        <v>43480</v>
      </c>
      <c r="J32" s="1">
        <v>28911</v>
      </c>
      <c r="K32" s="1">
        <v>41224</v>
      </c>
      <c r="L32" s="1">
        <v>967629</v>
      </c>
      <c r="P32">
        <v>2048</v>
      </c>
      <c r="Q32">
        <f t="shared" si="0"/>
        <v>877.57030772700023</v>
      </c>
      <c r="R32">
        <f t="shared" si="1"/>
        <v>898.64106353900024</v>
      </c>
      <c r="S32">
        <f t="shared" si="2"/>
        <v>2182.6235759310007</v>
      </c>
      <c r="T32">
        <f t="shared" si="3"/>
        <v>2943.4378918010011</v>
      </c>
      <c r="U32">
        <f t="shared" si="23"/>
        <v>6902.272838998002</v>
      </c>
      <c r="W32">
        <f t="shared" si="24"/>
        <v>1927.7741179770005</v>
      </c>
      <c r="X32">
        <f t="shared" si="25"/>
        <v>2748.8001189680008</v>
      </c>
      <c r="Z32">
        <f t="shared" si="26"/>
        <v>254.84945795400017</v>
      </c>
      <c r="AA32">
        <f t="shared" si="27"/>
        <v>194.63777283300033</v>
      </c>
      <c r="AB32">
        <f t="shared" si="28"/>
        <v>0.11676289982586385</v>
      </c>
      <c r="AC32">
        <f t="shared" si="29"/>
        <v>6.6125999592234419E-2</v>
      </c>
      <c r="AE32" s="1">
        <v>63192</v>
      </c>
      <c r="AF32" s="1">
        <v>3990</v>
      </c>
      <c r="AG32" s="1">
        <v>6573</v>
      </c>
      <c r="AH32" s="1">
        <v>3121</v>
      </c>
      <c r="AI32" s="1">
        <v>60437</v>
      </c>
      <c r="AJ32" s="1">
        <v>4152</v>
      </c>
      <c r="AK32" s="1">
        <v>6938</v>
      </c>
      <c r="AL32" s="1">
        <v>2947</v>
      </c>
      <c r="AM32" s="1">
        <v>57185</v>
      </c>
      <c r="AN32" s="1">
        <v>3802</v>
      </c>
      <c r="AO32" s="1">
        <v>6278</v>
      </c>
      <c r="AP32" s="1">
        <v>2870</v>
      </c>
      <c r="AR32">
        <f t="shared" si="55"/>
        <v>6007</v>
      </c>
      <c r="AS32">
        <f t="shared" si="30"/>
        <v>188</v>
      </c>
      <c r="AT32">
        <f t="shared" si="31"/>
        <v>295</v>
      </c>
      <c r="AU32">
        <f t="shared" si="32"/>
        <v>251</v>
      </c>
      <c r="AW32">
        <f t="shared" si="56"/>
        <v>9.5059501202683888E-2</v>
      </c>
      <c r="AX32">
        <f t="shared" si="62"/>
        <v>4.7117794486215538E-2</v>
      </c>
      <c r="AY32">
        <f t="shared" si="63"/>
        <v>4.4880572037121556E-2</v>
      </c>
      <c r="AZ32">
        <f t="shared" si="64"/>
        <v>8.0422941364947126E-2</v>
      </c>
      <c r="BA32">
        <f t="shared" si="33"/>
        <v>8.768666423851397E-2</v>
      </c>
      <c r="BC32">
        <f t="shared" si="6"/>
        <v>277.25380590600008</v>
      </c>
      <c r="BD32">
        <f t="shared" si="7"/>
        <v>270.51916559900008</v>
      </c>
      <c r="BE32">
        <f t="shared" si="8"/>
        <v>2066.6677393580003</v>
      </c>
      <c r="BF32">
        <f t="shared" si="9"/>
        <v>2899.2293123600007</v>
      </c>
      <c r="BG32">
        <f t="shared" si="34"/>
        <v>5513.6700232230014</v>
      </c>
      <c r="BI32" s="1">
        <v>56.699919999999999</v>
      </c>
      <c r="BJ32" s="1">
        <v>48.574269999999999</v>
      </c>
      <c r="BK32" s="1">
        <v>15.58239</v>
      </c>
      <c r="BL32" s="1">
        <v>14.98751</v>
      </c>
      <c r="BN32">
        <f t="shared" si="35"/>
        <v>820.26115878144753</v>
      </c>
      <c r="BO32">
        <f t="shared" si="36"/>
        <v>685.64056844148467</v>
      </c>
      <c r="BP32">
        <f t="shared" si="37"/>
        <v>1680.3390280983349</v>
      </c>
      <c r="BQ32">
        <f t="shared" si="38"/>
        <v>2267.2751986711678</v>
      </c>
      <c r="BR32">
        <f t="shared" si="39"/>
        <v>5453.5159539924352</v>
      </c>
      <c r="BT32">
        <f t="shared" si="10"/>
        <v>207.2096459118487</v>
      </c>
      <c r="BU32">
        <f t="shared" si="11"/>
        <v>152.211966534525</v>
      </c>
      <c r="BW32">
        <v>1.7957816341996704</v>
      </c>
      <c r="BX32">
        <v>3.8344999999999914</v>
      </c>
      <c r="BY32">
        <v>2</v>
      </c>
      <c r="BZ32">
        <f t="shared" si="61"/>
        <v>18.100961767878658</v>
      </c>
      <c r="CA32">
        <f t="shared" si="60"/>
        <v>4437437.3742579352</v>
      </c>
      <c r="CF32">
        <f t="shared" si="57"/>
        <v>14.847515874778829</v>
      </c>
      <c r="CG32">
        <f t="shared" si="41"/>
        <v>12.410753715865905</v>
      </c>
      <c r="CH32">
        <f t="shared" si="42"/>
        <v>30.415752504682342</v>
      </c>
      <c r="CI32">
        <f t="shared" si="43"/>
        <v>41.039861688406305</v>
      </c>
      <c r="CJ32">
        <f t="shared" si="44"/>
        <v>98.71388378373338</v>
      </c>
      <c r="CK32">
        <f t="shared" si="58"/>
        <v>2.2245696211147345E-2</v>
      </c>
      <c r="CM32" s="1">
        <v>0</v>
      </c>
      <c r="CN32" s="1">
        <v>0</v>
      </c>
      <c r="CO32" s="1">
        <v>9245</v>
      </c>
      <c r="CP32" s="1">
        <v>16459</v>
      </c>
      <c r="CR32" s="1">
        <v>7.9145830000000004</v>
      </c>
      <c r="CS32" s="1">
        <v>7.8829409999999998</v>
      </c>
      <c r="CU32">
        <f t="shared" si="12"/>
        <v>616.45296671500023</v>
      </c>
      <c r="CV32">
        <f t="shared" si="13"/>
        <v>1097.4796516130002</v>
      </c>
      <c r="CX32">
        <f t="shared" si="14"/>
        <v>254.57758919061916</v>
      </c>
      <c r="CY32">
        <f t="shared" si="15"/>
        <v>451.41598882844585</v>
      </c>
      <c r="CZ32">
        <f t="shared" si="45"/>
        <v>0.12945658983581371</v>
      </c>
      <c r="DA32">
        <f t="shared" si="16"/>
        <v>4.6080992088981176</v>
      </c>
      <c r="DB32">
        <f t="shared" si="17"/>
        <v>25.807653295784224</v>
      </c>
      <c r="DC32">
        <f t="shared" si="18"/>
        <v>8.1710635551928412</v>
      </c>
      <c r="DD32">
        <f t="shared" si="19"/>
        <v>32.86879813321346</v>
      </c>
      <c r="DE32">
        <f t="shared" si="46"/>
        <v>12.779162764090959</v>
      </c>
      <c r="DF32">
        <f t="shared" si="21"/>
        <v>85.934721019642424</v>
      </c>
      <c r="DG32">
        <f t="shared" si="59"/>
        <v>0.12945658983581376</v>
      </c>
      <c r="DI32" s="1">
        <v>2391</v>
      </c>
      <c r="DJ32" s="1">
        <v>630.41189999999995</v>
      </c>
      <c r="DK32" s="1">
        <v>5634</v>
      </c>
      <c r="DL32" s="1">
        <v>569.59280000000001</v>
      </c>
      <c r="DN32" s="1">
        <v>13149</v>
      </c>
      <c r="DO32" s="1">
        <v>13477</v>
      </c>
      <c r="DQ32">
        <f t="shared" si="47"/>
        <v>1.2060859441996179</v>
      </c>
      <c r="DR32">
        <f t="shared" si="48"/>
        <v>2.5677669878448337</v>
      </c>
      <c r="DT32" s="1">
        <v>302147</v>
      </c>
      <c r="DU32" s="1">
        <v>245343</v>
      </c>
      <c r="DV32" s="1">
        <v>165751</v>
      </c>
      <c r="DW32" s="1">
        <v>98847</v>
      </c>
      <c r="DY32">
        <f t="shared" si="49"/>
        <v>20.147043216229008</v>
      </c>
      <c r="DZ32">
        <f t="shared" si="50"/>
        <v>16.359374820201005</v>
      </c>
      <c r="EA32">
        <f t="shared" si="51"/>
        <v>11.052211539857003</v>
      </c>
      <c r="EB32">
        <f t="shared" si="52"/>
        <v>6.5910791131290019</v>
      </c>
      <c r="ED32" s="1">
        <v>32733</v>
      </c>
      <c r="EE32" s="1">
        <v>44143</v>
      </c>
      <c r="EF32" s="1">
        <v>194</v>
      </c>
      <c r="EG32" s="1">
        <v>687.2319</v>
      </c>
      <c r="EH32" s="1">
        <v>68</v>
      </c>
      <c r="EI32" s="1">
        <v>550.21410000000003</v>
      </c>
      <c r="EK32" s="1">
        <v>0.26548709999999998</v>
      </c>
      <c r="EL32" s="1">
        <v>0.20279340000000001</v>
      </c>
      <c r="EM32" s="1">
        <v>0.67006549999999998</v>
      </c>
      <c r="EN32" s="1">
        <v>0.50466420000000001</v>
      </c>
      <c r="EO32" s="1">
        <v>5.8616599999999998E-2</v>
      </c>
      <c r="EP32" s="1">
        <v>1.6751599999999998E-2</v>
      </c>
      <c r="ES32">
        <v>9770</v>
      </c>
      <c r="ET32">
        <v>18553</v>
      </c>
      <c r="EV32">
        <f t="shared" si="53"/>
        <v>1.9856704196519959E-2</v>
      </c>
      <c r="EW32">
        <f t="shared" si="54"/>
        <v>3.6651754433245295E-3</v>
      </c>
    </row>
    <row r="33" spans="1:153" x14ac:dyDescent="0.25">
      <c r="A33">
        <v>2049</v>
      </c>
      <c r="B33" s="1">
        <v>12974</v>
      </c>
      <c r="C33" s="1">
        <v>13321</v>
      </c>
      <c r="D33" s="1">
        <v>31882</v>
      </c>
      <c r="E33" s="1">
        <v>45040</v>
      </c>
      <c r="F33" s="1">
        <v>4166</v>
      </c>
      <c r="G33" s="1">
        <v>3989</v>
      </c>
      <c r="H33" s="1">
        <v>30144</v>
      </c>
      <c r="I33" s="1">
        <v>44459</v>
      </c>
      <c r="J33" s="1">
        <v>28113</v>
      </c>
      <c r="K33" s="1">
        <v>42087</v>
      </c>
      <c r="L33" s="1">
        <v>964615</v>
      </c>
      <c r="P33">
        <v>2049</v>
      </c>
      <c r="Q33">
        <f t="shared" si="0"/>
        <v>865.10122121800032</v>
      </c>
      <c r="R33">
        <f t="shared" si="1"/>
        <v>888.23904484700029</v>
      </c>
      <c r="S33">
        <f t="shared" si="2"/>
        <v>2125.8792303740006</v>
      </c>
      <c r="T33">
        <f t="shared" si="3"/>
        <v>3003.2494992800011</v>
      </c>
      <c r="U33">
        <f t="shared" si="23"/>
        <v>6882.4689957190021</v>
      </c>
      <c r="W33">
        <f t="shared" si="24"/>
        <v>1874.5637915910006</v>
      </c>
      <c r="X33">
        <f t="shared" si="25"/>
        <v>2806.344619809001</v>
      </c>
      <c r="Z33">
        <f t="shared" si="26"/>
        <v>251.31543878299999</v>
      </c>
      <c r="AA33">
        <f t="shared" si="27"/>
        <v>196.90487947100019</v>
      </c>
      <c r="AB33">
        <f t="shared" si="28"/>
        <v>0.11821717583589482</v>
      </c>
      <c r="AC33">
        <f t="shared" si="29"/>
        <v>6.5563943161634136E-2</v>
      </c>
      <c r="AE33" s="1">
        <v>63363</v>
      </c>
      <c r="AF33" s="1">
        <v>3936</v>
      </c>
      <c r="AG33" s="1">
        <v>6569</v>
      </c>
      <c r="AH33" s="1">
        <v>3054</v>
      </c>
      <c r="AI33" s="1">
        <v>60712</v>
      </c>
      <c r="AJ33" s="1">
        <v>4094</v>
      </c>
      <c r="AK33" s="1">
        <v>6930</v>
      </c>
      <c r="AL33" s="1">
        <v>2867</v>
      </c>
      <c r="AM33" s="1">
        <v>57400</v>
      </c>
      <c r="AN33" s="1">
        <v>3741</v>
      </c>
      <c r="AO33" s="1">
        <v>6266</v>
      </c>
      <c r="AP33" s="1">
        <v>2793</v>
      </c>
      <c r="AR33">
        <f t="shared" si="55"/>
        <v>5963</v>
      </c>
      <c r="AS33">
        <f t="shared" si="30"/>
        <v>195</v>
      </c>
      <c r="AT33">
        <f t="shared" si="31"/>
        <v>303</v>
      </c>
      <c r="AU33">
        <f t="shared" si="32"/>
        <v>261</v>
      </c>
      <c r="AW33">
        <f t="shared" si="56"/>
        <v>9.4108549153291352E-2</v>
      </c>
      <c r="AX33">
        <f t="shared" si="62"/>
        <v>4.9542682926829271E-2</v>
      </c>
      <c r="AY33">
        <f t="shared" si="63"/>
        <v>4.61257421220886E-2</v>
      </c>
      <c r="AZ33">
        <f t="shared" si="64"/>
        <v>8.5461689587426323E-2</v>
      </c>
      <c r="BA33">
        <f t="shared" si="33"/>
        <v>8.7387223421127896E-2</v>
      </c>
      <c r="BC33">
        <f t="shared" si="6"/>
        <v>277.78724276200006</v>
      </c>
      <c r="BD33">
        <f t="shared" si="7"/>
        <v>265.98495232300007</v>
      </c>
      <c r="BE33">
        <f t="shared" si="8"/>
        <v>2009.9900734080006</v>
      </c>
      <c r="BF33">
        <f t="shared" si="9"/>
        <v>2964.5086476130004</v>
      </c>
      <c r="BG33">
        <f t="shared" si="34"/>
        <v>5518.2709161060011</v>
      </c>
      <c r="BI33" s="1">
        <v>56.986780000000003</v>
      </c>
      <c r="BJ33" s="1">
        <v>49.291200000000003</v>
      </c>
      <c r="BK33" s="1">
        <v>15.5097</v>
      </c>
      <c r="BL33" s="1">
        <v>14.80237</v>
      </c>
      <c r="BN33">
        <f t="shared" si="35"/>
        <v>825.99724700049046</v>
      </c>
      <c r="BO33">
        <f t="shared" si="36"/>
        <v>684.09850861140717</v>
      </c>
      <c r="BP33">
        <f t="shared" si="37"/>
        <v>1626.6326851315782</v>
      </c>
      <c r="BQ33">
        <f t="shared" si="38"/>
        <v>2289.6872287255123</v>
      </c>
      <c r="BR33">
        <f t="shared" si="39"/>
        <v>5426.4156694689882</v>
      </c>
      <c r="BT33">
        <f t="shared" si="10"/>
        <v>203.3830477130081</v>
      </c>
      <c r="BU33">
        <f t="shared" si="11"/>
        <v>152.08273659835902</v>
      </c>
      <c r="BW33">
        <v>1.7684569403288748</v>
      </c>
      <c r="BX33">
        <v>3.8344999999999914</v>
      </c>
      <c r="BY33">
        <v>2</v>
      </c>
      <c r="BZ33">
        <f t="shared" si="61"/>
        <v>18.426512889086236</v>
      </c>
      <c r="CA33">
        <f t="shared" si="60"/>
        <v>4517124.0596539713</v>
      </c>
      <c r="CF33">
        <f t="shared" si="57"/>
        <v>15.220248918204284</v>
      </c>
      <c r="CG33">
        <f t="shared" si="41"/>
        <v>12.605549986332766</v>
      </c>
      <c r="CH33">
        <f t="shared" si="42"/>
        <v>29.973168138385979</v>
      </c>
      <c r="CI33">
        <f t="shared" si="43"/>
        <v>42.190951232086803</v>
      </c>
      <c r="CJ33">
        <f t="shared" si="44"/>
        <v>99.989918275009842</v>
      </c>
      <c r="CK33">
        <f t="shared" si="58"/>
        <v>2.2135747647070259E-2</v>
      </c>
      <c r="CM33" s="1">
        <v>0</v>
      </c>
      <c r="CN33" s="1">
        <v>0</v>
      </c>
      <c r="CO33" s="1">
        <v>8913</v>
      </c>
      <c r="CP33" s="1">
        <v>17103</v>
      </c>
      <c r="CR33" s="1">
        <v>7.7710790000000003</v>
      </c>
      <c r="CS33" s="1">
        <v>7.7710179999999998</v>
      </c>
      <c r="CU33">
        <f t="shared" si="12"/>
        <v>594.31533719100014</v>
      </c>
      <c r="CV33">
        <f t="shared" si="13"/>
        <v>1140.4213185210001</v>
      </c>
      <c r="CX33">
        <f t="shared" si="14"/>
        <v>240.98524172577348</v>
      </c>
      <c r="CY33">
        <f t="shared" si="15"/>
        <v>462.41874076989404</v>
      </c>
      <c r="CZ33">
        <f t="shared" si="45"/>
        <v>0.12962589402306152</v>
      </c>
      <c r="DA33">
        <f t="shared" si="16"/>
        <v>4.440517662739528</v>
      </c>
      <c r="DB33">
        <f t="shared" si="17"/>
        <v>25.532650475646452</v>
      </c>
      <c r="DC33">
        <f t="shared" si="18"/>
        <v>8.5207648869514792</v>
      </c>
      <c r="DD33">
        <f t="shared" si="19"/>
        <v>33.67018634513532</v>
      </c>
      <c r="DE33">
        <f t="shared" si="46"/>
        <v>12.961282549691006</v>
      </c>
      <c r="DF33">
        <f t="shared" si="21"/>
        <v>87.028635725318836</v>
      </c>
      <c r="DG33">
        <f t="shared" si="59"/>
        <v>0.12962589402306149</v>
      </c>
      <c r="DI33" s="1">
        <v>2300</v>
      </c>
      <c r="DJ33" s="1">
        <v>599.90359999999998</v>
      </c>
      <c r="DK33" s="1">
        <v>5585</v>
      </c>
      <c r="DL33" s="1">
        <v>581.95799999999997</v>
      </c>
      <c r="DN33" s="1">
        <v>12963</v>
      </c>
      <c r="DO33" s="1">
        <v>13321</v>
      </c>
      <c r="DQ33">
        <f t="shared" si="47"/>
        <v>1.1040368814904318</v>
      </c>
      <c r="DR33">
        <f t="shared" si="48"/>
        <v>2.6006930535585129</v>
      </c>
      <c r="DT33" s="1">
        <v>299744</v>
      </c>
      <c r="DU33" s="1">
        <v>243307</v>
      </c>
      <c r="DV33" s="1">
        <v>165402</v>
      </c>
      <c r="DW33" s="1">
        <v>100791</v>
      </c>
      <c r="DY33">
        <f t="shared" si="49"/>
        <v>19.986812120608004</v>
      </c>
      <c r="DZ33">
        <f t="shared" si="50"/>
        <v>16.223615140349004</v>
      </c>
      <c r="EA33">
        <f t="shared" si="51"/>
        <v>11.028940357014003</v>
      </c>
      <c r="EB33">
        <f t="shared" si="52"/>
        <v>6.720704269137002</v>
      </c>
      <c r="ED33" s="1">
        <v>31882</v>
      </c>
      <c r="EE33" s="1">
        <v>45040</v>
      </c>
      <c r="EF33" s="1">
        <v>181</v>
      </c>
      <c r="EG33" s="1">
        <v>611.62850000000003</v>
      </c>
      <c r="EH33" s="1">
        <v>67</v>
      </c>
      <c r="EI33" s="1">
        <v>615.93809999999996</v>
      </c>
      <c r="EK33" s="1">
        <v>0.26802090000000001</v>
      </c>
      <c r="EL33" s="1">
        <v>0.20009389999999999</v>
      </c>
      <c r="EM33" s="1">
        <v>0.66660969999999997</v>
      </c>
      <c r="EN33" s="1">
        <v>0.50173570000000001</v>
      </c>
      <c r="EO33" s="1">
        <v>6.0006799999999999E-2</v>
      </c>
      <c r="EP33" s="1">
        <v>1.8003499999999999E-2</v>
      </c>
      <c r="ES33">
        <v>9509</v>
      </c>
      <c r="ET33">
        <v>19255</v>
      </c>
      <c r="EV33">
        <f t="shared" si="53"/>
        <v>1.9034598801135765E-2</v>
      </c>
      <c r="EW33">
        <f t="shared" si="54"/>
        <v>3.4796156842378601E-3</v>
      </c>
    </row>
    <row r="34" spans="1:153" x14ac:dyDescent="0.25">
      <c r="A34">
        <v>2050</v>
      </c>
      <c r="B34" s="1">
        <v>12823</v>
      </c>
      <c r="C34" s="1">
        <v>13322</v>
      </c>
      <c r="D34" s="1">
        <v>31300</v>
      </c>
      <c r="E34" s="1">
        <v>45889</v>
      </c>
      <c r="F34" s="1">
        <v>4221</v>
      </c>
      <c r="G34" s="1">
        <v>4164</v>
      </c>
      <c r="H34" s="1">
        <v>29650</v>
      </c>
      <c r="I34" s="1">
        <v>45296</v>
      </c>
      <c r="J34" s="1">
        <v>27626</v>
      </c>
      <c r="K34" s="1">
        <v>42901</v>
      </c>
      <c r="L34" s="1">
        <v>961923</v>
      </c>
      <c r="P34">
        <v>2050</v>
      </c>
      <c r="Q34">
        <f t="shared" si="0"/>
        <v>855.03260056100032</v>
      </c>
      <c r="R34">
        <f t="shared" si="1"/>
        <v>888.30572445400026</v>
      </c>
      <c r="S34">
        <f t="shared" si="2"/>
        <v>2087.0716991000004</v>
      </c>
      <c r="T34">
        <f t="shared" si="3"/>
        <v>3059.8604856230008</v>
      </c>
      <c r="U34">
        <f t="shared" si="23"/>
        <v>6890.2705097380021</v>
      </c>
      <c r="W34">
        <f t="shared" si="24"/>
        <v>1842.0908229820004</v>
      </c>
      <c r="X34">
        <f t="shared" si="25"/>
        <v>2860.6218199070008</v>
      </c>
      <c r="Z34">
        <f t="shared" si="26"/>
        <v>244.98087611799997</v>
      </c>
      <c r="AA34">
        <f t="shared" si="27"/>
        <v>199.23866571600001</v>
      </c>
      <c r="AB34">
        <f t="shared" si="28"/>
        <v>0.1173801916932907</v>
      </c>
      <c r="AC34">
        <f t="shared" si="29"/>
        <v>6.511364379263003E-2</v>
      </c>
      <c r="AE34" s="1">
        <v>63497</v>
      </c>
      <c r="AF34" s="1">
        <v>3973</v>
      </c>
      <c r="AG34" s="1">
        <v>6630</v>
      </c>
      <c r="AH34" s="1">
        <v>3089</v>
      </c>
      <c r="AI34" s="1">
        <v>60922</v>
      </c>
      <c r="AJ34" s="1">
        <v>4125</v>
      </c>
      <c r="AK34" s="1">
        <v>7002</v>
      </c>
      <c r="AL34" s="1">
        <v>2897</v>
      </c>
      <c r="AM34" s="1">
        <v>57596</v>
      </c>
      <c r="AN34" s="1">
        <v>3776</v>
      </c>
      <c r="AO34" s="1">
        <v>6330</v>
      </c>
      <c r="AP34" s="1">
        <v>2825</v>
      </c>
      <c r="AR34">
        <f t="shared" si="55"/>
        <v>5901</v>
      </c>
      <c r="AS34">
        <f t="shared" si="30"/>
        <v>197</v>
      </c>
      <c r="AT34">
        <f t="shared" si="31"/>
        <v>300</v>
      </c>
      <c r="AU34">
        <f t="shared" si="32"/>
        <v>264</v>
      </c>
      <c r="AW34">
        <f t="shared" si="56"/>
        <v>9.2933524418476465E-2</v>
      </c>
      <c r="AX34">
        <f t="shared" si="62"/>
        <v>4.9584696702743521E-2</v>
      </c>
      <c r="AY34">
        <f t="shared" si="63"/>
        <v>4.5248868778280542E-2</v>
      </c>
      <c r="AZ34">
        <f t="shared" si="64"/>
        <v>8.5464551634833283E-2</v>
      </c>
      <c r="BA34">
        <f t="shared" si="33"/>
        <v>8.6307634507507544E-2</v>
      </c>
      <c r="BC34">
        <f t="shared" si="6"/>
        <v>281.45462114700007</v>
      </c>
      <c r="BD34">
        <f t="shared" si="7"/>
        <v>277.65388354800007</v>
      </c>
      <c r="BE34">
        <f t="shared" si="8"/>
        <v>1977.0503475500004</v>
      </c>
      <c r="BF34">
        <f t="shared" si="9"/>
        <v>3020.319478672001</v>
      </c>
      <c r="BG34">
        <f t="shared" si="34"/>
        <v>5556.4783309170016</v>
      </c>
      <c r="BI34" s="1">
        <v>56.343739999999997</v>
      </c>
      <c r="BJ34" s="1">
        <v>50.366619999999998</v>
      </c>
      <c r="BK34" s="1">
        <v>15.863149999999999</v>
      </c>
      <c r="BL34" s="1">
        <v>14.763439999999999</v>
      </c>
      <c r="BN34">
        <f t="shared" si="35"/>
        <v>827.4585342758968</v>
      </c>
      <c r="BO34">
        <f t="shared" si="36"/>
        <v>729.69058743415303</v>
      </c>
      <c r="BP34">
        <f t="shared" si="37"/>
        <v>1636.437204589211</v>
      </c>
      <c r="BQ34">
        <f t="shared" si="38"/>
        <v>2326.658435555144</v>
      </c>
      <c r="BR34">
        <f t="shared" si="39"/>
        <v>5520.2447618544047</v>
      </c>
      <c r="BT34">
        <f t="shared" si="10"/>
        <v>202.77471465972206</v>
      </c>
      <c r="BU34">
        <f t="shared" si="11"/>
        <v>153.48055910982799</v>
      </c>
      <c r="BW34">
        <v>1.7628280272972603</v>
      </c>
      <c r="BX34">
        <v>3.8344999999999914</v>
      </c>
      <c r="BY34">
        <v>2</v>
      </c>
      <c r="BZ34">
        <f t="shared" si="61"/>
        <v>18.757919142959061</v>
      </c>
      <c r="CA34">
        <f t="shared" si="60"/>
        <v>4597007.4535901872</v>
      </c>
      <c r="CF34">
        <f t="shared" si="57"/>
        <v>15.521400280098691</v>
      </c>
      <c r="CG34">
        <f t="shared" si="41"/>
        <v>13.687477038468142</v>
      </c>
      <c r="CH34">
        <f t="shared" si="42"/>
        <v>30.696156766214376</v>
      </c>
      <c r="CI34">
        <f t="shared" si="43"/>
        <v>43.643270807427022</v>
      </c>
      <c r="CJ34">
        <f t="shared" si="44"/>
        <v>103.54830489220822</v>
      </c>
      <c r="CK34">
        <f t="shared" si="58"/>
        <v>2.2525154883388038E-2</v>
      </c>
      <c r="CM34" s="1">
        <v>0</v>
      </c>
      <c r="CN34" s="1">
        <v>0</v>
      </c>
      <c r="CO34" s="1">
        <v>8838</v>
      </c>
      <c r="CP34" s="1">
        <v>17577</v>
      </c>
      <c r="CR34" s="1">
        <v>7.6135739999999998</v>
      </c>
      <c r="CS34" s="1">
        <v>7.5965680000000004</v>
      </c>
      <c r="CU34">
        <f t="shared" si="12"/>
        <v>589.31436666600018</v>
      </c>
      <c r="CV34">
        <f t="shared" si="13"/>
        <v>1172.0274522390002</v>
      </c>
      <c r="CX34">
        <f t="shared" si="14"/>
        <v>234.11421631274905</v>
      </c>
      <c r="CY34">
        <f t="shared" si="15"/>
        <v>464.56597481740238</v>
      </c>
      <c r="CZ34">
        <f t="shared" si="45"/>
        <v>0.12656688630151341</v>
      </c>
      <c r="DA34">
        <f t="shared" si="16"/>
        <v>4.3914955398117739</v>
      </c>
      <c r="DB34">
        <f t="shared" si="17"/>
        <v>26.304661226402601</v>
      </c>
      <c r="DC34">
        <f t="shared" si="18"/>
        <v>8.7142909921947886</v>
      </c>
      <c r="DD34">
        <f t="shared" si="19"/>
        <v>34.928979815232232</v>
      </c>
      <c r="DE34">
        <f t="shared" si="46"/>
        <v>13.105786532006562</v>
      </c>
      <c r="DF34">
        <f t="shared" si="21"/>
        <v>90.44251836020166</v>
      </c>
      <c r="DG34">
        <f t="shared" si="59"/>
        <v>0.12656688630151339</v>
      </c>
      <c r="DI34" s="1">
        <v>2276</v>
      </c>
      <c r="DJ34" s="1">
        <v>616.49649999999997</v>
      </c>
      <c r="DK34" s="1">
        <v>5699</v>
      </c>
      <c r="DL34" s="1">
        <v>550.20920000000001</v>
      </c>
      <c r="DN34" s="1">
        <v>12816</v>
      </c>
      <c r="DO34" s="1">
        <v>13322</v>
      </c>
      <c r="DQ34">
        <f t="shared" si="47"/>
        <v>1.122734713328744</v>
      </c>
      <c r="DR34">
        <f t="shared" si="48"/>
        <v>2.5090006997081686</v>
      </c>
      <c r="DT34" s="1">
        <v>297024</v>
      </c>
      <c r="DU34" s="1">
        <v>241059</v>
      </c>
      <c r="DV34" s="1">
        <v>165685</v>
      </c>
      <c r="DW34" s="1">
        <v>102357</v>
      </c>
      <c r="DY34">
        <f t="shared" si="49"/>
        <v>19.805443589568004</v>
      </c>
      <c r="DZ34">
        <f t="shared" si="50"/>
        <v>16.073719383813003</v>
      </c>
      <c r="EA34">
        <f t="shared" si="51"/>
        <v>11.047810685795003</v>
      </c>
      <c r="EB34">
        <f t="shared" si="52"/>
        <v>6.8251245336990021</v>
      </c>
      <c r="ED34" s="1">
        <v>31300</v>
      </c>
      <c r="EE34" s="1">
        <v>45889</v>
      </c>
      <c r="EF34" s="1">
        <v>186</v>
      </c>
      <c r="EG34" s="1">
        <v>580.59270000000004</v>
      </c>
      <c r="EH34" s="1">
        <v>70</v>
      </c>
      <c r="EI34" s="1">
        <v>673.65499999999997</v>
      </c>
      <c r="EK34" s="1">
        <v>0.26920549999999999</v>
      </c>
      <c r="EL34" s="1">
        <v>0.20246069999999999</v>
      </c>
      <c r="EM34" s="1">
        <v>0.68085019999999996</v>
      </c>
      <c r="EN34" s="1">
        <v>0.50218189999999996</v>
      </c>
      <c r="EO34" s="1">
        <v>5.9143300000000003E-2</v>
      </c>
      <c r="EP34" s="1">
        <v>1.78023E-2</v>
      </c>
      <c r="ES34">
        <v>9406</v>
      </c>
      <c r="ET34">
        <v>19746</v>
      </c>
      <c r="EV34">
        <f t="shared" si="53"/>
        <v>1.9774611949819266E-2</v>
      </c>
      <c r="EW34">
        <f t="shared" si="54"/>
        <v>3.5450217765623415E-3</v>
      </c>
    </row>
    <row r="35" spans="1:153" x14ac:dyDescent="0.25">
      <c r="A35">
        <v>2051</v>
      </c>
      <c r="B35" s="1">
        <v>12741</v>
      </c>
      <c r="C35" s="1">
        <v>13099</v>
      </c>
      <c r="D35" s="1">
        <v>31200</v>
      </c>
      <c r="E35" s="1">
        <v>46408</v>
      </c>
      <c r="F35" s="1">
        <v>4123</v>
      </c>
      <c r="G35" s="1">
        <v>4013</v>
      </c>
      <c r="H35" s="1">
        <v>29628</v>
      </c>
      <c r="I35" s="1">
        <v>45936</v>
      </c>
      <c r="J35" s="1">
        <v>27643</v>
      </c>
      <c r="K35" s="1">
        <v>43382</v>
      </c>
      <c r="L35" s="1">
        <v>959276</v>
      </c>
      <c r="P35">
        <v>2051</v>
      </c>
      <c r="Q35">
        <f t="shared" ref="Q35:Q54" si="65">B35*$N$5/1000</f>
        <v>849.56487278700024</v>
      </c>
      <c r="R35">
        <f t="shared" ref="R35:R54" si="66">C35*$N$5/1000</f>
        <v>873.43617209300021</v>
      </c>
      <c r="S35">
        <f t="shared" ref="S35:S54" si="67">D35*$N$5/1000</f>
        <v>2080.4037384000007</v>
      </c>
      <c r="T35">
        <f t="shared" ref="T35:T54" si="68">E35*$N$5/1000</f>
        <v>3094.4672016560007</v>
      </c>
      <c r="U35">
        <f t="shared" si="23"/>
        <v>6897.8719849360023</v>
      </c>
      <c r="W35">
        <f t="shared" si="24"/>
        <v>1843.2243763010006</v>
      </c>
      <c r="X35">
        <f t="shared" si="25"/>
        <v>2892.694710874001</v>
      </c>
      <c r="Z35">
        <f t="shared" si="26"/>
        <v>237.17936209900017</v>
      </c>
      <c r="AA35">
        <f t="shared" si="27"/>
        <v>201.77249078199975</v>
      </c>
      <c r="AB35">
        <f t="shared" si="28"/>
        <v>0.1140064102564103</v>
      </c>
      <c r="AC35">
        <f t="shared" si="29"/>
        <v>6.5204275124978353E-2</v>
      </c>
      <c r="AE35" s="1">
        <v>63915</v>
      </c>
      <c r="AF35" s="1">
        <v>3949</v>
      </c>
      <c r="AG35" s="1">
        <v>6617</v>
      </c>
      <c r="AH35" s="1">
        <v>3127</v>
      </c>
      <c r="AI35" s="1">
        <v>61540</v>
      </c>
      <c r="AJ35" s="1">
        <v>4108</v>
      </c>
      <c r="AK35" s="1">
        <v>6991</v>
      </c>
      <c r="AL35" s="1">
        <v>2925</v>
      </c>
      <c r="AM35" s="1">
        <v>58073</v>
      </c>
      <c r="AN35" s="1">
        <v>3773</v>
      </c>
      <c r="AO35" s="1">
        <v>6316</v>
      </c>
      <c r="AP35" s="1">
        <v>2863</v>
      </c>
      <c r="AR35">
        <f t="shared" si="55"/>
        <v>5842</v>
      </c>
      <c r="AS35">
        <f t="shared" si="30"/>
        <v>176</v>
      </c>
      <c r="AT35">
        <f t="shared" si="31"/>
        <v>301</v>
      </c>
      <c r="AU35">
        <f t="shared" si="32"/>
        <v>264</v>
      </c>
      <c r="AW35">
        <f t="shared" si="56"/>
        <v>9.1402644136744107E-2</v>
      </c>
      <c r="AX35">
        <f t="shared" si="62"/>
        <v>4.456824512534819E-2</v>
      </c>
      <c r="AY35">
        <f t="shared" si="63"/>
        <v>4.5488892247241952E-2</v>
      </c>
      <c r="AZ35">
        <f t="shared" si="64"/>
        <v>8.4425967380876238E-2</v>
      </c>
      <c r="BA35">
        <f t="shared" si="33"/>
        <v>8.4823729512421397E-2</v>
      </c>
      <c r="BC35">
        <f t="shared" ref="BC35:BC54" si="69">F35*$N$5/1000</f>
        <v>274.92001966100008</v>
      </c>
      <c r="BD35">
        <f t="shared" ref="BD35:BD54" si="70">G35*$N$5/1000</f>
        <v>267.58526289100007</v>
      </c>
      <c r="BE35">
        <f t="shared" ref="BE35:BE54" si="71">H35*$N$5/1000</f>
        <v>1975.5833961960004</v>
      </c>
      <c r="BF35">
        <f t="shared" ref="BF35:BF54" si="72">I35*$N$5/1000</f>
        <v>3062.9944271520008</v>
      </c>
      <c r="BG35">
        <f t="shared" si="34"/>
        <v>5581.0831059000011</v>
      </c>
      <c r="BI35" s="1">
        <v>57.111730000000001</v>
      </c>
      <c r="BJ35" s="1">
        <v>48.97654</v>
      </c>
      <c r="BK35" s="1">
        <v>15.890940000000001</v>
      </c>
      <c r="BL35" s="1">
        <v>14.73569</v>
      </c>
      <c r="BN35">
        <f t="shared" si="35"/>
        <v>819.26399079521855</v>
      </c>
      <c r="BO35">
        <f t="shared" si="36"/>
        <v>683.82106729153929</v>
      </c>
      <c r="BP35">
        <f t="shared" si="37"/>
        <v>1638.0876646277279</v>
      </c>
      <c r="BQ35">
        <f t="shared" si="38"/>
        <v>2355.0973717035663</v>
      </c>
      <c r="BR35">
        <f t="shared" si="39"/>
        <v>5496.2700944180524</v>
      </c>
      <c r="BT35">
        <f t="shared" ref="BT35:BT54" si="73">BK35*Z35*365.25/7/1000</f>
        <v>196.66119289458723</v>
      </c>
      <c r="BU35">
        <f t="shared" ref="BU35:BU54" si="74">BL35*AA35*365.25/7/1000</f>
        <v>155.14029621157655</v>
      </c>
      <c r="BW35">
        <v>1.7573116115272853</v>
      </c>
      <c r="BX35">
        <v>3.8344999999999914</v>
      </c>
      <c r="BY35">
        <v>2</v>
      </c>
      <c r="BZ35">
        <f t="shared" si="61"/>
        <v>19.095285835780221</v>
      </c>
      <c r="CA35">
        <f t="shared" si="60"/>
        <v>4678044.7893990194</v>
      </c>
      <c r="CF35">
        <f t="shared" si="57"/>
        <v>15.644080079196714</v>
      </c>
      <c r="CG35">
        <f t="shared" si="41"/>
        <v>13.057758740460244</v>
      </c>
      <c r="CH35">
        <f t="shared" si="42"/>
        <v>31.279752180132153</v>
      </c>
      <c r="CI35">
        <f t="shared" si="43"/>
        <v>44.971257483774338</v>
      </c>
      <c r="CJ35">
        <f t="shared" si="44"/>
        <v>104.95284848356344</v>
      </c>
      <c r="CK35">
        <f t="shared" si="58"/>
        <v>2.2435195302404651E-2</v>
      </c>
      <c r="CM35" s="1">
        <v>0</v>
      </c>
      <c r="CN35" s="1">
        <v>0</v>
      </c>
      <c r="CO35" s="1">
        <v>8949</v>
      </c>
      <c r="CP35" s="1">
        <v>18072</v>
      </c>
      <c r="CR35" s="1">
        <v>7.9603999999999999</v>
      </c>
      <c r="CS35" s="1">
        <v>7.6925829999999999</v>
      </c>
      <c r="CU35">
        <f t="shared" ref="CU35:CU54" si="75">CO35*$N$5/1000</f>
        <v>596.71580304300016</v>
      </c>
      <c r="CV35">
        <f t="shared" ref="CV35:CV54" si="76">CP35*$N$5/1000</f>
        <v>1205.0338577040004</v>
      </c>
      <c r="CX35">
        <f t="shared" ref="CX35:CX54" si="77">CR35*365.25/7*CO35*$N$5/10^6</f>
        <v>247.85324839828749</v>
      </c>
      <c r="CY35">
        <f t="shared" ref="CY35:CY54" si="78">CS35*365.25/7*CP35*$N$5/10^6</f>
        <v>483.68611987634233</v>
      </c>
      <c r="CZ35">
        <f t="shared" si="45"/>
        <v>0.13309741983341988</v>
      </c>
      <c r="DA35">
        <f t="shared" ref="DA35:DA54" si="79">CO35*CR35*BZ35*$N$5*365.25/7/10^9</f>
        <v>4.7328286234919377</v>
      </c>
      <c r="DB35">
        <f t="shared" ref="DB35:DB54" si="80">CH35-DA35</f>
        <v>26.546923556640216</v>
      </c>
      <c r="DC35">
        <f t="shared" ref="DC35:DC54" si="81">CP35*CS35*BZ35*$N$5*365.25/7/10^9</f>
        <v>9.2361247138382154</v>
      </c>
      <c r="DD35">
        <f t="shared" ref="DD35:DD54" si="82">CI35-DC35</f>
        <v>35.735132769936122</v>
      </c>
      <c r="DE35">
        <f t="shared" si="46"/>
        <v>13.968953337330152</v>
      </c>
      <c r="DF35">
        <f t="shared" ref="DF35:DF54" si="83">CJ35-DE35</f>
        <v>90.983895146233294</v>
      </c>
      <c r="DG35">
        <f t="shared" si="59"/>
        <v>0.13309741983341991</v>
      </c>
      <c r="DI35" s="1">
        <v>2338</v>
      </c>
      <c r="DJ35" s="1">
        <v>631.96190000000001</v>
      </c>
      <c r="DK35" s="1">
        <v>5618</v>
      </c>
      <c r="DL35" s="1">
        <v>561.16840000000002</v>
      </c>
      <c r="DN35" s="1">
        <v>12733</v>
      </c>
      <c r="DO35" s="1">
        <v>13099</v>
      </c>
      <c r="DQ35">
        <f t="shared" si="47"/>
        <v>1.1822509740505871</v>
      </c>
      <c r="DR35">
        <f t="shared" si="48"/>
        <v>2.5226048121419531</v>
      </c>
      <c r="DT35" s="1">
        <v>294266</v>
      </c>
      <c r="DU35" s="1">
        <v>238846</v>
      </c>
      <c r="DV35" s="1">
        <v>165780</v>
      </c>
      <c r="DW35" s="1">
        <v>104115</v>
      </c>
      <c r="DY35">
        <f t="shared" si="49"/>
        <v>19.621541233462008</v>
      </c>
      <c r="DZ35">
        <f t="shared" si="50"/>
        <v>15.926157413522006</v>
      </c>
      <c r="EA35">
        <f t="shared" si="51"/>
        <v>11.054145248460003</v>
      </c>
      <c r="EB35">
        <f t="shared" si="52"/>
        <v>6.9423472828050024</v>
      </c>
      <c r="ED35" s="1">
        <v>31200</v>
      </c>
      <c r="EE35" s="1">
        <v>46408</v>
      </c>
      <c r="EF35" s="1">
        <v>194</v>
      </c>
      <c r="EG35" s="1">
        <v>632.0992</v>
      </c>
      <c r="EH35" s="1">
        <v>78</v>
      </c>
      <c r="EI35" s="1">
        <v>766.93949999999995</v>
      </c>
      <c r="EK35" s="1">
        <v>0.27157360000000003</v>
      </c>
      <c r="EL35" s="1">
        <v>0.2035341</v>
      </c>
      <c r="EM35" s="1">
        <v>0.68662800000000002</v>
      </c>
      <c r="EN35" s="1">
        <v>0.51027299999999998</v>
      </c>
      <c r="EO35" s="1">
        <v>6.3214300000000001E-2</v>
      </c>
      <c r="EP35" s="1">
        <v>1.8666800000000001E-2</v>
      </c>
      <c r="ES35">
        <v>9538</v>
      </c>
      <c r="ET35">
        <v>20369</v>
      </c>
      <c r="EV35">
        <f t="shared" si="53"/>
        <v>2.033969385615433E-2</v>
      </c>
      <c r="EW35">
        <f t="shared" si="54"/>
        <v>3.8293485198095147E-3</v>
      </c>
    </row>
    <row r="36" spans="1:153" x14ac:dyDescent="0.25">
      <c r="A36">
        <v>2052</v>
      </c>
      <c r="B36" s="1">
        <v>12784</v>
      </c>
      <c r="C36" s="1">
        <v>13036</v>
      </c>
      <c r="D36" s="1">
        <v>31095</v>
      </c>
      <c r="E36" s="1">
        <v>47334</v>
      </c>
      <c r="F36" s="1">
        <v>4069</v>
      </c>
      <c r="G36" s="1">
        <v>3898</v>
      </c>
      <c r="H36" s="1">
        <v>29643</v>
      </c>
      <c r="I36" s="1">
        <v>46876</v>
      </c>
      <c r="J36" s="1">
        <v>27598</v>
      </c>
      <c r="K36" s="1">
        <v>44292</v>
      </c>
      <c r="L36" s="1">
        <v>956498</v>
      </c>
      <c r="P36">
        <v>2052</v>
      </c>
      <c r="Q36">
        <f t="shared" si="65"/>
        <v>852.43209588800016</v>
      </c>
      <c r="R36">
        <f t="shared" si="66"/>
        <v>869.23535685200022</v>
      </c>
      <c r="S36">
        <f t="shared" si="67"/>
        <v>2073.4023796650008</v>
      </c>
      <c r="T36">
        <f t="shared" si="68"/>
        <v>3156.2125177380008</v>
      </c>
      <c r="U36">
        <f t="shared" si="23"/>
        <v>6951.2823501430021</v>
      </c>
      <c r="W36">
        <f t="shared" si="24"/>
        <v>1840.2237939860006</v>
      </c>
      <c r="X36">
        <f t="shared" si="25"/>
        <v>2953.3731532440011</v>
      </c>
      <c r="Z36">
        <f t="shared" si="26"/>
        <v>233.17858567900021</v>
      </c>
      <c r="AA36">
        <f t="shared" si="27"/>
        <v>202.83936449399971</v>
      </c>
      <c r="AB36">
        <f t="shared" si="28"/>
        <v>0.11246181058047923</v>
      </c>
      <c r="AC36">
        <f t="shared" si="29"/>
        <v>6.4266700469007371E-2</v>
      </c>
      <c r="AE36" s="1">
        <v>64698</v>
      </c>
      <c r="AF36" s="1">
        <v>3983</v>
      </c>
      <c r="AG36" s="1">
        <v>6603</v>
      </c>
      <c r="AH36" s="1">
        <v>3145</v>
      </c>
      <c r="AI36" s="1">
        <v>62410</v>
      </c>
      <c r="AJ36" s="1">
        <v>4135</v>
      </c>
      <c r="AK36" s="1">
        <v>6987</v>
      </c>
      <c r="AL36" s="1">
        <v>2987</v>
      </c>
      <c r="AM36" s="1">
        <v>58881</v>
      </c>
      <c r="AN36" s="1">
        <v>3807</v>
      </c>
      <c r="AO36" s="1">
        <v>6299</v>
      </c>
      <c r="AP36" s="1">
        <v>2903</v>
      </c>
      <c r="AR36">
        <f t="shared" si="55"/>
        <v>5817</v>
      </c>
      <c r="AS36">
        <f t="shared" si="30"/>
        <v>176</v>
      </c>
      <c r="AT36">
        <f t="shared" si="31"/>
        <v>304</v>
      </c>
      <c r="AU36">
        <f t="shared" si="32"/>
        <v>242</v>
      </c>
      <c r="AW36">
        <f t="shared" si="56"/>
        <v>8.9910043587127883E-2</v>
      </c>
      <c r="AX36">
        <f t="shared" si="62"/>
        <v>4.418779814210394E-2</v>
      </c>
      <c r="AY36">
        <f t="shared" si="63"/>
        <v>4.6039678933817961E-2</v>
      </c>
      <c r="AZ36">
        <f t="shared" si="64"/>
        <v>7.6947535771065181E-2</v>
      </c>
      <c r="BA36">
        <f t="shared" si="33"/>
        <v>8.3374772086855634E-2</v>
      </c>
      <c r="BC36">
        <f t="shared" si="69"/>
        <v>271.3193208830001</v>
      </c>
      <c r="BD36">
        <f t="shared" si="70"/>
        <v>259.9171080860001</v>
      </c>
      <c r="BE36">
        <f t="shared" si="71"/>
        <v>1976.5835903010004</v>
      </c>
      <c r="BF36">
        <f t="shared" si="72"/>
        <v>3125.6732577320008</v>
      </c>
      <c r="BG36">
        <f t="shared" si="34"/>
        <v>5633.4932770020014</v>
      </c>
      <c r="BI36" s="1">
        <v>58.469349999999999</v>
      </c>
      <c r="BJ36" s="1">
        <v>51.913760000000003</v>
      </c>
      <c r="BK36" s="1">
        <v>15.82883</v>
      </c>
      <c r="BL36" s="1">
        <v>14.49765</v>
      </c>
      <c r="BN36">
        <f t="shared" si="35"/>
        <v>827.7537783093328</v>
      </c>
      <c r="BO36">
        <f t="shared" si="36"/>
        <v>704.05978047186602</v>
      </c>
      <c r="BP36">
        <f t="shared" si="37"/>
        <v>1632.5112581379062</v>
      </c>
      <c r="BQ36">
        <f t="shared" si="38"/>
        <v>2364.4676285051473</v>
      </c>
      <c r="BR36">
        <f t="shared" si="39"/>
        <v>5528.7924454242529</v>
      </c>
      <c r="BT36">
        <f t="shared" si="73"/>
        <v>192.58819517957906</v>
      </c>
      <c r="BU36">
        <f t="shared" si="74"/>
        <v>153.44121780682326</v>
      </c>
      <c r="BW36">
        <v>1.7446770687416659</v>
      </c>
      <c r="BX36">
        <v>3.8344999999999914</v>
      </c>
      <c r="BY36">
        <v>2</v>
      </c>
      <c r="BZ36">
        <f t="shared" si="61"/>
        <v>19.438720167797264</v>
      </c>
      <c r="CA36">
        <f t="shared" si="60"/>
        <v>4760252.6136755757</v>
      </c>
      <c r="CF36">
        <f t="shared" si="57"/>
        <v>16.090474064392012</v>
      </c>
      <c r="CG36">
        <f t="shared" si="41"/>
        <v>13.686021053993375</v>
      </c>
      <c r="CH36">
        <f t="shared" si="42"/>
        <v>31.733929517721403</v>
      </c>
      <c r="CI36">
        <f t="shared" si="43"/>
        <v>45.962224576326776</v>
      </c>
      <c r="CJ36">
        <f t="shared" si="44"/>
        <v>107.47264921243357</v>
      </c>
      <c r="CK36">
        <f t="shared" si="58"/>
        <v>2.2577089481276451E-2</v>
      </c>
      <c r="CM36" s="1">
        <v>0</v>
      </c>
      <c r="CN36" s="1">
        <v>0</v>
      </c>
      <c r="CO36" s="1">
        <v>8864</v>
      </c>
      <c r="CP36" s="1">
        <v>18359</v>
      </c>
      <c r="CR36" s="1">
        <v>7.635783</v>
      </c>
      <c r="CS36" s="1">
        <v>7.6957810000000002</v>
      </c>
      <c r="CU36">
        <f t="shared" si="75"/>
        <v>591.04803644800006</v>
      </c>
      <c r="CV36">
        <f t="shared" si="76"/>
        <v>1224.1709049130002</v>
      </c>
      <c r="CX36">
        <f t="shared" si="77"/>
        <v>235.48786985473936</v>
      </c>
      <c r="CY36">
        <f t="shared" si="78"/>
        <v>491.571774633318</v>
      </c>
      <c r="CZ36">
        <f t="shared" si="45"/>
        <v>0.13150423924663468</v>
      </c>
      <c r="DA36">
        <f t="shared" si="79"/>
        <v>4.5775828050169389</v>
      </c>
      <c r="DB36">
        <f t="shared" si="80"/>
        <v>27.156346712704465</v>
      </c>
      <c r="DC36">
        <f t="shared" si="81"/>
        <v>9.5555261694845708</v>
      </c>
      <c r="DD36">
        <f t="shared" si="82"/>
        <v>36.406698406842203</v>
      </c>
      <c r="DE36">
        <f t="shared" si="46"/>
        <v>14.133108974501511</v>
      </c>
      <c r="DF36">
        <f t="shared" si="83"/>
        <v>93.339540237932056</v>
      </c>
      <c r="DG36">
        <f t="shared" si="59"/>
        <v>0.13150423924663471</v>
      </c>
      <c r="DI36" s="1">
        <v>2285</v>
      </c>
      <c r="DJ36" s="1">
        <v>620.66719999999998</v>
      </c>
      <c r="DK36" s="1">
        <v>5562</v>
      </c>
      <c r="DL36" s="1">
        <v>569.02449999999999</v>
      </c>
      <c r="DN36" s="1">
        <v>12775</v>
      </c>
      <c r="DO36" s="1">
        <v>13036</v>
      </c>
      <c r="DQ36">
        <f t="shared" si="47"/>
        <v>1.134799869181333</v>
      </c>
      <c r="DR36">
        <f t="shared" si="48"/>
        <v>2.5324228757473479</v>
      </c>
      <c r="DT36" s="1">
        <v>291020</v>
      </c>
      <c r="DU36" s="1">
        <v>236824</v>
      </c>
      <c r="DV36" s="1">
        <v>166158</v>
      </c>
      <c r="DW36" s="1">
        <v>105392</v>
      </c>
      <c r="DY36">
        <f t="shared" si="49"/>
        <v>19.405099229140006</v>
      </c>
      <c r="DZ36">
        <f t="shared" si="50"/>
        <v>15.791331248168005</v>
      </c>
      <c r="EA36">
        <f t="shared" si="51"/>
        <v>11.079350139906003</v>
      </c>
      <c r="EB36">
        <f t="shared" si="52"/>
        <v>7.0274971409440026</v>
      </c>
      <c r="ED36" s="1">
        <v>31095</v>
      </c>
      <c r="EE36" s="1">
        <v>47334</v>
      </c>
      <c r="EF36" s="1">
        <v>198</v>
      </c>
      <c r="EG36" s="1">
        <v>629.42489999999998</v>
      </c>
      <c r="EH36" s="1">
        <v>77</v>
      </c>
      <c r="EI36" s="1">
        <v>744.82960000000003</v>
      </c>
      <c r="EK36" s="1">
        <v>0.2745515</v>
      </c>
      <c r="EL36" s="1">
        <v>0.20510709999999999</v>
      </c>
      <c r="EM36" s="1">
        <v>0.69800879999999998</v>
      </c>
      <c r="EN36" s="1">
        <v>0.51099559999999999</v>
      </c>
      <c r="EO36" s="1">
        <v>6.1332499999999998E-2</v>
      </c>
      <c r="EP36" s="1">
        <v>1.9164799999999999E-2</v>
      </c>
      <c r="ES36">
        <v>9507</v>
      </c>
      <c r="ET36">
        <v>20660</v>
      </c>
      <c r="EV36">
        <f t="shared" si="53"/>
        <v>2.0826759230041021E-2</v>
      </c>
      <c r="EW36">
        <f t="shared" si="54"/>
        <v>3.7270087124878994E-3</v>
      </c>
    </row>
    <row r="37" spans="1:153" x14ac:dyDescent="0.25">
      <c r="A37">
        <v>2053</v>
      </c>
      <c r="B37" s="1">
        <v>12624</v>
      </c>
      <c r="C37" s="1">
        <v>12663</v>
      </c>
      <c r="D37" s="1">
        <v>31019</v>
      </c>
      <c r="E37" s="1">
        <v>47608</v>
      </c>
      <c r="F37" s="1">
        <v>4067</v>
      </c>
      <c r="G37" s="1">
        <v>3898</v>
      </c>
      <c r="H37" s="1">
        <v>29700</v>
      </c>
      <c r="I37" s="1">
        <v>47141</v>
      </c>
      <c r="J37" s="1">
        <v>27608</v>
      </c>
      <c r="K37" s="1">
        <v>44521</v>
      </c>
      <c r="L37" s="1">
        <v>954013</v>
      </c>
      <c r="P37">
        <v>2053</v>
      </c>
      <c r="Q37">
        <f t="shared" si="65"/>
        <v>841.76335876800022</v>
      </c>
      <c r="R37">
        <f t="shared" si="66"/>
        <v>844.36386344100026</v>
      </c>
      <c r="S37">
        <f t="shared" si="67"/>
        <v>2068.3347295330004</v>
      </c>
      <c r="T37">
        <f t="shared" si="68"/>
        <v>3174.4827300560009</v>
      </c>
      <c r="U37">
        <f t="shared" si="23"/>
        <v>6928.9446817980024</v>
      </c>
      <c r="W37">
        <f t="shared" si="24"/>
        <v>1840.8905900560005</v>
      </c>
      <c r="X37">
        <f t="shared" si="25"/>
        <v>2968.6427832470008</v>
      </c>
      <c r="Z37">
        <f t="shared" si="26"/>
        <v>227.44413947699991</v>
      </c>
      <c r="AA37">
        <f t="shared" si="27"/>
        <v>205.83994680900014</v>
      </c>
      <c r="AB37">
        <f t="shared" si="28"/>
        <v>0.10996486024694535</v>
      </c>
      <c r="AC37">
        <f t="shared" si="29"/>
        <v>6.484204335405816E-2</v>
      </c>
      <c r="AE37" s="1">
        <v>64832</v>
      </c>
      <c r="AF37" s="1">
        <v>4018</v>
      </c>
      <c r="AG37" s="1">
        <v>6638</v>
      </c>
      <c r="AH37" s="1">
        <v>3139</v>
      </c>
      <c r="AI37" s="1">
        <v>62681</v>
      </c>
      <c r="AJ37" s="1">
        <v>4135</v>
      </c>
      <c r="AK37" s="1">
        <v>7025</v>
      </c>
      <c r="AL37" s="1">
        <v>3000</v>
      </c>
      <c r="AM37" s="1">
        <v>59088</v>
      </c>
      <c r="AN37" s="1">
        <v>3825</v>
      </c>
      <c r="AO37" s="1">
        <v>6307</v>
      </c>
      <c r="AP37" s="1">
        <v>2909</v>
      </c>
      <c r="AR37">
        <f t="shared" si="55"/>
        <v>5744</v>
      </c>
      <c r="AS37">
        <f t="shared" si="30"/>
        <v>193</v>
      </c>
      <c r="AT37">
        <f t="shared" si="31"/>
        <v>331</v>
      </c>
      <c r="AU37">
        <f t="shared" si="32"/>
        <v>230</v>
      </c>
      <c r="AW37">
        <f t="shared" si="56"/>
        <v>8.8598223099703846E-2</v>
      </c>
      <c r="AX37">
        <f t="shared" si="62"/>
        <v>4.8033847685415632E-2</v>
      </c>
      <c r="AY37">
        <f t="shared" si="63"/>
        <v>4.9864416993070204E-2</v>
      </c>
      <c r="AZ37">
        <f t="shared" si="64"/>
        <v>7.3271742593182546E-2</v>
      </c>
      <c r="BA37">
        <f t="shared" si="33"/>
        <v>8.2643366782402986E-2</v>
      </c>
      <c r="BC37">
        <f t="shared" si="69"/>
        <v>271.18596166900011</v>
      </c>
      <c r="BD37">
        <f t="shared" si="70"/>
        <v>259.9171080860001</v>
      </c>
      <c r="BE37">
        <f t="shared" si="71"/>
        <v>1980.3843279000007</v>
      </c>
      <c r="BF37">
        <f t="shared" si="72"/>
        <v>3143.3433535870013</v>
      </c>
      <c r="BG37">
        <f t="shared" si="34"/>
        <v>5654.8307512420015</v>
      </c>
      <c r="BI37" s="1">
        <v>56.545050000000003</v>
      </c>
      <c r="BJ37" s="1">
        <v>49.424160000000001</v>
      </c>
      <c r="BK37" s="1">
        <v>15.57464</v>
      </c>
      <c r="BL37" s="1">
        <v>14.57982</v>
      </c>
      <c r="BN37">
        <f t="shared" si="35"/>
        <v>800.11788986051943</v>
      </c>
      <c r="BO37">
        <f t="shared" si="36"/>
        <v>670.295567872687</v>
      </c>
      <c r="BP37">
        <f t="shared" si="37"/>
        <v>1609.3840109731432</v>
      </c>
      <c r="BQ37">
        <f t="shared" si="38"/>
        <v>2391.3115931712841</v>
      </c>
      <c r="BR37">
        <f t="shared" si="39"/>
        <v>5471.1090618776343</v>
      </c>
      <c r="BT37">
        <f t="shared" si="73"/>
        <v>184.83531519964268</v>
      </c>
      <c r="BU37">
        <f t="shared" si="74"/>
        <v>156.59359979889598</v>
      </c>
      <c r="BW37">
        <v>1.732297188951577</v>
      </c>
      <c r="BX37">
        <v>3.8344999999999914</v>
      </c>
      <c r="BY37">
        <v>2</v>
      </c>
      <c r="BZ37">
        <f t="shared" si="61"/>
        <v>19.788331267285731</v>
      </c>
      <c r="CA37">
        <f t="shared" si="60"/>
        <v>4843303.6494405493</v>
      </c>
      <c r="CF37">
        <f t="shared" si="57"/>
        <v>15.832997857441596</v>
      </c>
      <c r="CG37">
        <f t="shared" si="41"/>
        <v>13.264030744058136</v>
      </c>
      <c r="CH37">
        <f t="shared" si="42"/>
        <v>31.847023945409571</v>
      </c>
      <c r="CI37">
        <f t="shared" si="43"/>
        <v>47.32006596897417</v>
      </c>
      <c r="CJ37">
        <f t="shared" si="44"/>
        <v>108.26411851588347</v>
      </c>
      <c r="CK37">
        <f t="shared" si="58"/>
        <v>2.2353361744805959E-2</v>
      </c>
      <c r="CM37" s="1">
        <v>0</v>
      </c>
      <c r="CN37" s="1">
        <v>0</v>
      </c>
      <c r="CO37" s="1">
        <v>8837</v>
      </c>
      <c r="CP37" s="1">
        <v>18489</v>
      </c>
      <c r="CR37" s="1">
        <v>7.7116239999999996</v>
      </c>
      <c r="CS37" s="1">
        <v>7.6669359999999998</v>
      </c>
      <c r="CU37">
        <f t="shared" si="75"/>
        <v>589.2476870590001</v>
      </c>
      <c r="CV37">
        <f t="shared" si="76"/>
        <v>1232.8392538230003</v>
      </c>
      <c r="CX37">
        <f t="shared" si="77"/>
        <v>237.10238216391909</v>
      </c>
      <c r="CY37">
        <f t="shared" si="78"/>
        <v>493.19705712094458</v>
      </c>
      <c r="CZ37">
        <f t="shared" si="45"/>
        <v>0.13348288820881804</v>
      </c>
      <c r="DA37">
        <f t="shared" si="79"/>
        <v>4.6918604825222099</v>
      </c>
      <c r="DB37">
        <f t="shared" si="80"/>
        <v>27.155163462887362</v>
      </c>
      <c r="DC37">
        <f t="shared" si="81"/>
        <v>9.7595467463596961</v>
      </c>
      <c r="DD37">
        <f t="shared" si="82"/>
        <v>37.560519222614474</v>
      </c>
      <c r="DE37">
        <f t="shared" si="46"/>
        <v>14.451407228881905</v>
      </c>
      <c r="DF37">
        <f t="shared" si="83"/>
        <v>93.812711287001562</v>
      </c>
      <c r="DG37">
        <f t="shared" si="59"/>
        <v>0.1334828882088181</v>
      </c>
      <c r="DI37" s="1">
        <v>2299</v>
      </c>
      <c r="DJ37" s="1">
        <v>612.30430000000001</v>
      </c>
      <c r="DK37" s="1">
        <v>5342</v>
      </c>
      <c r="DL37" s="1">
        <v>567.73770000000002</v>
      </c>
      <c r="DN37" s="1">
        <v>12616</v>
      </c>
      <c r="DO37" s="1">
        <v>12663</v>
      </c>
      <c r="DQ37">
        <f t="shared" si="47"/>
        <v>1.1263686599190583</v>
      </c>
      <c r="DR37">
        <f t="shared" si="48"/>
        <v>2.4267547885437395</v>
      </c>
      <c r="DT37" s="1">
        <v>287250</v>
      </c>
      <c r="DU37" s="1">
        <v>235174</v>
      </c>
      <c r="DV37" s="1">
        <v>167173</v>
      </c>
      <c r="DW37" s="1">
        <v>106244</v>
      </c>
      <c r="DY37">
        <f t="shared" si="49"/>
        <v>19.153717110750005</v>
      </c>
      <c r="DZ37">
        <f t="shared" si="50"/>
        <v>15.681309896618005</v>
      </c>
      <c r="EA37">
        <f t="shared" si="51"/>
        <v>11.147029941011002</v>
      </c>
      <c r="EB37">
        <f t="shared" si="52"/>
        <v>7.0843081661080021</v>
      </c>
      <c r="ED37" s="1">
        <v>31019</v>
      </c>
      <c r="EE37" s="1">
        <v>47608</v>
      </c>
      <c r="EF37" s="1">
        <v>195</v>
      </c>
      <c r="EG37" s="1">
        <v>681.65499999999997</v>
      </c>
      <c r="EH37" s="1">
        <v>89</v>
      </c>
      <c r="EI37" s="1">
        <v>553.77099999999996</v>
      </c>
      <c r="EK37" s="1">
        <v>0.27687149999999999</v>
      </c>
      <c r="EL37" s="1">
        <v>0.20863390000000001</v>
      </c>
      <c r="EM37" s="1">
        <v>0.70173949999999996</v>
      </c>
      <c r="EN37" s="1">
        <v>0.53391140000000004</v>
      </c>
      <c r="EO37" s="1">
        <v>6.3064099999999998E-2</v>
      </c>
      <c r="EP37" s="1">
        <v>1.98716E-2</v>
      </c>
      <c r="ES37">
        <v>9504</v>
      </c>
      <c r="ET37">
        <v>21027</v>
      </c>
      <c r="EV37">
        <f t="shared" si="53"/>
        <v>2.0517676767676768E-2</v>
      </c>
      <c r="EW37">
        <f t="shared" si="54"/>
        <v>4.2326532553383749E-3</v>
      </c>
    </row>
    <row r="38" spans="1:153" x14ac:dyDescent="0.25">
      <c r="A38">
        <v>2054</v>
      </c>
      <c r="B38" s="1">
        <v>12525</v>
      </c>
      <c r="C38" s="1">
        <v>12691</v>
      </c>
      <c r="D38" s="1">
        <v>31203</v>
      </c>
      <c r="E38" s="1">
        <v>47907</v>
      </c>
      <c r="F38" s="1">
        <v>4068</v>
      </c>
      <c r="G38" s="1">
        <v>3910</v>
      </c>
      <c r="H38" s="1">
        <v>29905</v>
      </c>
      <c r="I38" s="1">
        <v>47404</v>
      </c>
      <c r="J38" s="1">
        <v>27775</v>
      </c>
      <c r="K38" s="1">
        <v>44851</v>
      </c>
      <c r="L38" s="1">
        <v>951352</v>
      </c>
      <c r="P38">
        <v>2054</v>
      </c>
      <c r="Q38">
        <f t="shared" si="65"/>
        <v>835.16207767500021</v>
      </c>
      <c r="R38">
        <f t="shared" si="66"/>
        <v>846.23089243700019</v>
      </c>
      <c r="S38">
        <f t="shared" si="67"/>
        <v>2080.6037772210007</v>
      </c>
      <c r="T38">
        <f t="shared" si="68"/>
        <v>3194.4199325490008</v>
      </c>
      <c r="U38">
        <f t="shared" si="23"/>
        <v>6956.4166798820024</v>
      </c>
      <c r="W38">
        <f t="shared" si="24"/>
        <v>1852.0260844250004</v>
      </c>
      <c r="X38">
        <f t="shared" si="25"/>
        <v>2990.6470535570011</v>
      </c>
      <c r="Z38">
        <f t="shared" si="26"/>
        <v>228.57769279600029</v>
      </c>
      <c r="AA38">
        <f t="shared" si="27"/>
        <v>203.77287899199973</v>
      </c>
      <c r="AB38">
        <f t="shared" si="28"/>
        <v>0.10986123129186307</v>
      </c>
      <c r="AC38">
        <f t="shared" si="29"/>
        <v>6.3790260295990053E-2</v>
      </c>
      <c r="AE38" s="1">
        <v>65226</v>
      </c>
      <c r="AF38" s="1">
        <v>4042</v>
      </c>
      <c r="AG38" s="1">
        <v>6710</v>
      </c>
      <c r="AH38" s="1">
        <v>3132</v>
      </c>
      <c r="AI38" s="1">
        <v>62994</v>
      </c>
      <c r="AJ38" s="1">
        <v>4199</v>
      </c>
      <c r="AK38" s="1">
        <v>7108</v>
      </c>
      <c r="AL38" s="1">
        <v>3008</v>
      </c>
      <c r="AM38" s="1">
        <v>59441</v>
      </c>
      <c r="AN38" s="1">
        <v>3884</v>
      </c>
      <c r="AO38" s="1">
        <v>6393</v>
      </c>
      <c r="AP38" s="1">
        <v>2908</v>
      </c>
      <c r="AR38">
        <f t="shared" si="55"/>
        <v>5785</v>
      </c>
      <c r="AS38">
        <f t="shared" si="30"/>
        <v>158</v>
      </c>
      <c r="AT38">
        <f t="shared" si="31"/>
        <v>317</v>
      </c>
      <c r="AU38">
        <f t="shared" si="32"/>
        <v>224</v>
      </c>
      <c r="AW38">
        <f t="shared" si="56"/>
        <v>8.8691626038696222E-2</v>
      </c>
      <c r="AX38">
        <f t="shared" si="62"/>
        <v>3.9089559623948542E-2</v>
      </c>
      <c r="AY38">
        <f t="shared" si="63"/>
        <v>4.724292101341282E-2</v>
      </c>
      <c r="AZ38">
        <f t="shared" si="64"/>
        <v>7.151979565772669E-2</v>
      </c>
      <c r="BA38">
        <f t="shared" si="33"/>
        <v>8.1961825306535202E-2</v>
      </c>
      <c r="BC38">
        <f t="shared" si="69"/>
        <v>271.25264127600008</v>
      </c>
      <c r="BD38">
        <f t="shared" si="70"/>
        <v>260.71726337000007</v>
      </c>
      <c r="BE38">
        <f t="shared" si="71"/>
        <v>1994.0536473350005</v>
      </c>
      <c r="BF38">
        <f t="shared" si="72"/>
        <v>3160.8800902280009</v>
      </c>
      <c r="BG38">
        <f t="shared" si="34"/>
        <v>5686.9036422090012</v>
      </c>
      <c r="BI38" s="1">
        <v>55.775919999999999</v>
      </c>
      <c r="BJ38" s="1">
        <v>49.213590000000003</v>
      </c>
      <c r="BK38" s="1">
        <v>15.677580000000001</v>
      </c>
      <c r="BL38" s="1">
        <v>14.432259999999999</v>
      </c>
      <c r="BN38">
        <f t="shared" si="35"/>
        <v>789.42868465121285</v>
      </c>
      <c r="BO38">
        <f t="shared" si="36"/>
        <v>669.4945103717389</v>
      </c>
      <c r="BP38">
        <f t="shared" si="37"/>
        <v>1631.203138676583</v>
      </c>
      <c r="BQ38">
        <f t="shared" si="38"/>
        <v>2380.3156374336495</v>
      </c>
      <c r="BR38">
        <f t="shared" si="39"/>
        <v>5470.4419711331848</v>
      </c>
      <c r="BT38">
        <f t="shared" si="73"/>
        <v>186.98426214289691</v>
      </c>
      <c r="BU38">
        <f t="shared" si="74"/>
        <v>153.45212614963339</v>
      </c>
      <c r="BW38">
        <v>1.7152239211331022</v>
      </c>
      <c r="BX38">
        <v>3.8344999999999914</v>
      </c>
      <c r="BY38">
        <v>2</v>
      </c>
      <c r="BZ38">
        <f t="shared" si="61"/>
        <v>20.144230225225293</v>
      </c>
      <c r="CA38">
        <f t="shared" si="60"/>
        <v>4927204.0624121977</v>
      </c>
      <c r="CF38">
        <f t="shared" si="57"/>
        <v>15.902433170010809</v>
      </c>
      <c r="CG38">
        <f t="shared" si="41"/>
        <v>13.48645155145279</v>
      </c>
      <c r="CH38">
        <f t="shared" si="42"/>
        <v>32.859331569611193</v>
      </c>
      <c r="CI38">
        <f t="shared" si="43"/>
        <v>47.949626209167334</v>
      </c>
      <c r="CJ38">
        <f t="shared" si="44"/>
        <v>110.19784250024213</v>
      </c>
      <c r="CK38">
        <f t="shared" si="58"/>
        <v>2.2365187458116539E-2</v>
      </c>
      <c r="CM38" s="1">
        <v>0</v>
      </c>
      <c r="CN38" s="1">
        <v>0</v>
      </c>
      <c r="CO38" s="1">
        <v>9020</v>
      </c>
      <c r="CP38" s="1">
        <v>18895</v>
      </c>
      <c r="CR38" s="1">
        <v>7.6297319999999997</v>
      </c>
      <c r="CS38" s="1">
        <v>7.6959790000000003</v>
      </c>
      <c r="CU38">
        <f t="shared" si="75"/>
        <v>601.45005514000013</v>
      </c>
      <c r="CV38">
        <f t="shared" si="76"/>
        <v>1259.9111742650002</v>
      </c>
      <c r="CX38">
        <f t="shared" si="77"/>
        <v>239.44238898582506</v>
      </c>
      <c r="CY38">
        <f t="shared" si="78"/>
        <v>505.93647003185117</v>
      </c>
      <c r="CZ38">
        <f t="shared" si="45"/>
        <v>0.13625569249266223</v>
      </c>
      <c r="DA38">
        <f t="shared" si="79"/>
        <v>4.8233826094084078</v>
      </c>
      <c r="DB38">
        <f t="shared" si="80"/>
        <v>28.035948960202784</v>
      </c>
      <c r="DC38">
        <f t="shared" si="81"/>
        <v>10.191700731659406</v>
      </c>
      <c r="DD38">
        <f t="shared" si="82"/>
        <v>37.757925477507925</v>
      </c>
      <c r="DE38">
        <f t="shared" si="46"/>
        <v>15.015083341067815</v>
      </c>
      <c r="DF38">
        <f t="shared" si="83"/>
        <v>95.18275915917431</v>
      </c>
      <c r="DG38">
        <f t="shared" si="59"/>
        <v>0.1362556924926622</v>
      </c>
      <c r="DI38" s="1">
        <v>2312</v>
      </c>
      <c r="DJ38" s="1">
        <v>625.85559999999998</v>
      </c>
      <c r="DK38" s="1">
        <v>5324</v>
      </c>
      <c r="DL38" s="1">
        <v>576.66219999999998</v>
      </c>
      <c r="DN38" s="1">
        <v>12510</v>
      </c>
      <c r="DO38" s="1">
        <v>12691</v>
      </c>
      <c r="DQ38">
        <f t="shared" si="47"/>
        <v>1.15780721031461</v>
      </c>
      <c r="DR38">
        <f t="shared" si="48"/>
        <v>2.4565963873431578</v>
      </c>
      <c r="DT38" s="1">
        <v>283632</v>
      </c>
      <c r="DU38" s="1">
        <v>233610</v>
      </c>
      <c r="DV38" s="1">
        <v>168292</v>
      </c>
      <c r="DW38" s="1">
        <v>106541</v>
      </c>
      <c r="DY38">
        <f t="shared" si="49"/>
        <v>18.912470292624004</v>
      </c>
      <c r="DZ38">
        <f t="shared" si="50"/>
        <v>15.577022991270004</v>
      </c>
      <c r="EA38">
        <f t="shared" si="51"/>
        <v>11.221644421244003</v>
      </c>
      <c r="EB38">
        <f t="shared" si="52"/>
        <v>7.104112009387002</v>
      </c>
      <c r="ED38" s="1">
        <v>31203</v>
      </c>
      <c r="EE38" s="1">
        <v>47907</v>
      </c>
      <c r="EF38" s="1">
        <v>189</v>
      </c>
      <c r="EG38" s="1">
        <v>511.00290000000001</v>
      </c>
      <c r="EH38" s="1">
        <v>89</v>
      </c>
      <c r="EI38" s="1">
        <v>529.92719999999997</v>
      </c>
      <c r="EK38" s="1">
        <v>0.28120610000000001</v>
      </c>
      <c r="EL38" s="1">
        <v>0.2104085</v>
      </c>
      <c r="EM38" s="1">
        <v>0.70252029999999999</v>
      </c>
      <c r="EN38" s="1">
        <v>0.5406647</v>
      </c>
      <c r="EO38" s="1">
        <v>6.4878699999999997E-2</v>
      </c>
      <c r="EP38" s="1">
        <v>2.1454500000000001E-2</v>
      </c>
      <c r="ES38">
        <v>9774</v>
      </c>
      <c r="ET38">
        <v>21631</v>
      </c>
      <c r="EV38">
        <f t="shared" si="53"/>
        <v>1.9337016574585635E-2</v>
      </c>
      <c r="EW38">
        <f t="shared" si="54"/>
        <v>4.1144653506541536E-3</v>
      </c>
    </row>
    <row r="39" spans="1:153" x14ac:dyDescent="0.25">
      <c r="A39">
        <v>2055</v>
      </c>
      <c r="B39" s="1">
        <v>12409</v>
      </c>
      <c r="C39" s="1">
        <v>12804</v>
      </c>
      <c r="D39" s="1">
        <v>31565</v>
      </c>
      <c r="E39" s="1">
        <v>48066</v>
      </c>
      <c r="F39" s="1">
        <v>4052</v>
      </c>
      <c r="G39" s="1">
        <v>4017</v>
      </c>
      <c r="H39" s="1">
        <v>30199</v>
      </c>
      <c r="I39" s="1">
        <v>47578</v>
      </c>
      <c r="J39" s="1">
        <v>28087</v>
      </c>
      <c r="K39" s="1">
        <v>44998</v>
      </c>
      <c r="L39" s="1">
        <v>948510</v>
      </c>
      <c r="P39">
        <v>2055</v>
      </c>
      <c r="Q39">
        <f t="shared" si="65"/>
        <v>827.42724326300026</v>
      </c>
      <c r="R39">
        <f t="shared" si="66"/>
        <v>853.76568802800023</v>
      </c>
      <c r="S39">
        <f t="shared" si="67"/>
        <v>2104.7417949550008</v>
      </c>
      <c r="T39">
        <f t="shared" si="68"/>
        <v>3205.0219900620009</v>
      </c>
      <c r="U39">
        <f t="shared" si="23"/>
        <v>6990.9567163080028</v>
      </c>
      <c r="W39">
        <f t="shared" si="24"/>
        <v>1872.8301218090005</v>
      </c>
      <c r="X39">
        <f t="shared" si="25"/>
        <v>3000.4489557860011</v>
      </c>
      <c r="Z39">
        <f t="shared" si="26"/>
        <v>231.91167314600034</v>
      </c>
      <c r="AA39">
        <f t="shared" si="27"/>
        <v>204.57303427599982</v>
      </c>
      <c r="AB39">
        <f t="shared" si="28"/>
        <v>0.1101853318549027</v>
      </c>
      <c r="AC39">
        <f t="shared" si="29"/>
        <v>6.3828901926517634E-2</v>
      </c>
      <c r="AE39" s="1">
        <v>65738</v>
      </c>
      <c r="AF39" s="1">
        <v>4051</v>
      </c>
      <c r="AG39" s="1">
        <v>6719</v>
      </c>
      <c r="AH39" s="1">
        <v>3123</v>
      </c>
      <c r="AI39" s="1">
        <v>63541</v>
      </c>
      <c r="AJ39" s="1">
        <v>4192</v>
      </c>
      <c r="AK39" s="1">
        <v>7090</v>
      </c>
      <c r="AL39" s="1">
        <v>2954</v>
      </c>
      <c r="AM39" s="1">
        <v>59947</v>
      </c>
      <c r="AN39" s="1">
        <v>3866</v>
      </c>
      <c r="AO39" s="1">
        <v>6400</v>
      </c>
      <c r="AP39" s="1">
        <v>2872</v>
      </c>
      <c r="AR39">
        <f t="shared" si="55"/>
        <v>5791</v>
      </c>
      <c r="AS39">
        <f t="shared" si="30"/>
        <v>185</v>
      </c>
      <c r="AT39">
        <f t="shared" si="31"/>
        <v>319</v>
      </c>
      <c r="AU39">
        <f t="shared" si="32"/>
        <v>251</v>
      </c>
      <c r="AW39">
        <f t="shared" si="56"/>
        <v>8.8092123277252118E-2</v>
      </c>
      <c r="AX39">
        <f t="shared" si="62"/>
        <v>4.566773636139225E-2</v>
      </c>
      <c r="AY39">
        <f t="shared" si="63"/>
        <v>4.7477303170114601E-2</v>
      </c>
      <c r="AZ39">
        <f t="shared" si="64"/>
        <v>8.0371437720140895E-2</v>
      </c>
      <c r="BA39">
        <f t="shared" si="33"/>
        <v>8.2204166718991348E-2</v>
      </c>
      <c r="BC39">
        <f t="shared" si="69"/>
        <v>270.18576756400012</v>
      </c>
      <c r="BD39">
        <f t="shared" si="70"/>
        <v>267.85198131900006</v>
      </c>
      <c r="BE39">
        <f t="shared" si="71"/>
        <v>2013.6574517930005</v>
      </c>
      <c r="BF39">
        <f t="shared" si="72"/>
        <v>3172.482341846001</v>
      </c>
      <c r="BG39">
        <f t="shared" si="34"/>
        <v>5724.1775425220021</v>
      </c>
      <c r="BI39" s="1">
        <v>57.709670000000003</v>
      </c>
      <c r="BJ39" s="1">
        <v>50.085520000000002</v>
      </c>
      <c r="BK39" s="1">
        <v>15.6302</v>
      </c>
      <c r="BL39" s="1">
        <v>14.53829</v>
      </c>
      <c r="BN39">
        <f t="shared" si="35"/>
        <v>813.58558211839045</v>
      </c>
      <c r="BO39">
        <f t="shared" si="36"/>
        <v>700.00192593429642</v>
      </c>
      <c r="BP39">
        <f t="shared" si="37"/>
        <v>1642.2615062537448</v>
      </c>
      <c r="BQ39">
        <f t="shared" si="38"/>
        <v>2406.6045069476654</v>
      </c>
      <c r="BR39">
        <f t="shared" si="39"/>
        <v>5562.4535212540977</v>
      </c>
      <c r="BT39">
        <f t="shared" si="73"/>
        <v>189.13823367497372</v>
      </c>
      <c r="BU39">
        <f t="shared" si="74"/>
        <v>155.18648592449091</v>
      </c>
      <c r="BW39">
        <v>1.6993113735149166</v>
      </c>
      <c r="BX39">
        <v>3.8344999999999914</v>
      </c>
      <c r="BY39">
        <v>2</v>
      </c>
      <c r="BZ39">
        <f t="shared" si="61"/>
        <v>20.506530130599561</v>
      </c>
      <c r="CA39">
        <f t="shared" si="60"/>
        <v>5011716.6451337337</v>
      </c>
      <c r="CF39">
        <f t="shared" si="57"/>
        <v>16.683817253532158</v>
      </c>
      <c r="CG39">
        <f t="shared" si="41"/>
        <v>14.354610585649372</v>
      </c>
      <c r="CH39">
        <f t="shared" si="42"/>
        <v>33.677085060316237</v>
      </c>
      <c r="CI39">
        <f t="shared" si="43"/>
        <v>49.351107834159002</v>
      </c>
      <c r="CJ39">
        <f t="shared" si="44"/>
        <v>114.06662073365678</v>
      </c>
      <c r="CK39">
        <f t="shared" si="58"/>
        <v>2.2759990001512347E-2</v>
      </c>
      <c r="CM39" s="1">
        <v>0</v>
      </c>
      <c r="CN39" s="1">
        <v>0</v>
      </c>
      <c r="CO39" s="1">
        <v>9028</v>
      </c>
      <c r="CP39" s="1">
        <v>19266</v>
      </c>
      <c r="CR39" s="1">
        <v>7.7318759999999997</v>
      </c>
      <c r="CS39" s="1">
        <v>7.5005829999999998</v>
      </c>
      <c r="CU39">
        <f t="shared" si="75"/>
        <v>601.98349199600023</v>
      </c>
      <c r="CV39">
        <f t="shared" si="76"/>
        <v>1284.6493084620004</v>
      </c>
      <c r="CX39">
        <f t="shared" si="77"/>
        <v>242.86316301385196</v>
      </c>
      <c r="CY39">
        <f t="shared" si="78"/>
        <v>502.77282193647471</v>
      </c>
      <c r="CZ39">
        <f t="shared" si="45"/>
        <v>0.13404803871192031</v>
      </c>
      <c r="DA39">
        <f t="shared" si="79"/>
        <v>4.9802807699562681</v>
      </c>
      <c r="DB39">
        <f t="shared" si="80"/>
        <v>28.696804290359971</v>
      </c>
      <c r="DC39">
        <f t="shared" si="81"/>
        <v>10.310126021886887</v>
      </c>
      <c r="DD39">
        <f t="shared" si="82"/>
        <v>39.040981812272115</v>
      </c>
      <c r="DE39">
        <f t="shared" si="46"/>
        <v>15.290406791843155</v>
      </c>
      <c r="DF39">
        <f t="shared" si="83"/>
        <v>98.776213941813623</v>
      </c>
      <c r="DG39">
        <f t="shared" si="59"/>
        <v>0.13404803871192031</v>
      </c>
      <c r="DI39" s="1">
        <v>2350</v>
      </c>
      <c r="DJ39" s="1">
        <v>650.54399999999998</v>
      </c>
      <c r="DK39" s="1">
        <v>5471</v>
      </c>
      <c r="DL39" s="1">
        <v>586.53729999999996</v>
      </c>
      <c r="DN39" s="1">
        <v>12400</v>
      </c>
      <c r="DO39" s="1">
        <v>12804</v>
      </c>
      <c r="DQ39">
        <f t="shared" si="47"/>
        <v>1.2232601148250661</v>
      </c>
      <c r="DR39">
        <f t="shared" si="48"/>
        <v>2.5676547525436288</v>
      </c>
      <c r="DT39" s="1">
        <v>280070</v>
      </c>
      <c r="DU39" s="1">
        <v>232387</v>
      </c>
      <c r="DV39" s="1">
        <v>169402</v>
      </c>
      <c r="DW39" s="1">
        <v>106540</v>
      </c>
      <c r="DY39">
        <f t="shared" si="49"/>
        <v>18.674957532490005</v>
      </c>
      <c r="DZ39">
        <f t="shared" si="50"/>
        <v>15.495473831909004</v>
      </c>
      <c r="EA39">
        <f t="shared" si="51"/>
        <v>11.295658785014004</v>
      </c>
      <c r="EB39">
        <f t="shared" si="52"/>
        <v>7.1040453297800017</v>
      </c>
      <c r="ED39" s="1">
        <v>31565</v>
      </c>
      <c r="EE39" s="1">
        <v>48066</v>
      </c>
      <c r="EF39" s="1">
        <v>209</v>
      </c>
      <c r="EG39" s="1">
        <v>602.19759999999997</v>
      </c>
      <c r="EH39" s="1">
        <v>93</v>
      </c>
      <c r="EI39" s="1">
        <v>628.38610000000006</v>
      </c>
      <c r="EK39" s="1">
        <v>0.28282570000000001</v>
      </c>
      <c r="EL39" s="1">
        <v>0.21043819999999999</v>
      </c>
      <c r="EM39" s="1">
        <v>0.70270390000000005</v>
      </c>
      <c r="EN39" s="1">
        <v>0.55398080000000005</v>
      </c>
      <c r="EO39" s="1">
        <v>6.3957700000000006E-2</v>
      </c>
      <c r="EP39" s="1">
        <v>2.0489E-2</v>
      </c>
      <c r="ES39">
        <v>9898</v>
      </c>
      <c r="ET39">
        <v>22122</v>
      </c>
      <c r="EV39">
        <f t="shared" si="53"/>
        <v>2.1115376843806828E-2</v>
      </c>
      <c r="EW39">
        <f t="shared" si="54"/>
        <v>4.2039598589639271E-3</v>
      </c>
    </row>
    <row r="40" spans="1:153" x14ac:dyDescent="0.25">
      <c r="A40">
        <v>2056</v>
      </c>
      <c r="B40" s="1">
        <v>12269</v>
      </c>
      <c r="C40" s="1">
        <v>12827</v>
      </c>
      <c r="D40" s="1">
        <v>31760</v>
      </c>
      <c r="E40" s="1">
        <v>48211</v>
      </c>
      <c r="F40" s="1">
        <v>3963</v>
      </c>
      <c r="G40" s="1">
        <v>4036</v>
      </c>
      <c r="H40" s="1">
        <v>30522</v>
      </c>
      <c r="I40" s="1">
        <v>47787</v>
      </c>
      <c r="J40" s="1">
        <v>28343</v>
      </c>
      <c r="K40" s="1">
        <v>45191</v>
      </c>
      <c r="L40" s="1">
        <v>945424</v>
      </c>
      <c r="P40">
        <v>2056</v>
      </c>
      <c r="Q40">
        <f t="shared" si="65"/>
        <v>818.09209828300015</v>
      </c>
      <c r="R40">
        <f t="shared" si="66"/>
        <v>855.29931898900031</v>
      </c>
      <c r="S40">
        <f t="shared" si="67"/>
        <v>2117.7443183200007</v>
      </c>
      <c r="T40">
        <f t="shared" si="68"/>
        <v>3214.690533077001</v>
      </c>
      <c r="U40">
        <f t="shared" si="23"/>
        <v>7005.8262686690023</v>
      </c>
      <c r="W40">
        <f t="shared" si="24"/>
        <v>1889.9001012010006</v>
      </c>
      <c r="X40">
        <f t="shared" si="25"/>
        <v>3013.3181199370006</v>
      </c>
      <c r="Z40">
        <f t="shared" si="26"/>
        <v>227.84421711900018</v>
      </c>
      <c r="AA40">
        <f t="shared" si="27"/>
        <v>201.37241314000039</v>
      </c>
      <c r="AB40">
        <f t="shared" si="28"/>
        <v>0.10758816120906806</v>
      </c>
      <c r="AC40">
        <f t="shared" si="29"/>
        <v>6.2641305926033578E-2</v>
      </c>
      <c r="AE40" s="1">
        <v>66176</v>
      </c>
      <c r="AF40" s="1">
        <v>4044</v>
      </c>
      <c r="AG40" s="1">
        <v>6636</v>
      </c>
      <c r="AH40" s="1">
        <v>3115</v>
      </c>
      <c r="AI40" s="1">
        <v>64097</v>
      </c>
      <c r="AJ40" s="1">
        <v>4181</v>
      </c>
      <c r="AK40" s="1">
        <v>7075</v>
      </c>
      <c r="AL40" s="1">
        <v>2956</v>
      </c>
      <c r="AM40" s="1">
        <v>60449</v>
      </c>
      <c r="AN40" s="1">
        <v>3862</v>
      </c>
      <c r="AO40" s="1">
        <v>6355</v>
      </c>
      <c r="AP40" s="1">
        <v>2868</v>
      </c>
      <c r="AR40">
        <f t="shared" si="55"/>
        <v>5727</v>
      </c>
      <c r="AS40">
        <f t="shared" si="30"/>
        <v>182</v>
      </c>
      <c r="AT40">
        <f t="shared" si="31"/>
        <v>281</v>
      </c>
      <c r="AU40">
        <f t="shared" si="32"/>
        <v>247</v>
      </c>
      <c r="AW40">
        <f t="shared" si="56"/>
        <v>8.6541948742746622E-2</v>
      </c>
      <c r="AX40">
        <f t="shared" si="62"/>
        <v>4.500494559841741E-2</v>
      </c>
      <c r="AY40">
        <f t="shared" si="63"/>
        <v>4.2344786015672091E-2</v>
      </c>
      <c r="AZ40">
        <f t="shared" si="64"/>
        <v>7.9293739967897278E-2</v>
      </c>
      <c r="BA40">
        <f t="shared" si="33"/>
        <v>8.0491678233359593E-2</v>
      </c>
      <c r="BC40">
        <f t="shared" si="69"/>
        <v>264.25128254100002</v>
      </c>
      <c r="BD40">
        <f t="shared" si="70"/>
        <v>269.11889385200004</v>
      </c>
      <c r="BE40">
        <f t="shared" si="71"/>
        <v>2035.1949648540005</v>
      </c>
      <c r="BF40">
        <f t="shared" si="72"/>
        <v>3186.4183797090009</v>
      </c>
      <c r="BG40">
        <f t="shared" si="34"/>
        <v>5754.9835209560015</v>
      </c>
      <c r="BI40" s="1">
        <v>57.428629999999998</v>
      </c>
      <c r="BJ40" s="1">
        <v>50.935960000000001</v>
      </c>
      <c r="BK40" s="1">
        <v>15.458690000000001</v>
      </c>
      <c r="BL40" s="1">
        <v>14.46461</v>
      </c>
      <c r="BN40">
        <f t="shared" si="35"/>
        <v>791.84056149849982</v>
      </c>
      <c r="BO40">
        <f t="shared" si="36"/>
        <v>715.25494569455282</v>
      </c>
      <c r="BP40">
        <f t="shared" si="37"/>
        <v>1641.6134143878578</v>
      </c>
      <c r="BQ40">
        <f t="shared" si="38"/>
        <v>2404.9259668489408</v>
      </c>
      <c r="BR40">
        <f t="shared" si="39"/>
        <v>5553.6348884298513</v>
      </c>
      <c r="BT40">
        <f t="shared" si="73"/>
        <v>183.78196176408207</v>
      </c>
      <c r="BU40">
        <f t="shared" si="74"/>
        <v>151.98435599396933</v>
      </c>
      <c r="BW40">
        <v>1.6851469467057143</v>
      </c>
      <c r="BX40">
        <v>3.8344999999999914</v>
      </c>
      <c r="BY40">
        <v>2</v>
      </c>
      <c r="BZ40">
        <f t="shared" si="61"/>
        <v>20.875346106330781</v>
      </c>
      <c r="CA40">
        <f t="shared" si="60"/>
        <v>5096881.3160928311</v>
      </c>
      <c r="CF40">
        <f t="shared" si="57"/>
        <v>16.529945782312488</v>
      </c>
      <c r="CG40">
        <f t="shared" si="41"/>
        <v>14.931194545638617</v>
      </c>
      <c r="CH40">
        <f t="shared" si="42"/>
        <v>34.269248198141945</v>
      </c>
      <c r="CI40">
        <f t="shared" si="43"/>
        <v>50.203661918073827</v>
      </c>
      <c r="CJ40">
        <f t="shared" si="44"/>
        <v>115.93405044416687</v>
      </c>
      <c r="CK40">
        <f t="shared" si="58"/>
        <v>2.2746076130538515E-2</v>
      </c>
      <c r="CM40" s="1">
        <v>0</v>
      </c>
      <c r="CN40" s="1">
        <v>0</v>
      </c>
      <c r="CO40" s="1">
        <v>9124</v>
      </c>
      <c r="CP40" s="1">
        <v>19646</v>
      </c>
      <c r="CR40" s="1">
        <v>7.8135919999999999</v>
      </c>
      <c r="CS40" s="1">
        <v>7.7055569999999998</v>
      </c>
      <c r="CU40">
        <f t="shared" si="75"/>
        <v>608.3847342680001</v>
      </c>
      <c r="CV40">
        <f t="shared" si="76"/>
        <v>1309.9875591220004</v>
      </c>
      <c r="CX40">
        <f t="shared" si="77"/>
        <v>248.03971447451835</v>
      </c>
      <c r="CY40">
        <f t="shared" si="78"/>
        <v>526.700090740002</v>
      </c>
      <c r="CZ40">
        <f t="shared" si="45"/>
        <v>0.13950139337185674</v>
      </c>
      <c r="DA40">
        <f t="shared" si="79"/>
        <v>5.1779148877710348</v>
      </c>
      <c r="DB40">
        <f t="shared" si="80"/>
        <v>29.09133331037091</v>
      </c>
      <c r="DC40">
        <f t="shared" si="81"/>
        <v>10.995046688433369</v>
      </c>
      <c r="DD40">
        <f t="shared" si="82"/>
        <v>39.208615229640458</v>
      </c>
      <c r="DE40">
        <f t="shared" si="46"/>
        <v>16.172961576204404</v>
      </c>
      <c r="DF40">
        <f t="shared" si="83"/>
        <v>99.761088867962471</v>
      </c>
      <c r="DG40">
        <f t="shared" si="59"/>
        <v>0.13950139337185674</v>
      </c>
      <c r="DI40" s="1">
        <v>2422</v>
      </c>
      <c r="DJ40" s="1">
        <v>630.62239999999997</v>
      </c>
      <c r="DK40" s="1">
        <v>5478</v>
      </c>
      <c r="DL40" s="1">
        <v>561.10540000000003</v>
      </c>
      <c r="DN40" s="1">
        <v>12257</v>
      </c>
      <c r="DO40" s="1">
        <v>12827</v>
      </c>
      <c r="DQ40">
        <f t="shared" si="47"/>
        <v>1.2221311379675408</v>
      </c>
      <c r="DR40">
        <f t="shared" si="48"/>
        <v>2.459465606884935</v>
      </c>
      <c r="DT40" s="1">
        <v>276327</v>
      </c>
      <c r="DU40" s="1">
        <v>231112</v>
      </c>
      <c r="DV40" s="1">
        <v>170955</v>
      </c>
      <c r="DW40" s="1">
        <v>106533</v>
      </c>
      <c r="DY40">
        <f t="shared" si="49"/>
        <v>18.425375763489004</v>
      </c>
      <c r="DZ40">
        <f t="shared" si="50"/>
        <v>15.410457332984004</v>
      </c>
      <c r="EA40">
        <f t="shared" si="51"/>
        <v>11.399212214685003</v>
      </c>
      <c r="EB40">
        <f t="shared" si="52"/>
        <v>7.1035785725310019</v>
      </c>
      <c r="ED40" s="1">
        <v>31760</v>
      </c>
      <c r="EE40" s="1">
        <v>48211</v>
      </c>
      <c r="EF40" s="1">
        <v>185</v>
      </c>
      <c r="EG40" s="1">
        <v>585.47680000000003</v>
      </c>
      <c r="EH40" s="1">
        <v>75</v>
      </c>
      <c r="EI40" s="1">
        <v>584.71249999999998</v>
      </c>
      <c r="EK40" s="1">
        <v>0.2842153</v>
      </c>
      <c r="EL40" s="1">
        <v>0.21049409999999999</v>
      </c>
      <c r="EM40" s="1">
        <v>0.71064879999999997</v>
      </c>
      <c r="EN40" s="1">
        <v>0.54830199999999996</v>
      </c>
      <c r="EO40" s="1">
        <v>6.2237500000000001E-2</v>
      </c>
      <c r="EP40" s="1">
        <v>1.88369E-2</v>
      </c>
      <c r="ES40">
        <v>10093</v>
      </c>
      <c r="ET40">
        <v>22361</v>
      </c>
      <c r="EV40">
        <f t="shared" si="53"/>
        <v>1.8329535321509959E-2</v>
      </c>
      <c r="EW40">
        <f t="shared" si="54"/>
        <v>3.3540539331872459E-3</v>
      </c>
    </row>
    <row r="41" spans="1:153" x14ac:dyDescent="0.25">
      <c r="A41">
        <v>2057</v>
      </c>
      <c r="B41" s="1">
        <v>11959</v>
      </c>
      <c r="C41" s="1">
        <v>13038</v>
      </c>
      <c r="D41" s="1">
        <v>32046</v>
      </c>
      <c r="E41" s="1">
        <v>48063</v>
      </c>
      <c r="F41" s="1">
        <v>3850</v>
      </c>
      <c r="G41" s="1">
        <v>4075</v>
      </c>
      <c r="H41" s="1">
        <v>30829</v>
      </c>
      <c r="I41" s="1">
        <v>47484</v>
      </c>
      <c r="J41" s="1">
        <v>28623</v>
      </c>
      <c r="K41" s="1">
        <v>44998</v>
      </c>
      <c r="L41" s="1">
        <v>942150</v>
      </c>
      <c r="P41">
        <v>2057</v>
      </c>
      <c r="Q41">
        <f t="shared" si="65"/>
        <v>797.42142011300018</v>
      </c>
      <c r="R41">
        <f t="shared" si="66"/>
        <v>869.36871606600027</v>
      </c>
      <c r="S41">
        <f t="shared" si="67"/>
        <v>2136.8146859220005</v>
      </c>
      <c r="T41">
        <f t="shared" si="68"/>
        <v>3204.821951241001</v>
      </c>
      <c r="U41">
        <f t="shared" si="23"/>
        <v>7008.426773342002</v>
      </c>
      <c r="W41">
        <f t="shared" si="24"/>
        <v>1908.5703911610005</v>
      </c>
      <c r="X41">
        <f t="shared" si="25"/>
        <v>3000.4489557860011</v>
      </c>
      <c r="Z41">
        <f t="shared" si="26"/>
        <v>228.24429476099999</v>
      </c>
      <c r="AA41">
        <f t="shared" si="27"/>
        <v>204.37299545499991</v>
      </c>
      <c r="AB41">
        <f t="shared" si="28"/>
        <v>0.10681520314547835</v>
      </c>
      <c r="AC41">
        <f t="shared" si="29"/>
        <v>6.3770467927511759E-2</v>
      </c>
      <c r="AE41" s="1">
        <v>66241</v>
      </c>
      <c r="AF41" s="1">
        <v>4059</v>
      </c>
      <c r="AG41" s="1">
        <v>6669</v>
      </c>
      <c r="AH41" s="1">
        <v>3140</v>
      </c>
      <c r="AI41" s="1">
        <v>64061</v>
      </c>
      <c r="AJ41" s="1">
        <v>4182</v>
      </c>
      <c r="AK41" s="1">
        <v>7118</v>
      </c>
      <c r="AL41" s="1">
        <v>2952</v>
      </c>
      <c r="AM41" s="1">
        <v>60443</v>
      </c>
      <c r="AN41" s="1">
        <v>3873</v>
      </c>
      <c r="AO41" s="1">
        <v>6427</v>
      </c>
      <c r="AP41" s="1">
        <v>2878</v>
      </c>
      <c r="AR41">
        <f t="shared" si="55"/>
        <v>5798</v>
      </c>
      <c r="AS41">
        <f t="shared" si="30"/>
        <v>186</v>
      </c>
      <c r="AT41">
        <f t="shared" si="31"/>
        <v>242</v>
      </c>
      <c r="AU41">
        <f t="shared" si="32"/>
        <v>262</v>
      </c>
      <c r="AW41">
        <f t="shared" si="56"/>
        <v>8.7528871846741449E-2</v>
      </c>
      <c r="AX41">
        <f t="shared" si="62"/>
        <v>4.5824094604582408E-2</v>
      </c>
      <c r="AY41">
        <f t="shared" si="63"/>
        <v>3.6287299445194182E-2</v>
      </c>
      <c r="AZ41">
        <f t="shared" si="64"/>
        <v>8.3439490445859868E-2</v>
      </c>
      <c r="BA41">
        <f t="shared" si="33"/>
        <v>8.0989651599695414E-2</v>
      </c>
      <c r="BC41">
        <f t="shared" si="69"/>
        <v>256.7164869500001</v>
      </c>
      <c r="BD41">
        <f t="shared" si="70"/>
        <v>271.71939852500009</v>
      </c>
      <c r="BE41">
        <f t="shared" si="71"/>
        <v>2055.6656042030008</v>
      </c>
      <c r="BF41">
        <f t="shared" si="72"/>
        <v>3166.2144587880011</v>
      </c>
      <c r="BG41">
        <f t="shared" si="34"/>
        <v>5750.3159484660027</v>
      </c>
      <c r="BI41" s="1">
        <v>55.977930000000001</v>
      </c>
      <c r="BJ41" s="1">
        <v>50.846269999999997</v>
      </c>
      <c r="BK41" s="1">
        <v>15.783200000000001</v>
      </c>
      <c r="BL41" s="1">
        <v>14.570600000000001</v>
      </c>
      <c r="BN41">
        <f t="shared" si="35"/>
        <v>749.82994502080498</v>
      </c>
      <c r="BO41">
        <f t="shared" si="36"/>
        <v>720.89485908198856</v>
      </c>
      <c r="BP41">
        <f t="shared" si="37"/>
        <v>1692.9327776135426</v>
      </c>
      <c r="BQ41">
        <f t="shared" si="38"/>
        <v>2407.1876592317585</v>
      </c>
      <c r="BR41">
        <f t="shared" si="39"/>
        <v>5570.8452409480942</v>
      </c>
      <c r="BT41">
        <f t="shared" si="73"/>
        <v>187.96940860135433</v>
      </c>
      <c r="BU41">
        <f t="shared" si="74"/>
        <v>155.3792893510516</v>
      </c>
      <c r="BW41">
        <v>1.6663979928731862</v>
      </c>
      <c r="BX41">
        <v>3.8344999999999914</v>
      </c>
      <c r="BY41">
        <v>2</v>
      </c>
      <c r="BZ41">
        <f t="shared" si="61"/>
        <v>21.250795345860816</v>
      </c>
      <c r="CA41">
        <f t="shared" si="60"/>
        <v>5182771.2559681833</v>
      </c>
      <c r="CF41">
        <f t="shared" si="57"/>
        <v>15.934482705835192</v>
      </c>
      <c r="CG41">
        <f t="shared" si="41"/>
        <v>15.319589116234511</v>
      </c>
      <c r="CH41">
        <f t="shared" si="42"/>
        <v>35.976167991365095</v>
      </c>
      <c r="CI41">
        <f t="shared" si="43"/>
        <v>51.154652305415844</v>
      </c>
      <c r="CJ41">
        <f t="shared" si="44"/>
        <v>118.38489211885064</v>
      </c>
      <c r="CK41">
        <f t="shared" si="58"/>
        <v>2.2842005998726139E-2</v>
      </c>
      <c r="CM41" s="1">
        <v>0</v>
      </c>
      <c r="CN41" s="1">
        <v>0</v>
      </c>
      <c r="CO41" s="1">
        <v>9380</v>
      </c>
      <c r="CP41" s="1">
        <v>19560</v>
      </c>
      <c r="CR41" s="1">
        <v>7.6624489999999996</v>
      </c>
      <c r="CS41" s="1">
        <v>7.5861239999999999</v>
      </c>
      <c r="CU41">
        <f t="shared" si="75"/>
        <v>625.45471366000015</v>
      </c>
      <c r="CV41">
        <f t="shared" si="76"/>
        <v>1304.2531129200004</v>
      </c>
      <c r="CX41">
        <f t="shared" si="77"/>
        <v>250.06657817428885</v>
      </c>
      <c r="CY41">
        <f t="shared" si="78"/>
        <v>516.26656982706436</v>
      </c>
      <c r="CZ41">
        <f t="shared" si="45"/>
        <v>0.13756137800570675</v>
      </c>
      <c r="DA41">
        <f t="shared" si="79"/>
        <v>5.3141136756215159</v>
      </c>
      <c r="DB41">
        <f t="shared" si="80"/>
        <v>30.662054315743578</v>
      </c>
      <c r="DC41">
        <f t="shared" si="81"/>
        <v>10.971075219304504</v>
      </c>
      <c r="DD41">
        <f t="shared" si="82"/>
        <v>40.183577086111342</v>
      </c>
      <c r="DE41">
        <f t="shared" si="46"/>
        <v>16.285188894926019</v>
      </c>
      <c r="DF41">
        <f t="shared" si="83"/>
        <v>102.09970322392462</v>
      </c>
      <c r="DG41">
        <f t="shared" si="59"/>
        <v>0.13756137800570667</v>
      </c>
      <c r="DI41" s="1">
        <v>2351</v>
      </c>
      <c r="DJ41" s="1">
        <v>637.26969999999994</v>
      </c>
      <c r="DK41" s="1">
        <v>5480</v>
      </c>
      <c r="DL41" s="1">
        <v>568.33360000000005</v>
      </c>
      <c r="DN41" s="1">
        <v>11952</v>
      </c>
      <c r="DO41" s="1">
        <v>13038</v>
      </c>
      <c r="DQ41">
        <f t="shared" si="47"/>
        <v>1.1988095015198112</v>
      </c>
      <c r="DR41">
        <f t="shared" si="48"/>
        <v>2.4920581294687891</v>
      </c>
      <c r="DT41" s="1">
        <v>272522</v>
      </c>
      <c r="DU41" s="1">
        <v>230044</v>
      </c>
      <c r="DV41" s="1">
        <v>172463</v>
      </c>
      <c r="DW41" s="1">
        <v>106290</v>
      </c>
      <c r="DY41">
        <f t="shared" si="49"/>
        <v>18.171659858854003</v>
      </c>
      <c r="DZ41">
        <f t="shared" si="50"/>
        <v>15.339243512708004</v>
      </c>
      <c r="EA41">
        <f t="shared" si="51"/>
        <v>11.499765062041003</v>
      </c>
      <c r="EB41">
        <f t="shared" si="52"/>
        <v>7.0873754280300023</v>
      </c>
      <c r="ED41" s="1">
        <v>32046</v>
      </c>
      <c r="EE41" s="1">
        <v>48063</v>
      </c>
      <c r="EF41" s="1">
        <v>176</v>
      </c>
      <c r="EG41" s="1">
        <v>534.92960000000005</v>
      </c>
      <c r="EH41" s="1">
        <v>87</v>
      </c>
      <c r="EI41" s="1">
        <v>569.75260000000003</v>
      </c>
      <c r="EK41" s="1">
        <v>0.28555429999999998</v>
      </c>
      <c r="EL41" s="1">
        <v>0.21281649999999999</v>
      </c>
      <c r="EM41" s="1">
        <v>0.71320490000000003</v>
      </c>
      <c r="EN41" s="1">
        <v>0.55836929999999996</v>
      </c>
      <c r="EO41" s="1">
        <v>6.2943200000000005E-2</v>
      </c>
      <c r="EP41" s="1">
        <v>1.98634E-2</v>
      </c>
      <c r="ES41">
        <v>10430</v>
      </c>
      <c r="ET41">
        <v>22114</v>
      </c>
      <c r="EV41">
        <f t="shared" si="53"/>
        <v>1.6874400767018218E-2</v>
      </c>
      <c r="EW41">
        <f t="shared" si="54"/>
        <v>3.934159356064032E-3</v>
      </c>
    </row>
    <row r="42" spans="1:153" x14ac:dyDescent="0.25">
      <c r="A42">
        <v>2058</v>
      </c>
      <c r="B42" s="1">
        <v>11751</v>
      </c>
      <c r="C42" s="1">
        <v>13211</v>
      </c>
      <c r="D42" s="1">
        <v>31901</v>
      </c>
      <c r="E42" s="1">
        <v>47886</v>
      </c>
      <c r="F42" s="1">
        <v>3754</v>
      </c>
      <c r="G42" s="1">
        <v>4152</v>
      </c>
      <c r="H42" s="1">
        <v>30766</v>
      </c>
      <c r="I42" s="1">
        <v>47387</v>
      </c>
      <c r="J42" s="1">
        <v>28545</v>
      </c>
      <c r="K42" s="1">
        <v>44860</v>
      </c>
      <c r="L42" s="1">
        <v>938436</v>
      </c>
      <c r="P42">
        <v>2058</v>
      </c>
      <c r="Q42">
        <f t="shared" si="65"/>
        <v>783.55206185700024</v>
      </c>
      <c r="R42">
        <f t="shared" si="66"/>
        <v>880.90428807700027</v>
      </c>
      <c r="S42">
        <f t="shared" si="67"/>
        <v>2127.1461429070005</v>
      </c>
      <c r="T42">
        <f t="shared" si="68"/>
        <v>3193.0196608020005</v>
      </c>
      <c r="U42">
        <f t="shared" si="23"/>
        <v>6984.6221536430021</v>
      </c>
      <c r="W42">
        <f t="shared" si="24"/>
        <v>1903.3693818150005</v>
      </c>
      <c r="X42">
        <f t="shared" si="25"/>
        <v>2991.2471700200008</v>
      </c>
      <c r="Z42">
        <f t="shared" si="26"/>
        <v>223.77676109200002</v>
      </c>
      <c r="AA42">
        <f t="shared" si="27"/>
        <v>201.77249078199975</v>
      </c>
      <c r="AB42">
        <f t="shared" si="28"/>
        <v>0.10520046393529982</v>
      </c>
      <c r="AC42">
        <f t="shared" si="29"/>
        <v>6.3191747065948198E-2</v>
      </c>
      <c r="AE42" s="1">
        <v>65967</v>
      </c>
      <c r="AF42" s="1">
        <v>4015</v>
      </c>
      <c r="AG42" s="1">
        <v>6686</v>
      </c>
      <c r="AH42" s="1">
        <v>3119</v>
      </c>
      <c r="AI42" s="1">
        <v>63964</v>
      </c>
      <c r="AJ42" s="1">
        <v>4130</v>
      </c>
      <c r="AK42" s="1">
        <v>7089</v>
      </c>
      <c r="AL42" s="1">
        <v>2970</v>
      </c>
      <c r="AM42" s="1">
        <v>60265</v>
      </c>
      <c r="AN42" s="1">
        <v>3839</v>
      </c>
      <c r="AO42" s="1">
        <v>6417</v>
      </c>
      <c r="AP42" s="1">
        <v>2884</v>
      </c>
      <c r="AR42">
        <f t="shared" si="55"/>
        <v>5702</v>
      </c>
      <c r="AS42">
        <f t="shared" si="30"/>
        <v>176</v>
      </c>
      <c r="AT42">
        <f t="shared" si="31"/>
        <v>269</v>
      </c>
      <c r="AU42">
        <f t="shared" si="32"/>
        <v>235</v>
      </c>
      <c r="AW42">
        <f t="shared" si="56"/>
        <v>8.6437157972925852E-2</v>
      </c>
      <c r="AX42">
        <f t="shared" si="62"/>
        <v>4.3835616438356165E-2</v>
      </c>
      <c r="AY42">
        <f t="shared" si="63"/>
        <v>4.0233323362249475E-2</v>
      </c>
      <c r="AZ42">
        <f t="shared" si="64"/>
        <v>7.5344661750561079E-2</v>
      </c>
      <c r="BA42">
        <f t="shared" si="33"/>
        <v>7.998796796470603E-2</v>
      </c>
      <c r="BC42">
        <f t="shared" si="69"/>
        <v>250.31524467800008</v>
      </c>
      <c r="BD42">
        <f t="shared" si="70"/>
        <v>276.8537282640001</v>
      </c>
      <c r="BE42">
        <f t="shared" si="71"/>
        <v>2051.4647889620005</v>
      </c>
      <c r="BF42">
        <f t="shared" si="72"/>
        <v>3159.746536909001</v>
      </c>
      <c r="BG42">
        <f t="shared" si="34"/>
        <v>5738.380298813001</v>
      </c>
      <c r="BI42" s="1">
        <v>56.586089999999999</v>
      </c>
      <c r="BJ42" s="1">
        <v>47.653640000000003</v>
      </c>
      <c r="BK42" s="1">
        <v>15.149839999999999</v>
      </c>
      <c r="BL42" s="1">
        <v>14.282830000000001</v>
      </c>
      <c r="BN42">
        <f t="shared" si="35"/>
        <v>739.07612028560243</v>
      </c>
      <c r="BO42">
        <f t="shared" si="36"/>
        <v>688.39647931968068</v>
      </c>
      <c r="BP42">
        <f t="shared" si="37"/>
        <v>1621.6767788640782</v>
      </c>
      <c r="BQ42">
        <f t="shared" si="38"/>
        <v>2354.8253272171191</v>
      </c>
      <c r="BR42">
        <f t="shared" si="39"/>
        <v>5403.9747056864799</v>
      </c>
      <c r="BT42">
        <f t="shared" si="73"/>
        <v>176.89486023102927</v>
      </c>
      <c r="BU42">
        <f t="shared" si="74"/>
        <v>150.37249541348876</v>
      </c>
      <c r="BW42">
        <v>1.6565705974595772</v>
      </c>
      <c r="BX42">
        <v>3.8344999999999914</v>
      </c>
      <c r="BY42">
        <v>2</v>
      </c>
      <c r="BZ42">
        <f t="shared" si="61"/>
        <v>21.632997150390043</v>
      </c>
      <c r="CA42">
        <f t="shared" si="60"/>
        <v>5269136.8521528449</v>
      </c>
      <c r="CF42">
        <f t="shared" si="57"/>
        <v>15.988431604059766</v>
      </c>
      <c r="CG42">
        <f t="shared" si="41"/>
        <v>14.89207907546119</v>
      </c>
      <c r="CH42">
        <f t="shared" si="42"/>
        <v>35.081729136020307</v>
      </c>
      <c r="CI42">
        <f t="shared" si="43"/>
        <v>50.941929593354239</v>
      </c>
      <c r="CJ42">
        <f t="shared" si="44"/>
        <v>116.90416940889551</v>
      </c>
      <c r="CK42">
        <f t="shared" si="58"/>
        <v>2.2186588181161249E-2</v>
      </c>
      <c r="CM42" s="1">
        <v>0</v>
      </c>
      <c r="CN42" s="1">
        <v>0</v>
      </c>
      <c r="CO42" s="1">
        <v>9356</v>
      </c>
      <c r="CP42" s="1">
        <v>19679</v>
      </c>
      <c r="CR42" s="1">
        <v>7.6187180000000003</v>
      </c>
      <c r="CS42" s="1">
        <v>7.4988140000000003</v>
      </c>
      <c r="CU42">
        <f t="shared" si="75"/>
        <v>623.85440309200021</v>
      </c>
      <c r="CV42">
        <f t="shared" si="76"/>
        <v>1312.1879861530003</v>
      </c>
      <c r="CX42">
        <f t="shared" si="77"/>
        <v>248.00322483164223</v>
      </c>
      <c r="CY42">
        <f t="shared" si="78"/>
        <v>513.42950606383022</v>
      </c>
      <c r="CZ42">
        <f t="shared" si="45"/>
        <v>0.14090234917166322</v>
      </c>
      <c r="DA42">
        <f t="shared" si="79"/>
        <v>5.3650530560704563</v>
      </c>
      <c r="DB42">
        <f t="shared" si="80"/>
        <v>29.716676079949849</v>
      </c>
      <c r="DC42">
        <f t="shared" si="81"/>
        <v>11.107019041605007</v>
      </c>
      <c r="DD42">
        <f t="shared" si="82"/>
        <v>39.834910551749232</v>
      </c>
      <c r="DE42">
        <f t="shared" si="46"/>
        <v>16.472072097675465</v>
      </c>
      <c r="DF42">
        <f t="shared" si="83"/>
        <v>100.43209731122005</v>
      </c>
      <c r="DG42">
        <f t="shared" si="59"/>
        <v>0.14090234917166322</v>
      </c>
      <c r="DI42" s="1">
        <v>2293</v>
      </c>
      <c r="DJ42" s="1">
        <v>637.13599999999997</v>
      </c>
      <c r="DK42" s="1">
        <v>5621</v>
      </c>
      <c r="DL42" s="1">
        <v>584.69069999999999</v>
      </c>
      <c r="DN42" s="1">
        <v>11743</v>
      </c>
      <c r="DO42" s="1">
        <v>13211</v>
      </c>
      <c r="DQ42">
        <f t="shared" si="47"/>
        <v>1.168989141002049</v>
      </c>
      <c r="DR42">
        <f t="shared" si="48"/>
        <v>2.6297474878350138</v>
      </c>
      <c r="DT42" s="1">
        <v>269358</v>
      </c>
      <c r="DU42" s="1">
        <v>229025</v>
      </c>
      <c r="DV42" s="1">
        <v>173252</v>
      </c>
      <c r="DW42" s="1">
        <v>106188</v>
      </c>
      <c r="DY42">
        <f t="shared" si="49"/>
        <v>17.960685582306006</v>
      </c>
      <c r="DZ42">
        <f t="shared" si="50"/>
        <v>15.271296993175003</v>
      </c>
      <c r="EA42">
        <f t="shared" si="51"/>
        <v>11.552375271964003</v>
      </c>
      <c r="EB42">
        <f t="shared" si="52"/>
        <v>7.0805741081160019</v>
      </c>
      <c r="ED42" s="1">
        <v>31901</v>
      </c>
      <c r="EE42" s="1">
        <v>47886</v>
      </c>
      <c r="EF42" s="1">
        <v>199</v>
      </c>
      <c r="EG42" s="1">
        <v>568.93119999999999</v>
      </c>
      <c r="EH42" s="1">
        <v>94</v>
      </c>
      <c r="EI42" s="1">
        <v>593.83360000000005</v>
      </c>
      <c r="EK42" s="1">
        <v>0.288302</v>
      </c>
      <c r="EL42" s="1">
        <v>0.2168976</v>
      </c>
      <c r="EM42" s="1">
        <v>0.72412869999999996</v>
      </c>
      <c r="EN42" s="1">
        <v>0.57507399999999997</v>
      </c>
      <c r="EO42" s="1">
        <v>6.3681399999999999E-2</v>
      </c>
      <c r="EP42" s="1">
        <v>1.9215400000000001E-2</v>
      </c>
      <c r="ES42">
        <v>10543</v>
      </c>
      <c r="ET42">
        <v>22253</v>
      </c>
      <c r="EV42">
        <f t="shared" si="53"/>
        <v>1.8875082993455375E-2</v>
      </c>
      <c r="EW42">
        <f t="shared" si="54"/>
        <v>4.2241495528692764E-3</v>
      </c>
    </row>
    <row r="43" spans="1:153" x14ac:dyDescent="0.25">
      <c r="A43">
        <v>2059</v>
      </c>
      <c r="B43" s="1">
        <v>11600</v>
      </c>
      <c r="C43" s="1">
        <v>13153</v>
      </c>
      <c r="D43" s="1">
        <v>31891</v>
      </c>
      <c r="E43" s="1">
        <v>47494</v>
      </c>
      <c r="F43" s="1">
        <v>3644</v>
      </c>
      <c r="G43" s="1">
        <v>4077</v>
      </c>
      <c r="H43" s="1">
        <v>30782</v>
      </c>
      <c r="I43" s="1">
        <v>47106</v>
      </c>
      <c r="J43" s="1">
        <v>28530</v>
      </c>
      <c r="K43" s="1">
        <v>44520</v>
      </c>
      <c r="L43" s="1">
        <v>934716</v>
      </c>
      <c r="P43">
        <v>2059</v>
      </c>
      <c r="Q43">
        <f t="shared" si="65"/>
        <v>773.48344120000024</v>
      </c>
      <c r="R43">
        <f t="shared" si="66"/>
        <v>877.03687087100025</v>
      </c>
      <c r="S43">
        <f t="shared" si="67"/>
        <v>2126.4793468370003</v>
      </c>
      <c r="T43">
        <f t="shared" si="68"/>
        <v>3166.8812548580008</v>
      </c>
      <c r="U43">
        <f t="shared" si="23"/>
        <v>6943.8809137660019</v>
      </c>
      <c r="W43">
        <f t="shared" si="24"/>
        <v>1902.3691877100005</v>
      </c>
      <c r="X43">
        <f t="shared" si="25"/>
        <v>2968.5761036400008</v>
      </c>
      <c r="Z43">
        <f t="shared" si="26"/>
        <v>224.11015912699986</v>
      </c>
      <c r="AA43">
        <f t="shared" si="27"/>
        <v>198.30515121799999</v>
      </c>
      <c r="AB43">
        <f t="shared" si="28"/>
        <v>0.1053902354896365</v>
      </c>
      <c r="AC43">
        <f t="shared" si="29"/>
        <v>6.2618436012970041E-2</v>
      </c>
      <c r="AE43" s="1">
        <v>65707</v>
      </c>
      <c r="AF43" s="1">
        <v>3899</v>
      </c>
      <c r="AG43" s="1">
        <v>6721</v>
      </c>
      <c r="AH43" s="1">
        <v>3058</v>
      </c>
      <c r="AI43" s="1">
        <v>63846</v>
      </c>
      <c r="AJ43" s="1">
        <v>4001</v>
      </c>
      <c r="AK43" s="1">
        <v>7148</v>
      </c>
      <c r="AL43" s="1">
        <v>2893</v>
      </c>
      <c r="AM43" s="1">
        <v>60068</v>
      </c>
      <c r="AN43" s="1">
        <v>3717</v>
      </c>
      <c r="AO43" s="1">
        <v>6459</v>
      </c>
      <c r="AP43" s="1">
        <v>2806</v>
      </c>
      <c r="AR43">
        <f t="shared" si="55"/>
        <v>5639</v>
      </c>
      <c r="AS43">
        <f t="shared" si="30"/>
        <v>182</v>
      </c>
      <c r="AT43">
        <f t="shared" si="31"/>
        <v>262</v>
      </c>
      <c r="AU43">
        <f t="shared" si="32"/>
        <v>252</v>
      </c>
      <c r="AW43">
        <f t="shared" si="56"/>
        <v>8.5820384433926367E-2</v>
      </c>
      <c r="AX43">
        <f t="shared" si="62"/>
        <v>4.66786355475763E-2</v>
      </c>
      <c r="AY43">
        <f t="shared" si="63"/>
        <v>3.8982294301443239E-2</v>
      </c>
      <c r="AZ43">
        <f t="shared" si="64"/>
        <v>8.2406801831262269E-2</v>
      </c>
      <c r="BA43">
        <f t="shared" si="33"/>
        <v>7.9800969956540901E-2</v>
      </c>
      <c r="BC43">
        <f t="shared" si="69"/>
        <v>242.98048790800007</v>
      </c>
      <c r="BD43">
        <f t="shared" si="70"/>
        <v>271.85275773900008</v>
      </c>
      <c r="BE43">
        <f t="shared" si="71"/>
        <v>2052.5316626740005</v>
      </c>
      <c r="BF43">
        <f t="shared" si="72"/>
        <v>3141.009567342001</v>
      </c>
      <c r="BG43">
        <f t="shared" si="34"/>
        <v>5708.3744756630022</v>
      </c>
      <c r="BI43" s="1">
        <v>56.168950000000002</v>
      </c>
      <c r="BJ43" s="1">
        <v>50.397239999999996</v>
      </c>
      <c r="BK43" s="1">
        <v>15.56349</v>
      </c>
      <c r="BL43" s="1">
        <v>14.439209999999999</v>
      </c>
      <c r="BN43">
        <f t="shared" si="35"/>
        <v>712.13099708018467</v>
      </c>
      <c r="BO43">
        <f t="shared" si="36"/>
        <v>714.87923200965827</v>
      </c>
      <c r="BP43">
        <f t="shared" si="37"/>
        <v>1666.8212973501275</v>
      </c>
      <c r="BQ43">
        <f t="shared" si="38"/>
        <v>2366.4911056732458</v>
      </c>
      <c r="BR43">
        <f t="shared" si="39"/>
        <v>5460.322632113217</v>
      </c>
      <c r="BT43">
        <f t="shared" si="73"/>
        <v>181.99552921817212</v>
      </c>
      <c r="BU43">
        <f t="shared" si="74"/>
        <v>149.40654159283807</v>
      </c>
      <c r="BW43">
        <v>1.6355235720945274</v>
      </c>
      <c r="BX43">
        <v>3.8344999999999914</v>
      </c>
      <c r="BY43">
        <v>2</v>
      </c>
      <c r="BZ43">
        <f t="shared" si="61"/>
        <v>22.022072966786027</v>
      </c>
      <c r="CA43">
        <f t="shared" si="60"/>
        <v>5356423.8239855161</v>
      </c>
      <c r="CF43">
        <f t="shared" si="57"/>
        <v>15.682600779609915</v>
      </c>
      <c r="CG43">
        <f t="shared" si="41"/>
        <v>15.743122609756652</v>
      </c>
      <c r="CH43">
        <f t="shared" si="42"/>
        <v>36.706860232837457</v>
      </c>
      <c r="CI43">
        <f t="shared" si="43"/>
        <v>52.115039804386363</v>
      </c>
      <c r="CJ43">
        <f t="shared" si="44"/>
        <v>120.24762342659039</v>
      </c>
      <c r="CK43">
        <f t="shared" si="58"/>
        <v>2.2449236165393387E-2</v>
      </c>
      <c r="CM43" s="1">
        <v>0</v>
      </c>
      <c r="CN43" s="1">
        <v>0</v>
      </c>
      <c r="CO43" s="1">
        <v>9227</v>
      </c>
      <c r="CP43" s="1">
        <v>19581</v>
      </c>
      <c r="CR43" s="1">
        <v>7.7087589999999997</v>
      </c>
      <c r="CS43" s="1">
        <v>7.5717100000000004</v>
      </c>
      <c r="CU43">
        <f t="shared" si="75"/>
        <v>615.25273378900022</v>
      </c>
      <c r="CV43">
        <f t="shared" si="76"/>
        <v>1305.6533846670002</v>
      </c>
      <c r="CX43">
        <f t="shared" si="77"/>
        <v>247.47435737142453</v>
      </c>
      <c r="CY43">
        <f t="shared" si="78"/>
        <v>515.83885932307146</v>
      </c>
      <c r="CZ43">
        <f t="shared" si="45"/>
        <v>0.13979269506994016</v>
      </c>
      <c r="DA43">
        <f t="shared" si="79"/>
        <v>5.4498983554419924</v>
      </c>
      <c r="DB43">
        <f t="shared" si="80"/>
        <v>31.256961877395465</v>
      </c>
      <c r="DC43">
        <f t="shared" si="81"/>
        <v>11.359840999116351</v>
      </c>
      <c r="DD43">
        <f t="shared" si="82"/>
        <v>40.755198805270012</v>
      </c>
      <c r="DE43">
        <f t="shared" si="46"/>
        <v>16.809739354558342</v>
      </c>
      <c r="DF43">
        <f t="shared" si="83"/>
        <v>103.43788407203205</v>
      </c>
      <c r="DG43">
        <f t="shared" si="59"/>
        <v>0.13979269506994016</v>
      </c>
      <c r="DI43" s="1">
        <v>2295</v>
      </c>
      <c r="DJ43" s="1">
        <v>638.27829999999994</v>
      </c>
      <c r="DK43" s="1">
        <v>5515</v>
      </c>
      <c r="DL43" s="1">
        <v>568.73950000000002</v>
      </c>
      <c r="DN43" s="1">
        <v>11594</v>
      </c>
      <c r="DO43" s="1">
        <v>13153</v>
      </c>
      <c r="DQ43">
        <f t="shared" si="47"/>
        <v>1.172106426365298</v>
      </c>
      <c r="DR43">
        <f t="shared" si="48"/>
        <v>2.5097657375370175</v>
      </c>
      <c r="DT43" s="1">
        <v>266603</v>
      </c>
      <c r="DU43" s="1">
        <v>227735</v>
      </c>
      <c r="DV43" s="1">
        <v>173625</v>
      </c>
      <c r="DW43" s="1">
        <v>106573</v>
      </c>
      <c r="DY43">
        <f t="shared" si="49"/>
        <v>17.776983265021002</v>
      </c>
      <c r="DZ43">
        <f t="shared" si="50"/>
        <v>15.185280300145005</v>
      </c>
      <c r="EA43">
        <f t="shared" si="51"/>
        <v>11.577246765375003</v>
      </c>
      <c r="EB43">
        <f t="shared" si="52"/>
        <v>7.1062457568110027</v>
      </c>
      <c r="ED43" s="1">
        <v>31891</v>
      </c>
      <c r="EE43" s="1">
        <v>47494</v>
      </c>
      <c r="EF43" s="1">
        <v>193</v>
      </c>
      <c r="EG43" s="1">
        <v>537.41319999999996</v>
      </c>
      <c r="EH43" s="1">
        <v>100</v>
      </c>
      <c r="EI43" s="1">
        <v>645.50390000000004</v>
      </c>
      <c r="EK43" s="1">
        <v>0.29036840000000003</v>
      </c>
      <c r="EL43" s="1">
        <v>0.21773670000000001</v>
      </c>
      <c r="EM43" s="1">
        <v>0.7254351</v>
      </c>
      <c r="EN43" s="1">
        <v>0.57771309999999998</v>
      </c>
      <c r="EO43" s="1">
        <v>6.3367699999999999E-2</v>
      </c>
      <c r="EP43" s="1">
        <v>2.0739500000000001E-2</v>
      </c>
      <c r="ES43">
        <v>10525</v>
      </c>
      <c r="ET43">
        <v>22297</v>
      </c>
      <c r="EV43">
        <f t="shared" si="53"/>
        <v>1.8337292161520191E-2</v>
      </c>
      <c r="EW43">
        <f t="shared" si="54"/>
        <v>4.4849082836255997E-3</v>
      </c>
    </row>
    <row r="44" spans="1:153" x14ac:dyDescent="0.25">
      <c r="A44">
        <v>2060</v>
      </c>
      <c r="B44" s="1">
        <v>11441</v>
      </c>
      <c r="C44" s="1">
        <v>12969</v>
      </c>
      <c r="D44" s="1">
        <v>31769</v>
      </c>
      <c r="E44" s="1">
        <v>47408</v>
      </c>
      <c r="F44" s="1">
        <v>3689</v>
      </c>
      <c r="G44" s="1">
        <v>4037</v>
      </c>
      <c r="H44" s="1">
        <v>30646</v>
      </c>
      <c r="I44" s="1">
        <v>47063</v>
      </c>
      <c r="J44" s="1">
        <v>28435</v>
      </c>
      <c r="K44" s="1">
        <v>44431</v>
      </c>
      <c r="L44" s="1">
        <v>930628</v>
      </c>
      <c r="P44">
        <v>2060</v>
      </c>
      <c r="Q44">
        <f t="shared" si="65"/>
        <v>762.88138368700027</v>
      </c>
      <c r="R44">
        <f t="shared" si="66"/>
        <v>864.76782318300025</v>
      </c>
      <c r="S44">
        <f t="shared" si="67"/>
        <v>2118.3444347830005</v>
      </c>
      <c r="T44">
        <f t="shared" si="68"/>
        <v>3161.1468086560012</v>
      </c>
      <c r="U44">
        <f t="shared" si="23"/>
        <v>6907.1404503090016</v>
      </c>
      <c r="W44">
        <f t="shared" si="24"/>
        <v>1896.0346250450007</v>
      </c>
      <c r="X44">
        <f t="shared" si="25"/>
        <v>2962.6416186170009</v>
      </c>
      <c r="Z44">
        <f t="shared" si="26"/>
        <v>222.30980973799979</v>
      </c>
      <c r="AA44">
        <f t="shared" si="27"/>
        <v>198.50519003900035</v>
      </c>
      <c r="AB44">
        <f t="shared" si="28"/>
        <v>0.10494507224023407</v>
      </c>
      <c r="AC44">
        <f t="shared" si="29"/>
        <v>6.2795308808639982E-2</v>
      </c>
      <c r="AE44" s="1">
        <v>65592</v>
      </c>
      <c r="AF44" s="1">
        <v>3777</v>
      </c>
      <c r="AG44" s="1">
        <v>6695</v>
      </c>
      <c r="AH44" s="1">
        <v>3113</v>
      </c>
      <c r="AI44" s="1">
        <v>63704</v>
      </c>
      <c r="AJ44" s="1">
        <v>3910</v>
      </c>
      <c r="AK44" s="1">
        <v>7132</v>
      </c>
      <c r="AL44" s="1">
        <v>2963</v>
      </c>
      <c r="AM44" s="1">
        <v>59958</v>
      </c>
      <c r="AN44" s="1">
        <v>3610</v>
      </c>
      <c r="AO44" s="1">
        <v>6431</v>
      </c>
      <c r="AP44" s="1">
        <v>2867</v>
      </c>
      <c r="AR44">
        <f t="shared" si="55"/>
        <v>5634</v>
      </c>
      <c r="AS44">
        <f t="shared" si="30"/>
        <v>167</v>
      </c>
      <c r="AT44">
        <f t="shared" si="31"/>
        <v>264</v>
      </c>
      <c r="AU44">
        <f t="shared" si="32"/>
        <v>246</v>
      </c>
      <c r="AW44">
        <f t="shared" si="56"/>
        <v>8.5894621295279916E-2</v>
      </c>
      <c r="AX44">
        <f t="shared" si="62"/>
        <v>4.421498543817845E-2</v>
      </c>
      <c r="AY44">
        <f t="shared" si="63"/>
        <v>3.9432412247946226E-2</v>
      </c>
      <c r="AZ44">
        <f t="shared" si="64"/>
        <v>7.9023450048185034E-2</v>
      </c>
      <c r="BA44">
        <f t="shared" si="33"/>
        <v>7.9707490811725623E-2</v>
      </c>
      <c r="BC44">
        <f t="shared" si="69"/>
        <v>245.98107022300007</v>
      </c>
      <c r="BD44">
        <f t="shared" si="70"/>
        <v>269.18557345900007</v>
      </c>
      <c r="BE44">
        <f t="shared" si="71"/>
        <v>2043.4632361220006</v>
      </c>
      <c r="BF44">
        <f t="shared" si="72"/>
        <v>3138.1423442410005</v>
      </c>
      <c r="BG44">
        <f t="shared" si="34"/>
        <v>5696.7722240450012</v>
      </c>
      <c r="BI44" s="1">
        <v>58.800879999999999</v>
      </c>
      <c r="BJ44" s="1">
        <v>50.280360000000002</v>
      </c>
      <c r="BK44" s="1">
        <v>15.588179999999999</v>
      </c>
      <c r="BL44" s="1">
        <v>14.316979999999999</v>
      </c>
      <c r="BN44">
        <f t="shared" si="35"/>
        <v>754.70581629912806</v>
      </c>
      <c r="BO44">
        <f t="shared" si="36"/>
        <v>706.22379130052775</v>
      </c>
      <c r="BP44">
        <f t="shared" si="37"/>
        <v>1662.0895744608692</v>
      </c>
      <c r="BQ44">
        <f t="shared" si="38"/>
        <v>2344.3164872668167</v>
      </c>
      <c r="BR44">
        <f t="shared" si="39"/>
        <v>5467.3356693273417</v>
      </c>
      <c r="BT44">
        <f t="shared" si="73"/>
        <v>180.81989953835838</v>
      </c>
      <c r="BU44">
        <f t="shared" si="74"/>
        <v>148.29123053339831</v>
      </c>
      <c r="BW44">
        <v>1.6473427983652726</v>
      </c>
      <c r="BX44">
        <v>3.8344999999999914</v>
      </c>
      <c r="BY44">
        <v>2</v>
      </c>
      <c r="BZ44">
        <f t="shared" si="61"/>
        <v>22.418146426173955</v>
      </c>
      <c r="CA44">
        <f t="shared" si="60"/>
        <v>5444029.3982480867</v>
      </c>
      <c r="CF44">
        <f t="shared" si="57"/>
        <v>16.919105498478995</v>
      </c>
      <c r="CG44">
        <f t="shared" si="41"/>
        <v>15.832228363022947</v>
      </c>
      <c r="CH44">
        <f t="shared" si="42"/>
        <v>37.260967453680927</v>
      </c>
      <c r="CI44">
        <f t="shared" si="43"/>
        <v>52.555230280841265</v>
      </c>
      <c r="CJ44">
        <f t="shared" si="44"/>
        <v>122.56753159602414</v>
      </c>
      <c r="CK44">
        <f t="shared" si="58"/>
        <v>2.2514120080884745E-2</v>
      </c>
      <c r="CM44" s="1">
        <v>0</v>
      </c>
      <c r="CN44" s="1">
        <v>0</v>
      </c>
      <c r="CO44" s="1">
        <v>9250</v>
      </c>
      <c r="CP44" s="1">
        <v>19668</v>
      </c>
      <c r="CR44" s="1">
        <v>7.6804230000000002</v>
      </c>
      <c r="CS44" s="1">
        <v>7.5261810000000002</v>
      </c>
      <c r="CU44">
        <f t="shared" si="75"/>
        <v>616.78636475000019</v>
      </c>
      <c r="CV44">
        <f t="shared" si="76"/>
        <v>1311.4545104760005</v>
      </c>
      <c r="CX44">
        <f t="shared" si="77"/>
        <v>247.17929449192346</v>
      </c>
      <c r="CY44">
        <f t="shared" si="78"/>
        <v>515.01523256849714</v>
      </c>
      <c r="CZ44">
        <f t="shared" si="45"/>
        <v>0.13940876748001008</v>
      </c>
      <c r="DA44">
        <f t="shared" si="79"/>
        <v>5.5413016174383136</v>
      </c>
      <c r="DB44">
        <f t="shared" si="80"/>
        <v>31.719665836242612</v>
      </c>
      <c r="DC44">
        <f t="shared" si="81"/>
        <v>11.545686895430602</v>
      </c>
      <c r="DD44">
        <f t="shared" si="82"/>
        <v>41.009543385410666</v>
      </c>
      <c r="DE44">
        <f t="shared" si="46"/>
        <v>17.086988512868917</v>
      </c>
      <c r="DF44">
        <f t="shared" si="83"/>
        <v>105.48054308315523</v>
      </c>
      <c r="DG44">
        <f t="shared" si="59"/>
        <v>0.13940876748001008</v>
      </c>
      <c r="DI44" s="1">
        <v>2262</v>
      </c>
      <c r="DJ44" s="1">
        <v>642.24480000000005</v>
      </c>
      <c r="DK44" s="1">
        <v>5426</v>
      </c>
      <c r="DL44" s="1">
        <v>578.13710000000003</v>
      </c>
      <c r="DN44" s="1">
        <v>11431</v>
      </c>
      <c r="DO44" s="1">
        <v>12969</v>
      </c>
      <c r="DQ44">
        <f t="shared" si="47"/>
        <v>1.1624317801125259</v>
      </c>
      <c r="DR44">
        <f t="shared" si="48"/>
        <v>2.5100646452252349</v>
      </c>
      <c r="DT44" s="1">
        <v>263838</v>
      </c>
      <c r="DU44" s="1">
        <v>226672</v>
      </c>
      <c r="DV44" s="1">
        <v>173048</v>
      </c>
      <c r="DW44" s="1">
        <v>107479</v>
      </c>
      <c r="DY44">
        <f t="shared" si="49"/>
        <v>17.592614151666005</v>
      </c>
      <c r="DZ44">
        <f t="shared" si="50"/>
        <v>15.114399877904004</v>
      </c>
      <c r="EA44">
        <f t="shared" si="51"/>
        <v>11.538772632136004</v>
      </c>
      <c r="EB44">
        <f t="shared" si="52"/>
        <v>7.1666574807530017</v>
      </c>
      <c r="ED44" s="1">
        <v>31769</v>
      </c>
      <c r="EE44" s="1">
        <v>47408</v>
      </c>
      <c r="EF44" s="1">
        <v>171</v>
      </c>
      <c r="EG44" s="1">
        <v>490.21910000000003</v>
      </c>
      <c r="EH44" s="1">
        <v>89</v>
      </c>
      <c r="EI44" s="1">
        <v>717.20830000000001</v>
      </c>
      <c r="EK44" s="1">
        <v>0.29293340000000001</v>
      </c>
      <c r="EL44" s="1">
        <v>0.2213542</v>
      </c>
      <c r="EM44" s="1">
        <v>0.72453380000000001</v>
      </c>
      <c r="EN44" s="1">
        <v>0.59824699999999997</v>
      </c>
      <c r="EO44" s="1">
        <v>6.4093200000000003E-2</v>
      </c>
      <c r="EP44" s="1">
        <v>2.1012200000000002E-2</v>
      </c>
      <c r="ES44">
        <v>10636</v>
      </c>
      <c r="ET44">
        <v>22483</v>
      </c>
      <c r="EV44">
        <f t="shared" si="53"/>
        <v>1.6077472734110566E-2</v>
      </c>
      <c r="EW44">
        <f t="shared" si="54"/>
        <v>3.9585464573233106E-3</v>
      </c>
    </row>
    <row r="45" spans="1:153" x14ac:dyDescent="0.25">
      <c r="A45">
        <v>2061</v>
      </c>
      <c r="B45" s="1">
        <v>11220</v>
      </c>
      <c r="C45" s="1">
        <v>13201</v>
      </c>
      <c r="D45" s="1">
        <v>31769</v>
      </c>
      <c r="E45" s="1">
        <v>47288</v>
      </c>
      <c r="F45" s="1">
        <v>3698</v>
      </c>
      <c r="G45" s="1">
        <v>4069</v>
      </c>
      <c r="H45" s="1">
        <v>30759</v>
      </c>
      <c r="I45" s="1">
        <v>46991</v>
      </c>
      <c r="J45" s="1">
        <v>28442</v>
      </c>
      <c r="K45" s="1">
        <v>44310</v>
      </c>
      <c r="L45" s="1">
        <v>926242</v>
      </c>
      <c r="P45">
        <v>2061</v>
      </c>
      <c r="Q45">
        <f t="shared" si="65"/>
        <v>748.14519054000016</v>
      </c>
      <c r="R45">
        <f t="shared" si="66"/>
        <v>880.23749200700024</v>
      </c>
      <c r="S45">
        <f t="shared" si="67"/>
        <v>2118.3444347830005</v>
      </c>
      <c r="T45">
        <f t="shared" si="68"/>
        <v>3153.1452558160008</v>
      </c>
      <c r="U45">
        <f t="shared" si="23"/>
        <v>6899.8723731460013</v>
      </c>
      <c r="W45">
        <f t="shared" si="24"/>
        <v>1896.5013822940007</v>
      </c>
      <c r="X45">
        <f t="shared" si="25"/>
        <v>2954.573386170001</v>
      </c>
      <c r="Z45">
        <f t="shared" si="26"/>
        <v>221.84305248899977</v>
      </c>
      <c r="AA45">
        <f t="shared" si="27"/>
        <v>198.57186964599987</v>
      </c>
      <c r="AB45">
        <f t="shared" si="28"/>
        <v>0.10472473165664628</v>
      </c>
      <c r="AC45">
        <f t="shared" si="29"/>
        <v>6.2975807815936327E-2</v>
      </c>
      <c r="AE45" s="1">
        <v>65556</v>
      </c>
      <c r="AF45" s="1">
        <v>3703</v>
      </c>
      <c r="AG45" s="1">
        <v>6696</v>
      </c>
      <c r="AH45" s="1">
        <v>3102</v>
      </c>
      <c r="AI45" s="1">
        <v>63807</v>
      </c>
      <c r="AJ45" s="1">
        <v>3844</v>
      </c>
      <c r="AK45" s="1">
        <v>7119</v>
      </c>
      <c r="AL45" s="1">
        <v>2980</v>
      </c>
      <c r="AM45" s="1">
        <v>59934</v>
      </c>
      <c r="AN45" s="1">
        <v>3540</v>
      </c>
      <c r="AO45" s="1">
        <v>6407</v>
      </c>
      <c r="AP45" s="1">
        <v>2871</v>
      </c>
      <c r="AR45">
        <f t="shared" si="55"/>
        <v>5622</v>
      </c>
      <c r="AS45">
        <f t="shared" si="30"/>
        <v>163</v>
      </c>
      <c r="AT45">
        <f t="shared" si="31"/>
        <v>289</v>
      </c>
      <c r="AU45">
        <f t="shared" si="32"/>
        <v>231</v>
      </c>
      <c r="AW45">
        <f t="shared" si="56"/>
        <v>8.5758740618707668E-2</v>
      </c>
      <c r="AX45">
        <f t="shared" si="62"/>
        <v>4.401836348906292E-2</v>
      </c>
      <c r="AY45">
        <f t="shared" si="63"/>
        <v>4.3160095579450421E-2</v>
      </c>
      <c r="AZ45">
        <f t="shared" si="64"/>
        <v>7.4468085106382975E-2</v>
      </c>
      <c r="BA45">
        <f t="shared" si="33"/>
        <v>7.975258357893672E-2</v>
      </c>
      <c r="BC45">
        <f t="shared" si="69"/>
        <v>246.58118668600005</v>
      </c>
      <c r="BD45">
        <f t="shared" si="70"/>
        <v>271.3193208830001</v>
      </c>
      <c r="BE45">
        <f t="shared" si="71"/>
        <v>2050.9980317130003</v>
      </c>
      <c r="BF45">
        <f t="shared" si="72"/>
        <v>3133.3414125370009</v>
      </c>
      <c r="BG45">
        <f t="shared" si="34"/>
        <v>5702.2399518190014</v>
      </c>
      <c r="BI45" s="1">
        <v>57.411110000000001</v>
      </c>
      <c r="BJ45" s="1">
        <v>49.884399999999999</v>
      </c>
      <c r="BK45" s="1">
        <v>15.59474</v>
      </c>
      <c r="BL45" s="1">
        <v>14.298410000000001</v>
      </c>
      <c r="BN45">
        <f t="shared" si="35"/>
        <v>738.66592726653812</v>
      </c>
      <c r="BO45">
        <f t="shared" si="36"/>
        <v>706.21617272458263</v>
      </c>
      <c r="BP45">
        <f t="shared" si="37"/>
        <v>1668.9201823877152</v>
      </c>
      <c r="BQ45">
        <f t="shared" si="38"/>
        <v>2337.6939311563883</v>
      </c>
      <c r="BR45">
        <f t="shared" si="39"/>
        <v>5451.4962135352243</v>
      </c>
      <c r="BT45">
        <f t="shared" si="73"/>
        <v>180.5161886538549</v>
      </c>
      <c r="BU45">
        <f t="shared" si="74"/>
        <v>148.14863541920195</v>
      </c>
      <c r="BW45">
        <v>1.6296370842923835</v>
      </c>
      <c r="BX45">
        <v>3.8344999999999914</v>
      </c>
      <c r="BY45">
        <v>2</v>
      </c>
      <c r="BZ45">
        <f t="shared" si="61"/>
        <v>22.821343383221169</v>
      </c>
      <c r="CA45">
        <f t="shared" si="60"/>
        <v>5533711.2244810145</v>
      </c>
      <c r="CF45">
        <f t="shared" si="57"/>
        <v>16.857348771635138</v>
      </c>
      <c r="CG45">
        <f t="shared" si="41"/>
        <v>16.116801780531933</v>
      </c>
      <c r="CH45">
        <f t="shared" si="42"/>
        <v>38.087000561458154</v>
      </c>
      <c r="CI45">
        <f t="shared" si="43"/>
        <v>53.349315927792127</v>
      </c>
      <c r="CJ45">
        <f t="shared" si="44"/>
        <v>124.41046704141735</v>
      </c>
      <c r="CK45">
        <f t="shared" si="58"/>
        <v>2.2482283949156624E-2</v>
      </c>
      <c r="CM45" s="1">
        <v>0</v>
      </c>
      <c r="CN45" s="1">
        <v>0</v>
      </c>
      <c r="CO45" s="1">
        <v>9296</v>
      </c>
      <c r="CP45" s="1">
        <v>19746</v>
      </c>
      <c r="CR45" s="1">
        <v>7.710134</v>
      </c>
      <c r="CS45" s="1">
        <v>7.4899190000000004</v>
      </c>
      <c r="CU45">
        <f t="shared" si="75"/>
        <v>619.85362667200013</v>
      </c>
      <c r="CV45">
        <f t="shared" si="76"/>
        <v>1316.6555198220003</v>
      </c>
      <c r="CX45">
        <f t="shared" si="77"/>
        <v>249.36945559577094</v>
      </c>
      <c r="CY45">
        <f t="shared" si="78"/>
        <v>514.56645382050351</v>
      </c>
      <c r="CZ45">
        <f t="shared" si="45"/>
        <v>0.1401332550721652</v>
      </c>
      <c r="DA45">
        <f t="shared" si="79"/>
        <v>5.6909459754380132</v>
      </c>
      <c r="DB45">
        <f t="shared" si="80"/>
        <v>32.396054586020142</v>
      </c>
      <c r="DC45">
        <f t="shared" si="81"/>
        <v>11.743097736124131</v>
      </c>
      <c r="DD45">
        <f t="shared" si="82"/>
        <v>41.606218191667992</v>
      </c>
      <c r="DE45">
        <f t="shared" si="46"/>
        <v>17.434043711562143</v>
      </c>
      <c r="DF45">
        <f t="shared" si="83"/>
        <v>106.97642332985521</v>
      </c>
      <c r="DG45">
        <f t="shared" si="59"/>
        <v>0.14013325507216523</v>
      </c>
      <c r="DI45" s="1">
        <v>2210</v>
      </c>
      <c r="DJ45" s="1">
        <v>651.50229999999999</v>
      </c>
      <c r="DK45" s="1">
        <v>5622</v>
      </c>
      <c r="DL45" s="1">
        <v>581.66030000000001</v>
      </c>
      <c r="DN45" s="1">
        <v>11211</v>
      </c>
      <c r="DO45" s="1">
        <v>13201</v>
      </c>
      <c r="DQ45">
        <f t="shared" si="47"/>
        <v>1.1520796474217687</v>
      </c>
      <c r="DR45">
        <f t="shared" si="48"/>
        <v>2.616583158588778</v>
      </c>
      <c r="DT45" s="1">
        <v>260891</v>
      </c>
      <c r="DU45" s="1">
        <v>226002</v>
      </c>
      <c r="DV45" s="1">
        <v>172178</v>
      </c>
      <c r="DW45" s="1">
        <v>108154</v>
      </c>
      <c r="DY45">
        <f t="shared" si="49"/>
        <v>17.396109349837005</v>
      </c>
      <c r="DZ45">
        <f t="shared" si="50"/>
        <v>15.069724541214004</v>
      </c>
      <c r="EA45">
        <f t="shared" si="51"/>
        <v>11.480761374046004</v>
      </c>
      <c r="EB45">
        <f t="shared" si="52"/>
        <v>7.2116662154780018</v>
      </c>
      <c r="ED45" s="1">
        <v>31769</v>
      </c>
      <c r="EE45" s="1">
        <v>47288</v>
      </c>
      <c r="EF45" s="1">
        <v>170</v>
      </c>
      <c r="EG45" s="1">
        <v>588.09479999999996</v>
      </c>
      <c r="EH45" s="1">
        <v>85</v>
      </c>
      <c r="EI45" s="1">
        <v>590.61410000000001</v>
      </c>
      <c r="EK45" s="1">
        <v>0.29478149999999997</v>
      </c>
      <c r="EL45" s="1">
        <v>0.22219340000000001</v>
      </c>
      <c r="EM45" s="1">
        <v>0.72946100000000003</v>
      </c>
      <c r="EN45" s="1">
        <v>0.59894449999999999</v>
      </c>
      <c r="EO45" s="1">
        <v>6.1408600000000001E-2</v>
      </c>
      <c r="EP45" s="1">
        <v>2.06187E-2</v>
      </c>
      <c r="ES45">
        <v>10688</v>
      </c>
      <c r="ET45">
        <v>22474</v>
      </c>
      <c r="EV45">
        <f t="shared" si="53"/>
        <v>1.5905688622754491E-2</v>
      </c>
      <c r="EW45">
        <f t="shared" si="54"/>
        <v>3.7821482602118004E-3</v>
      </c>
    </row>
    <row r="46" spans="1:153" x14ac:dyDescent="0.25">
      <c r="A46">
        <v>2062</v>
      </c>
      <c r="B46" s="1">
        <v>11180</v>
      </c>
      <c r="C46" s="1">
        <v>13381</v>
      </c>
      <c r="D46" s="1">
        <v>31816</v>
      </c>
      <c r="E46" s="1">
        <v>47422</v>
      </c>
      <c r="F46" s="1">
        <v>3726</v>
      </c>
      <c r="G46" s="1">
        <v>4066</v>
      </c>
      <c r="H46" s="1">
        <v>30727</v>
      </c>
      <c r="I46" s="1">
        <v>47244</v>
      </c>
      <c r="J46" s="1">
        <v>28420</v>
      </c>
      <c r="K46" s="1">
        <v>44504</v>
      </c>
      <c r="L46" s="1">
        <v>921913</v>
      </c>
      <c r="P46">
        <v>2062</v>
      </c>
      <c r="Q46">
        <f t="shared" si="65"/>
        <v>745.47800626000014</v>
      </c>
      <c r="R46">
        <f t="shared" si="66"/>
        <v>892.23982126700025</v>
      </c>
      <c r="S46">
        <f t="shared" si="67"/>
        <v>2121.4783763120008</v>
      </c>
      <c r="T46">
        <f t="shared" si="68"/>
        <v>3162.0803231540012</v>
      </c>
      <c r="U46">
        <f t="shared" si="23"/>
        <v>6921.2765269930023</v>
      </c>
      <c r="W46">
        <f t="shared" si="24"/>
        <v>1895.0344309400007</v>
      </c>
      <c r="X46">
        <f t="shared" si="25"/>
        <v>2967.5092299280009</v>
      </c>
      <c r="Z46">
        <f t="shared" si="26"/>
        <v>226.44394537200014</v>
      </c>
      <c r="AA46">
        <f t="shared" si="27"/>
        <v>194.57109322600036</v>
      </c>
      <c r="AB46">
        <f t="shared" si="28"/>
        <v>0.10673874779984915</v>
      </c>
      <c r="AC46">
        <f t="shared" si="29"/>
        <v>6.1532621989793854E-2</v>
      </c>
      <c r="AE46" s="1">
        <v>65773</v>
      </c>
      <c r="AF46" s="1">
        <v>3765</v>
      </c>
      <c r="AG46" s="1">
        <v>6601</v>
      </c>
      <c r="AH46" s="1">
        <v>3099</v>
      </c>
      <c r="AI46" s="1">
        <v>64073</v>
      </c>
      <c r="AJ46" s="1">
        <v>3892</v>
      </c>
      <c r="AK46" s="1">
        <v>7043</v>
      </c>
      <c r="AL46" s="1">
        <v>2963</v>
      </c>
      <c r="AM46" s="1">
        <v>60136</v>
      </c>
      <c r="AN46" s="1">
        <v>3600</v>
      </c>
      <c r="AO46" s="1">
        <v>6324</v>
      </c>
      <c r="AP46" s="1">
        <v>2864</v>
      </c>
      <c r="AR46">
        <f t="shared" si="55"/>
        <v>5637</v>
      </c>
      <c r="AS46">
        <f t="shared" si="30"/>
        <v>165</v>
      </c>
      <c r="AT46">
        <f t="shared" si="31"/>
        <v>277</v>
      </c>
      <c r="AU46">
        <f t="shared" si="32"/>
        <v>235</v>
      </c>
      <c r="AW46">
        <f t="shared" si="56"/>
        <v>8.5703860246605756E-2</v>
      </c>
      <c r="AX46">
        <f t="shared" si="62"/>
        <v>4.3824701195219126E-2</v>
      </c>
      <c r="AY46">
        <f t="shared" si="63"/>
        <v>4.1963338888047264E-2</v>
      </c>
      <c r="AZ46">
        <f t="shared" si="64"/>
        <v>7.5830913197805744E-2</v>
      </c>
      <c r="BA46">
        <f t="shared" si="33"/>
        <v>7.9683990004795674E-2</v>
      </c>
      <c r="BC46">
        <f t="shared" si="69"/>
        <v>248.44821568200007</v>
      </c>
      <c r="BD46">
        <f t="shared" si="70"/>
        <v>271.11928206200008</v>
      </c>
      <c r="BE46">
        <f t="shared" si="71"/>
        <v>2048.8642842890004</v>
      </c>
      <c r="BF46">
        <f t="shared" si="72"/>
        <v>3150.2113531080008</v>
      </c>
      <c r="BG46">
        <f t="shared" si="34"/>
        <v>5718.643135141001</v>
      </c>
      <c r="BI46" s="1">
        <v>55.802070000000001</v>
      </c>
      <c r="BJ46" s="1">
        <v>41.169699999999999</v>
      </c>
      <c r="BK46" s="1">
        <v>15.8847</v>
      </c>
      <c r="BL46" s="1">
        <v>14.28238</v>
      </c>
      <c r="BN46">
        <f t="shared" si="35"/>
        <v>723.3997864321957</v>
      </c>
      <c r="BO46">
        <f t="shared" si="36"/>
        <v>582.41197068929569</v>
      </c>
      <c r="BP46">
        <f t="shared" si="37"/>
        <v>1698.1826271285374</v>
      </c>
      <c r="BQ46">
        <f t="shared" si="38"/>
        <v>2347.6451903111883</v>
      </c>
      <c r="BR46">
        <f t="shared" si="39"/>
        <v>5351.6395745612172</v>
      </c>
      <c r="BT46">
        <f t="shared" si="73"/>
        <v>187.68601561260508</v>
      </c>
      <c r="BU46">
        <f t="shared" si="74"/>
        <v>145.0010300848374</v>
      </c>
      <c r="BW46">
        <v>1.6083939001508867</v>
      </c>
      <c r="BX46">
        <v>3.8344999999999914</v>
      </c>
      <c r="BY46">
        <v>2</v>
      </c>
      <c r="BZ46">
        <f t="shared" si="61"/>
        <v>23.231791956128216</v>
      </c>
      <c r="CA46">
        <f t="shared" si="60"/>
        <v>5623890.6347328071</v>
      </c>
      <c r="CF46">
        <f t="shared" si="57"/>
        <v>16.805873339500355</v>
      </c>
      <c r="CG46">
        <f t="shared" si="41"/>
        <v>13.530473735812363</v>
      </c>
      <c r="CH46">
        <f t="shared" si="42"/>
        <v>39.451825496961433</v>
      </c>
      <c r="CI46">
        <f t="shared" si="43"/>
        <v>54.540004648114561</v>
      </c>
      <c r="CJ46">
        <f t="shared" si="44"/>
        <v>124.32817722038871</v>
      </c>
      <c r="CK46">
        <f t="shared" si="58"/>
        <v>2.2107147043817929E-2</v>
      </c>
      <c r="CM46" s="1">
        <v>0</v>
      </c>
      <c r="CN46" s="1">
        <v>0</v>
      </c>
      <c r="CO46" s="1">
        <v>9218</v>
      </c>
      <c r="CP46" s="1">
        <v>19743</v>
      </c>
      <c r="CR46" s="1">
        <v>7.7807950000000003</v>
      </c>
      <c r="CS46" s="1">
        <v>7.5859269999999999</v>
      </c>
      <c r="CU46">
        <f t="shared" si="75"/>
        <v>614.65261732600015</v>
      </c>
      <c r="CV46">
        <f t="shared" si="76"/>
        <v>1316.4554810010004</v>
      </c>
      <c r="CX46">
        <f t="shared" si="77"/>
        <v>249.543287963826</v>
      </c>
      <c r="CY46">
        <f t="shared" si="78"/>
        <v>521.08313908956779</v>
      </c>
      <c r="CZ46">
        <f t="shared" si="45"/>
        <v>0.14399819276255685</v>
      </c>
      <c r="DA46">
        <f t="shared" si="79"/>
        <v>5.7973377500237993</v>
      </c>
      <c r="DB46">
        <f t="shared" si="80"/>
        <v>33.654487746937633</v>
      </c>
      <c r="DC46">
        <f t="shared" si="81"/>
        <v>12.105695079175062</v>
      </c>
      <c r="DD46">
        <f t="shared" si="82"/>
        <v>42.434309568939497</v>
      </c>
      <c r="DE46">
        <f t="shared" si="46"/>
        <v>17.90303282919886</v>
      </c>
      <c r="DF46">
        <f t="shared" si="83"/>
        <v>106.42514439118985</v>
      </c>
      <c r="DG46">
        <f t="shared" si="59"/>
        <v>0.14399819276255682</v>
      </c>
      <c r="DI46" s="1">
        <v>2275</v>
      </c>
      <c r="DJ46" s="1">
        <v>648.84720000000004</v>
      </c>
      <c r="DK46" s="1">
        <v>5647</v>
      </c>
      <c r="DL46" s="1">
        <v>572.2672</v>
      </c>
      <c r="DN46" s="1">
        <v>11171</v>
      </c>
      <c r="DO46" s="1">
        <v>13381</v>
      </c>
      <c r="DQ46">
        <f t="shared" si="47"/>
        <v>1.1811311229640762</v>
      </c>
      <c r="DR46">
        <f t="shared" si="48"/>
        <v>2.5857761173885301</v>
      </c>
      <c r="DT46" s="1">
        <v>258332</v>
      </c>
      <c r="DU46" s="1">
        <v>224637</v>
      </c>
      <c r="DV46" s="1">
        <v>171884</v>
      </c>
      <c r="DW46" s="1">
        <v>109054</v>
      </c>
      <c r="DY46">
        <f t="shared" si="49"/>
        <v>17.225476235524006</v>
      </c>
      <c r="DZ46">
        <f t="shared" si="50"/>
        <v>14.978706877659004</v>
      </c>
      <c r="EA46">
        <f t="shared" si="51"/>
        <v>11.461157569588003</v>
      </c>
      <c r="EB46">
        <f t="shared" si="52"/>
        <v>7.2716778617780022</v>
      </c>
      <c r="ED46" s="1">
        <v>31816</v>
      </c>
      <c r="EE46" s="1">
        <v>47422</v>
      </c>
      <c r="EF46" s="1">
        <v>185</v>
      </c>
      <c r="EG46" s="1">
        <v>601.35</v>
      </c>
      <c r="EH46" s="1">
        <v>94</v>
      </c>
      <c r="EI46" s="1">
        <v>583.76670000000001</v>
      </c>
      <c r="EK46" s="1">
        <v>0.29751719999999998</v>
      </c>
      <c r="EL46" s="1">
        <v>0.22250549999999999</v>
      </c>
      <c r="EM46" s="1">
        <v>0.73064989999999996</v>
      </c>
      <c r="EN46" s="1">
        <v>0.60167340000000002</v>
      </c>
      <c r="EO46" s="1">
        <v>6.25198E-2</v>
      </c>
      <c r="EP46" s="1">
        <v>1.93306E-2</v>
      </c>
      <c r="ES46">
        <v>10760</v>
      </c>
      <c r="ET46">
        <v>22504</v>
      </c>
      <c r="EV46">
        <f t="shared" si="53"/>
        <v>1.7193308550185873E-2</v>
      </c>
      <c r="EW46">
        <f t="shared" si="54"/>
        <v>4.1770351937433347E-3</v>
      </c>
    </row>
    <row r="47" spans="1:153" x14ac:dyDescent="0.25">
      <c r="A47">
        <v>2063</v>
      </c>
      <c r="B47" s="1">
        <v>11222</v>
      </c>
      <c r="C47" s="1">
        <v>13468</v>
      </c>
      <c r="D47" s="1">
        <v>31631</v>
      </c>
      <c r="E47" s="1">
        <v>47404</v>
      </c>
      <c r="F47" s="1">
        <v>3659</v>
      </c>
      <c r="G47" s="1">
        <v>4175</v>
      </c>
      <c r="H47" s="1">
        <v>30601</v>
      </c>
      <c r="I47" s="1">
        <v>47412</v>
      </c>
      <c r="J47" s="1">
        <v>28309</v>
      </c>
      <c r="K47" s="1">
        <v>44583</v>
      </c>
      <c r="L47" s="1">
        <v>917624</v>
      </c>
      <c r="P47">
        <v>2063</v>
      </c>
      <c r="Q47">
        <f t="shared" si="65"/>
        <v>748.2785497540001</v>
      </c>
      <c r="R47">
        <f t="shared" si="66"/>
        <v>898.04094707600029</v>
      </c>
      <c r="S47">
        <f t="shared" si="67"/>
        <v>2109.1426490170006</v>
      </c>
      <c r="T47">
        <f t="shared" si="68"/>
        <v>3160.8800902280009</v>
      </c>
      <c r="U47">
        <f t="shared" si="23"/>
        <v>6916.3422360750019</v>
      </c>
      <c r="W47">
        <f t="shared" si="24"/>
        <v>1887.6329945630005</v>
      </c>
      <c r="X47">
        <f t="shared" si="25"/>
        <v>2972.7769188810012</v>
      </c>
      <c r="Z47">
        <f t="shared" si="26"/>
        <v>221.50965445400016</v>
      </c>
      <c r="AA47">
        <f t="shared" si="27"/>
        <v>188.10317134699972</v>
      </c>
      <c r="AB47">
        <f t="shared" si="28"/>
        <v>0.1050235528437293</v>
      </c>
      <c r="AC47">
        <f t="shared" si="29"/>
        <v>5.950974601299458E-2</v>
      </c>
      <c r="AE47" s="1">
        <v>65565</v>
      </c>
      <c r="AF47" s="1">
        <v>3788</v>
      </c>
      <c r="AG47" s="1">
        <v>6582</v>
      </c>
      <c r="AH47" s="1">
        <v>3100</v>
      </c>
      <c r="AI47" s="1">
        <v>64058</v>
      </c>
      <c r="AJ47" s="1">
        <v>3923</v>
      </c>
      <c r="AK47" s="1">
        <v>7060</v>
      </c>
      <c r="AL47" s="1">
        <v>2972</v>
      </c>
      <c r="AM47" s="1">
        <v>60081</v>
      </c>
      <c r="AN47" s="1">
        <v>3620</v>
      </c>
      <c r="AO47" s="1">
        <v>6326</v>
      </c>
      <c r="AP47" s="1">
        <v>2865</v>
      </c>
      <c r="AR47">
        <f t="shared" si="55"/>
        <v>5484</v>
      </c>
      <c r="AS47">
        <f t="shared" si="30"/>
        <v>168</v>
      </c>
      <c r="AT47">
        <f t="shared" si="31"/>
        <v>256</v>
      </c>
      <c r="AU47">
        <f t="shared" si="32"/>
        <v>235</v>
      </c>
      <c r="AW47">
        <f t="shared" si="56"/>
        <v>8.3642187142530314E-2</v>
      </c>
      <c r="AX47">
        <f t="shared" si="62"/>
        <v>4.4350580781414996E-2</v>
      </c>
      <c r="AY47">
        <f t="shared" si="63"/>
        <v>3.8893953205712546E-2</v>
      </c>
      <c r="AZ47">
        <f t="shared" si="64"/>
        <v>7.5806451612903225E-2</v>
      </c>
      <c r="BA47">
        <f t="shared" si="33"/>
        <v>7.7725058518377937E-2</v>
      </c>
      <c r="BC47">
        <f t="shared" si="69"/>
        <v>243.98068201300006</v>
      </c>
      <c r="BD47">
        <f t="shared" si="70"/>
        <v>278.38735922500007</v>
      </c>
      <c r="BE47">
        <f t="shared" si="71"/>
        <v>2040.4626538070004</v>
      </c>
      <c r="BF47">
        <f t="shared" si="72"/>
        <v>3161.4135270840011</v>
      </c>
      <c r="BG47">
        <f t="shared" si="34"/>
        <v>5724.2442221290021</v>
      </c>
      <c r="BI47" s="1">
        <v>54.090429999999998</v>
      </c>
      <c r="BJ47" s="1">
        <v>49.560809999999996</v>
      </c>
      <c r="BK47" s="1">
        <v>15.67638</v>
      </c>
      <c r="BL47" s="1">
        <v>14.330260000000001</v>
      </c>
      <c r="BN47">
        <f t="shared" si="35"/>
        <v>688.60165080697766</v>
      </c>
      <c r="BO47">
        <f t="shared" si="36"/>
        <v>719.91312527738694</v>
      </c>
      <c r="BP47">
        <f t="shared" si="37"/>
        <v>1669.0395091354246</v>
      </c>
      <c r="BQ47">
        <f t="shared" si="38"/>
        <v>2363.8916243332706</v>
      </c>
      <c r="BR47">
        <f t="shared" si="39"/>
        <v>5441.4459095530601</v>
      </c>
      <c r="BT47">
        <f t="shared" si="73"/>
        <v>181.18849872056086</v>
      </c>
      <c r="BU47">
        <f t="shared" si="74"/>
        <v>140.65085362870462</v>
      </c>
      <c r="BW47">
        <v>1.5970643940730724</v>
      </c>
      <c r="BX47">
        <v>3.8344999999999914</v>
      </c>
      <c r="BY47">
        <v>2</v>
      </c>
      <c r="BZ47">
        <f t="shared" si="61"/>
        <v>23.649622567339165</v>
      </c>
      <c r="CA47">
        <f t="shared" si="60"/>
        <v>5714344.948653006</v>
      </c>
      <c r="CF47">
        <f t="shared" si="57"/>
        <v>16.285169140831702</v>
      </c>
      <c r="CG47">
        <f t="shared" si="41"/>
        <v>17.025673694083757</v>
      </c>
      <c r="CH47">
        <f t="shared" si="42"/>
        <v>39.472154441029822</v>
      </c>
      <c r="CI47">
        <f t="shared" si="43"/>
        <v>55.905144705576156</v>
      </c>
      <c r="CJ47">
        <f t="shared" si="44"/>
        <v>128.68814198152145</v>
      </c>
      <c r="CK47">
        <f t="shared" si="58"/>
        <v>2.252019140214068E-2</v>
      </c>
      <c r="CM47" s="1">
        <v>0</v>
      </c>
      <c r="CN47" s="1">
        <v>0</v>
      </c>
      <c r="CO47" s="1">
        <v>9116</v>
      </c>
      <c r="CP47" s="1">
        <v>19860</v>
      </c>
      <c r="CR47" s="1">
        <v>7.7352280000000002</v>
      </c>
      <c r="CS47" s="1">
        <v>7.5897730000000001</v>
      </c>
      <c r="CU47">
        <f t="shared" si="75"/>
        <v>607.85129741200012</v>
      </c>
      <c r="CV47">
        <f t="shared" si="76"/>
        <v>1324.2569950200002</v>
      </c>
      <c r="CX47">
        <f t="shared" si="77"/>
        <v>245.33677488281856</v>
      </c>
      <c r="CY47">
        <f t="shared" si="78"/>
        <v>524.43690676240021</v>
      </c>
      <c r="CZ47">
        <f t="shared" si="45"/>
        <v>0.1414649147377898</v>
      </c>
      <c r="DA47">
        <f t="shared" si="79"/>
        <v>5.8021221278669133</v>
      </c>
      <c r="DB47">
        <f t="shared" si="80"/>
        <v>33.670032313162906</v>
      </c>
      <c r="DC47">
        <f t="shared" si="81"/>
        <v>12.402734905313608</v>
      </c>
      <c r="DD47">
        <f t="shared" si="82"/>
        <v>43.502409800262548</v>
      </c>
      <c r="DE47">
        <f t="shared" si="46"/>
        <v>18.20485703318052</v>
      </c>
      <c r="DF47">
        <f t="shared" si="83"/>
        <v>110.48328494834094</v>
      </c>
      <c r="DG47">
        <f t="shared" si="59"/>
        <v>0.1414649147377898</v>
      </c>
      <c r="DI47" s="1">
        <v>2296</v>
      </c>
      <c r="DJ47" s="1">
        <v>669.81169999999997</v>
      </c>
      <c r="DK47" s="1">
        <v>5675</v>
      </c>
      <c r="DL47" s="1">
        <v>563.15840000000003</v>
      </c>
      <c r="DN47" s="1">
        <v>11214</v>
      </c>
      <c r="DO47" s="1">
        <v>13468</v>
      </c>
      <c r="DQ47">
        <f t="shared" si="47"/>
        <v>1.2305489399078926</v>
      </c>
      <c r="DR47">
        <f t="shared" si="48"/>
        <v>2.557235411849994</v>
      </c>
      <c r="DT47" s="1">
        <v>255878</v>
      </c>
      <c r="DU47" s="1">
        <v>223545</v>
      </c>
      <c r="DV47" s="1">
        <v>171153</v>
      </c>
      <c r="DW47" s="1">
        <v>109744</v>
      </c>
      <c r="DY47">
        <f t="shared" si="49"/>
        <v>17.061844479946007</v>
      </c>
      <c r="DZ47">
        <f t="shared" si="50"/>
        <v>14.905892746815004</v>
      </c>
      <c r="EA47">
        <f t="shared" si="51"/>
        <v>11.412414776871003</v>
      </c>
      <c r="EB47">
        <f t="shared" si="52"/>
        <v>7.3176867906080023</v>
      </c>
      <c r="ED47" s="1">
        <v>31631</v>
      </c>
      <c r="EE47" s="1">
        <v>47404</v>
      </c>
      <c r="EF47" s="1">
        <v>166</v>
      </c>
      <c r="EG47" s="1">
        <v>550.90419999999995</v>
      </c>
      <c r="EH47" s="1">
        <v>90</v>
      </c>
      <c r="EI47" s="1">
        <v>841.72649999999999</v>
      </c>
      <c r="EK47" s="1">
        <v>0.30023080000000002</v>
      </c>
      <c r="EL47" s="1">
        <v>0.22706029999999999</v>
      </c>
      <c r="EM47" s="1">
        <v>0.74181379999999997</v>
      </c>
      <c r="EN47" s="1">
        <v>0.61020909999999995</v>
      </c>
      <c r="EO47" s="1">
        <v>6.3566600000000001E-2</v>
      </c>
      <c r="EP47" s="1">
        <v>2.05696E-2</v>
      </c>
      <c r="ES47">
        <v>10721</v>
      </c>
      <c r="ET47">
        <v>22684</v>
      </c>
      <c r="EV47">
        <f t="shared" si="53"/>
        <v>1.5483630258371421E-2</v>
      </c>
      <c r="EW47">
        <f t="shared" si="54"/>
        <v>3.9675542232410514E-3</v>
      </c>
    </row>
    <row r="48" spans="1:153" x14ac:dyDescent="0.25">
      <c r="A48">
        <v>2064</v>
      </c>
      <c r="B48" s="1">
        <v>10960</v>
      </c>
      <c r="C48" s="1">
        <v>13529</v>
      </c>
      <c r="D48" s="1">
        <v>31801</v>
      </c>
      <c r="E48" s="1">
        <v>47354</v>
      </c>
      <c r="F48" s="1">
        <v>3502</v>
      </c>
      <c r="G48" s="1">
        <v>4121</v>
      </c>
      <c r="H48" s="1">
        <v>30805</v>
      </c>
      <c r="I48" s="1">
        <v>47347</v>
      </c>
      <c r="J48" s="1">
        <v>28454</v>
      </c>
      <c r="K48" s="1">
        <v>44553</v>
      </c>
      <c r="L48" s="1">
        <v>913397</v>
      </c>
      <c r="P48">
        <v>2064</v>
      </c>
      <c r="Q48">
        <f t="shared" si="65"/>
        <v>730.80849272000023</v>
      </c>
      <c r="R48">
        <f t="shared" si="66"/>
        <v>902.10840310300023</v>
      </c>
      <c r="S48">
        <f t="shared" si="67"/>
        <v>2120.4781822070004</v>
      </c>
      <c r="T48">
        <f t="shared" si="68"/>
        <v>3157.5461098780006</v>
      </c>
      <c r="U48">
        <f t="shared" si="23"/>
        <v>6910.9411879080017</v>
      </c>
      <c r="W48">
        <f t="shared" si="24"/>
        <v>1897.3015375780005</v>
      </c>
      <c r="X48">
        <f t="shared" si="25"/>
        <v>2970.7765306710007</v>
      </c>
      <c r="Z48">
        <f t="shared" si="26"/>
        <v>223.17664462899984</v>
      </c>
      <c r="AA48">
        <f t="shared" si="27"/>
        <v>186.76957920699988</v>
      </c>
      <c r="AB48">
        <f t="shared" si="28"/>
        <v>0.10524826263325043</v>
      </c>
      <c r="AC48">
        <f t="shared" si="29"/>
        <v>5.9150230181188444E-2</v>
      </c>
      <c r="AE48" s="1">
        <v>65507</v>
      </c>
      <c r="AF48" s="1">
        <v>3848</v>
      </c>
      <c r="AG48" s="1">
        <v>6631</v>
      </c>
      <c r="AH48" s="1">
        <v>3169</v>
      </c>
      <c r="AI48" s="1">
        <v>64008</v>
      </c>
      <c r="AJ48" s="1">
        <v>3998</v>
      </c>
      <c r="AK48" s="1">
        <v>7111</v>
      </c>
      <c r="AL48" s="1">
        <v>3035</v>
      </c>
      <c r="AM48" s="1">
        <v>60004</v>
      </c>
      <c r="AN48" s="1">
        <v>3684</v>
      </c>
      <c r="AO48" s="1">
        <v>6385</v>
      </c>
      <c r="AP48" s="1">
        <v>2934</v>
      </c>
      <c r="AR48">
        <f t="shared" si="55"/>
        <v>5503</v>
      </c>
      <c r="AS48">
        <f t="shared" si="30"/>
        <v>164</v>
      </c>
      <c r="AT48">
        <f t="shared" si="31"/>
        <v>246</v>
      </c>
      <c r="AU48">
        <f t="shared" si="32"/>
        <v>235</v>
      </c>
      <c r="AW48">
        <f t="shared" si="56"/>
        <v>8.4006289404185808E-2</v>
      </c>
      <c r="AX48">
        <f t="shared" si="62"/>
        <v>4.2619542619542622E-2</v>
      </c>
      <c r="AY48">
        <f t="shared" si="63"/>
        <v>3.7098476851153674E-2</v>
      </c>
      <c r="AZ48">
        <f t="shared" si="64"/>
        <v>7.4155885137267272E-2</v>
      </c>
      <c r="BA48">
        <f t="shared" si="33"/>
        <v>7.7670393531678358E-2</v>
      </c>
      <c r="BC48">
        <f t="shared" si="69"/>
        <v>233.51198371400005</v>
      </c>
      <c r="BD48">
        <f t="shared" si="70"/>
        <v>274.78666044700009</v>
      </c>
      <c r="BE48">
        <f t="shared" si="71"/>
        <v>2054.0652936350007</v>
      </c>
      <c r="BF48">
        <f t="shared" si="72"/>
        <v>3157.0793526290008</v>
      </c>
      <c r="BG48">
        <f t="shared" si="34"/>
        <v>5719.4432904250016</v>
      </c>
      <c r="BI48" s="1">
        <v>55.451509999999999</v>
      </c>
      <c r="BJ48" s="1">
        <v>49.663710000000002</v>
      </c>
      <c r="BK48" s="1">
        <v>15.67989</v>
      </c>
      <c r="BL48" s="1">
        <v>14.185449999999999</v>
      </c>
      <c r="BN48">
        <f t="shared" si="35"/>
        <v>675.63903779120119</v>
      </c>
      <c r="BO48">
        <f t="shared" si="36"/>
        <v>712.0770517438001</v>
      </c>
      <c r="BP48">
        <f t="shared" si="37"/>
        <v>1680.5422710392215</v>
      </c>
      <c r="BQ48">
        <f t="shared" si="38"/>
        <v>2336.7959961899751</v>
      </c>
      <c r="BR48">
        <f t="shared" si="39"/>
        <v>5405.054356764198</v>
      </c>
      <c r="BT48">
        <f t="shared" si="73"/>
        <v>182.59292261542828</v>
      </c>
      <c r="BU48">
        <f t="shared" si="74"/>
        <v>138.24245644556387</v>
      </c>
      <c r="BW48">
        <v>1.6009267250737906</v>
      </c>
      <c r="BX48">
        <v>3.8344999999999914</v>
      </c>
      <c r="BY48">
        <v>2</v>
      </c>
      <c r="BZ48">
        <f t="shared" si="61"/>
        <v>24.074967984984099</v>
      </c>
      <c r="CA48">
        <f t="shared" si="60"/>
        <v>5805606.7171824565</v>
      </c>
      <c r="CF48">
        <f t="shared" si="57"/>
        <v>16.265988204228631</v>
      </c>
      <c r="CG48">
        <f t="shared" si="41"/>
        <v>17.143232223573854</v>
      </c>
      <c r="CH48">
        <f t="shared" si="42"/>
        <v>40.459001372681726</v>
      </c>
      <c r="CI48">
        <f t="shared" si="43"/>
        <v>56.258288795712673</v>
      </c>
      <c r="CJ48">
        <f t="shared" si="44"/>
        <v>130.12651059619688</v>
      </c>
      <c r="CK48">
        <f t="shared" si="58"/>
        <v>2.2413938272992272E-2</v>
      </c>
      <c r="CM48" s="1">
        <v>0</v>
      </c>
      <c r="CN48" s="1">
        <v>0</v>
      </c>
      <c r="CO48" s="1">
        <v>9360</v>
      </c>
      <c r="CP48" s="1">
        <v>20086</v>
      </c>
      <c r="CR48" s="1">
        <v>7.8191839999999999</v>
      </c>
      <c r="CS48" s="1">
        <v>7.5144320000000002</v>
      </c>
      <c r="CU48">
        <f t="shared" si="75"/>
        <v>624.1211215200002</v>
      </c>
      <c r="CV48">
        <f t="shared" si="76"/>
        <v>1339.3265862020003</v>
      </c>
      <c r="CX48">
        <f t="shared" si="77"/>
        <v>254.63757977022368</v>
      </c>
      <c r="CY48">
        <f t="shared" si="78"/>
        <v>525.13967760557603</v>
      </c>
      <c r="CZ48">
        <f t="shared" si="45"/>
        <v>0.14426816196583506</v>
      </c>
      <c r="DA48">
        <f t="shared" si="79"/>
        <v>6.1303915807419713</v>
      </c>
      <c r="DB48">
        <f t="shared" si="80"/>
        <v>34.328609791939755</v>
      </c>
      <c r="DC48">
        <f t="shared" si="81"/>
        <v>12.642720925999114</v>
      </c>
      <c r="DD48">
        <f t="shared" si="82"/>
        <v>43.615567869713558</v>
      </c>
      <c r="DE48">
        <f t="shared" si="46"/>
        <v>18.773112506741086</v>
      </c>
      <c r="DF48">
        <f t="shared" si="83"/>
        <v>111.35339808945579</v>
      </c>
      <c r="DG48">
        <f t="shared" si="59"/>
        <v>0.14426816196583508</v>
      </c>
      <c r="DI48" s="1">
        <v>2163</v>
      </c>
      <c r="DJ48" s="1">
        <v>629.60350000000005</v>
      </c>
      <c r="DK48" s="1">
        <v>5653</v>
      </c>
      <c r="DL48" s="1">
        <v>577.92219999999998</v>
      </c>
      <c r="DN48" s="1">
        <v>10955</v>
      </c>
      <c r="DO48" s="1">
        <v>13529</v>
      </c>
      <c r="DQ48">
        <f t="shared" si="47"/>
        <v>1.0896773671778213</v>
      </c>
      <c r="DR48">
        <f t="shared" si="48"/>
        <v>2.6141026692068259</v>
      </c>
      <c r="DT48" s="1">
        <v>253862</v>
      </c>
      <c r="DU48" s="1">
        <v>222440</v>
      </c>
      <c r="DV48" s="1">
        <v>170016</v>
      </c>
      <c r="DW48" s="1">
        <v>110662</v>
      </c>
      <c r="DY48">
        <f t="shared" si="49"/>
        <v>16.927418392234006</v>
      </c>
      <c r="DZ48">
        <f t="shared" si="50"/>
        <v>14.832211781080003</v>
      </c>
      <c r="EA48">
        <f t="shared" si="51"/>
        <v>11.336600063712003</v>
      </c>
      <c r="EB48">
        <f t="shared" si="52"/>
        <v>7.378898669834002</v>
      </c>
      <c r="ED48" s="1">
        <v>31801</v>
      </c>
      <c r="EE48" s="1">
        <v>47354</v>
      </c>
      <c r="EF48" s="1">
        <v>156</v>
      </c>
      <c r="EG48" s="1">
        <v>624.77959999999996</v>
      </c>
      <c r="EH48" s="1">
        <v>87</v>
      </c>
      <c r="EI48" s="1">
        <v>655.94259999999997</v>
      </c>
      <c r="EK48" s="1">
        <v>0.30153809999999998</v>
      </c>
      <c r="EL48" s="1">
        <v>0.22667300000000001</v>
      </c>
      <c r="EM48" s="1">
        <v>0.74286509999999994</v>
      </c>
      <c r="EN48" s="1">
        <v>0.61754810000000004</v>
      </c>
      <c r="EO48" s="1">
        <v>6.4947400000000002E-2</v>
      </c>
      <c r="EP48" s="1">
        <v>1.9876700000000001E-2</v>
      </c>
      <c r="ES48">
        <v>11080</v>
      </c>
      <c r="ET48">
        <v>23038</v>
      </c>
      <c r="EV48">
        <f t="shared" si="53"/>
        <v>1.4079422382671481E-2</v>
      </c>
      <c r="EW48">
        <f t="shared" si="54"/>
        <v>3.7763694765170588E-3</v>
      </c>
    </row>
    <row r="49" spans="1:153" x14ac:dyDescent="0.25">
      <c r="A49">
        <v>2065</v>
      </c>
      <c r="B49" s="1">
        <v>10774</v>
      </c>
      <c r="C49" s="1">
        <v>13376</v>
      </c>
      <c r="D49" s="1">
        <v>31531</v>
      </c>
      <c r="E49" s="1">
        <v>47650</v>
      </c>
      <c r="F49" s="1">
        <v>3557</v>
      </c>
      <c r="G49" s="1">
        <v>4008</v>
      </c>
      <c r="H49" s="1">
        <v>30480</v>
      </c>
      <c r="I49" s="1">
        <v>47741</v>
      </c>
      <c r="J49" s="1">
        <v>28176</v>
      </c>
      <c r="K49" s="1">
        <v>44878</v>
      </c>
      <c r="L49" s="1">
        <v>909364</v>
      </c>
      <c r="P49">
        <v>2065</v>
      </c>
      <c r="Q49">
        <f t="shared" si="65"/>
        <v>718.40608581800029</v>
      </c>
      <c r="R49">
        <f t="shared" si="66"/>
        <v>891.90642323200018</v>
      </c>
      <c r="S49">
        <f t="shared" si="67"/>
        <v>2102.4746883170005</v>
      </c>
      <c r="T49">
        <f t="shared" si="68"/>
        <v>3177.283273550001</v>
      </c>
      <c r="U49">
        <f t="shared" si="23"/>
        <v>6890.0704709170022</v>
      </c>
      <c r="W49">
        <f t="shared" si="24"/>
        <v>1878.7646068320005</v>
      </c>
      <c r="X49">
        <f t="shared" si="25"/>
        <v>2992.4474029460007</v>
      </c>
      <c r="Z49">
        <f t="shared" si="26"/>
        <v>223.71008148500005</v>
      </c>
      <c r="AA49">
        <f t="shared" si="27"/>
        <v>184.83587060400032</v>
      </c>
      <c r="AB49">
        <f t="shared" si="28"/>
        <v>0.10640322222574608</v>
      </c>
      <c r="AC49">
        <f t="shared" si="29"/>
        <v>5.8174186778593998E-2</v>
      </c>
      <c r="AE49" s="1">
        <v>65633</v>
      </c>
      <c r="AF49" s="1">
        <v>3767</v>
      </c>
      <c r="AG49" s="1">
        <v>6589</v>
      </c>
      <c r="AH49" s="1">
        <v>3192</v>
      </c>
      <c r="AI49" s="1">
        <v>64179</v>
      </c>
      <c r="AJ49" s="1">
        <v>3943</v>
      </c>
      <c r="AK49" s="1">
        <v>7051</v>
      </c>
      <c r="AL49" s="1">
        <v>3048</v>
      </c>
      <c r="AM49" s="1">
        <v>60142</v>
      </c>
      <c r="AN49" s="1">
        <v>3609</v>
      </c>
      <c r="AO49" s="1">
        <v>6351</v>
      </c>
      <c r="AP49" s="1">
        <v>2952</v>
      </c>
      <c r="AR49">
        <f t="shared" si="55"/>
        <v>5491</v>
      </c>
      <c r="AS49">
        <f t="shared" si="30"/>
        <v>158</v>
      </c>
      <c r="AT49">
        <f t="shared" si="31"/>
        <v>238</v>
      </c>
      <c r="AU49">
        <f t="shared" si="32"/>
        <v>240</v>
      </c>
      <c r="AW49">
        <f t="shared" si="56"/>
        <v>8.3662182133987475E-2</v>
      </c>
      <c r="AX49">
        <f t="shared" si="62"/>
        <v>4.1943190868064771E-2</v>
      </c>
      <c r="AY49">
        <f t="shared" si="63"/>
        <v>3.6120807406283199E-2</v>
      </c>
      <c r="AZ49">
        <f t="shared" si="64"/>
        <v>7.5187969924812026E-2</v>
      </c>
      <c r="BA49">
        <f t="shared" si="33"/>
        <v>7.7379674416842431E-2</v>
      </c>
      <c r="BC49">
        <f t="shared" si="69"/>
        <v>237.17936209900009</v>
      </c>
      <c r="BD49">
        <f t="shared" si="70"/>
        <v>267.25186485600005</v>
      </c>
      <c r="BE49">
        <f t="shared" si="71"/>
        <v>2032.3944213600005</v>
      </c>
      <c r="BF49">
        <f t="shared" si="72"/>
        <v>3183.3511177870009</v>
      </c>
      <c r="BG49">
        <f t="shared" si="34"/>
        <v>5720.1767661020021</v>
      </c>
      <c r="BI49" s="1">
        <v>57.10651</v>
      </c>
      <c r="BJ49" s="1">
        <v>50.04965</v>
      </c>
      <c r="BK49" s="1">
        <v>15.727449999999999</v>
      </c>
      <c r="BL49" s="1">
        <v>14.024979999999999</v>
      </c>
      <c r="BN49">
        <f t="shared" si="35"/>
        <v>706.73191004727676</v>
      </c>
      <c r="BO49">
        <f t="shared" si="36"/>
        <v>697.93338632919438</v>
      </c>
      <c r="BP49">
        <f t="shared" si="37"/>
        <v>1667.8557706886068</v>
      </c>
      <c r="BQ49">
        <f t="shared" si="38"/>
        <v>2329.5872373311718</v>
      </c>
      <c r="BR49">
        <f t="shared" si="39"/>
        <v>5402.1083043962499</v>
      </c>
      <c r="BT49">
        <f t="shared" si="73"/>
        <v>183.58451806628202</v>
      </c>
      <c r="BU49">
        <f t="shared" si="74"/>
        <v>135.26352237871052</v>
      </c>
      <c r="BW49">
        <v>1.6081199060166398</v>
      </c>
      <c r="BX49">
        <v>3.8344999999999914</v>
      </c>
      <c r="BY49">
        <v>2</v>
      </c>
      <c r="BZ49">
        <f t="shared" si="61"/>
        <v>24.507963365066971</v>
      </c>
      <c r="CA49">
        <f t="shared" si="60"/>
        <v>5898550.2266705101</v>
      </c>
      <c r="CF49">
        <f t="shared" si="57"/>
        <v>17.320559760362464</v>
      </c>
      <c r="CG49">
        <f t="shared" si="41"/>
        <v>17.104925863413026</v>
      </c>
      <c r="CH49">
        <f t="shared" si="42"/>
        <v>40.875748126251914</v>
      </c>
      <c r="CI49">
        <f t="shared" si="43"/>
        <v>57.093438668239934</v>
      </c>
      <c r="CJ49">
        <f t="shared" si="44"/>
        <v>132.39467241826733</v>
      </c>
      <c r="CK49">
        <f t="shared" si="58"/>
        <v>2.2445290339249805E-2</v>
      </c>
      <c r="CM49" s="1">
        <v>0</v>
      </c>
      <c r="CN49" s="1">
        <v>0</v>
      </c>
      <c r="CO49" s="1">
        <v>9245</v>
      </c>
      <c r="CP49" s="1">
        <v>20213</v>
      </c>
      <c r="CR49" s="1">
        <v>7.9685499999999996</v>
      </c>
      <c r="CS49" s="1">
        <v>7.333501</v>
      </c>
      <c r="CU49">
        <f t="shared" si="75"/>
        <v>616.45296671500023</v>
      </c>
      <c r="CV49">
        <f t="shared" si="76"/>
        <v>1347.7948962910002</v>
      </c>
      <c r="CX49">
        <f t="shared" si="77"/>
        <v>256.31347202308808</v>
      </c>
      <c r="CY49">
        <f t="shared" si="78"/>
        <v>515.73588128740596</v>
      </c>
      <c r="CZ49">
        <f t="shared" si="45"/>
        <v>0.14291630411818998</v>
      </c>
      <c r="DA49">
        <f t="shared" si="79"/>
        <v>6.2817211823149597</v>
      </c>
      <c r="DB49">
        <f t="shared" si="80"/>
        <v>34.594026943936953</v>
      </c>
      <c r="DC49">
        <f t="shared" si="81"/>
        <v>12.639636084642277</v>
      </c>
      <c r="DD49">
        <f t="shared" si="82"/>
        <v>44.453802583597657</v>
      </c>
      <c r="DE49">
        <f t="shared" si="46"/>
        <v>18.921357266957237</v>
      </c>
      <c r="DF49">
        <f t="shared" si="83"/>
        <v>113.47331515131009</v>
      </c>
      <c r="DG49">
        <f t="shared" si="59"/>
        <v>0.14291630411819001</v>
      </c>
      <c r="DI49" s="1">
        <v>2138</v>
      </c>
      <c r="DJ49" s="1">
        <v>639.54190000000006</v>
      </c>
      <c r="DK49" s="1">
        <v>5672</v>
      </c>
      <c r="DL49" s="1">
        <v>581.36720000000003</v>
      </c>
      <c r="DN49" s="1">
        <v>10763</v>
      </c>
      <c r="DO49" s="1">
        <v>13376</v>
      </c>
      <c r="DQ49">
        <f t="shared" si="47"/>
        <v>1.0940847918749668</v>
      </c>
      <c r="DR49">
        <f t="shared" si="48"/>
        <v>2.638523858001744</v>
      </c>
      <c r="DT49" s="1">
        <v>249648</v>
      </c>
      <c r="DU49" s="1">
        <v>224056</v>
      </c>
      <c r="DV49" s="1">
        <v>168340</v>
      </c>
      <c r="DW49" s="1">
        <v>111906</v>
      </c>
      <c r="DY49">
        <f t="shared" si="49"/>
        <v>16.646430528336005</v>
      </c>
      <c r="DZ49">
        <f t="shared" si="50"/>
        <v>14.939966025992005</v>
      </c>
      <c r="EA49">
        <f t="shared" si="51"/>
        <v>11.224845042380004</v>
      </c>
      <c r="EB49">
        <f t="shared" si="52"/>
        <v>7.4618481009420012</v>
      </c>
      <c r="ED49" s="1">
        <v>31531</v>
      </c>
      <c r="EE49" s="1">
        <v>47650</v>
      </c>
      <c r="EF49" s="1">
        <v>165</v>
      </c>
      <c r="EG49" s="1">
        <v>593.94669999999996</v>
      </c>
      <c r="EH49" s="1">
        <v>99</v>
      </c>
      <c r="EI49" s="1">
        <v>641.13149999999996</v>
      </c>
      <c r="EK49" s="1">
        <v>0.30191869999999998</v>
      </c>
      <c r="EL49" s="1">
        <v>0.22517780000000001</v>
      </c>
      <c r="EM49" s="1">
        <v>0.7524748</v>
      </c>
      <c r="EN49" s="1">
        <v>0.61305270000000001</v>
      </c>
      <c r="EO49" s="1">
        <v>6.7189899999999997E-2</v>
      </c>
      <c r="EP49" s="1">
        <v>2.08548E-2</v>
      </c>
      <c r="ES49">
        <v>11229</v>
      </c>
      <c r="ET49">
        <v>23234</v>
      </c>
      <c r="EV49">
        <f t="shared" si="53"/>
        <v>1.4694095645204382E-2</v>
      </c>
      <c r="EW49">
        <f t="shared" si="54"/>
        <v>4.2609968150124815E-3</v>
      </c>
    </row>
    <row r="50" spans="1:153" x14ac:dyDescent="0.25">
      <c r="A50">
        <v>2066</v>
      </c>
      <c r="B50" s="1">
        <v>10606</v>
      </c>
      <c r="C50" s="1">
        <v>13304</v>
      </c>
      <c r="D50" s="1">
        <v>30983</v>
      </c>
      <c r="E50" s="1">
        <v>48295</v>
      </c>
      <c r="F50" s="1">
        <v>3478</v>
      </c>
      <c r="G50" s="1">
        <v>3943</v>
      </c>
      <c r="H50" s="1">
        <v>29962</v>
      </c>
      <c r="I50" s="1">
        <v>48384</v>
      </c>
      <c r="J50" s="1">
        <v>27713</v>
      </c>
      <c r="K50" s="1">
        <v>45449</v>
      </c>
      <c r="L50" s="1">
        <v>905146</v>
      </c>
      <c r="P50">
        <v>2066</v>
      </c>
      <c r="Q50">
        <f t="shared" si="65"/>
        <v>707.20391184200025</v>
      </c>
      <c r="R50">
        <f t="shared" si="66"/>
        <v>887.10549152800024</v>
      </c>
      <c r="S50">
        <f t="shared" si="67"/>
        <v>2065.9342636810006</v>
      </c>
      <c r="T50">
        <f t="shared" si="68"/>
        <v>3220.2916200650006</v>
      </c>
      <c r="U50">
        <f t="shared" si="23"/>
        <v>6880.5352871160012</v>
      </c>
      <c r="W50">
        <f t="shared" si="24"/>
        <v>1847.8919487910005</v>
      </c>
      <c r="X50">
        <f t="shared" si="25"/>
        <v>3030.5214585430008</v>
      </c>
      <c r="Z50">
        <f t="shared" si="26"/>
        <v>218.04231489000017</v>
      </c>
      <c r="AA50">
        <f t="shared" si="27"/>
        <v>189.77016152199985</v>
      </c>
      <c r="AB50">
        <f t="shared" si="28"/>
        <v>0.10554174870090055</v>
      </c>
      <c r="AC50">
        <f t="shared" si="29"/>
        <v>5.8929495807019304E-2</v>
      </c>
      <c r="AE50" s="1">
        <v>65719</v>
      </c>
      <c r="AF50" s="1">
        <v>3766</v>
      </c>
      <c r="AG50" s="1">
        <v>6593</v>
      </c>
      <c r="AH50" s="1">
        <v>3200</v>
      </c>
      <c r="AI50" s="1">
        <v>64331</v>
      </c>
      <c r="AJ50" s="1">
        <v>3909</v>
      </c>
      <c r="AK50" s="1">
        <v>7047</v>
      </c>
      <c r="AL50" s="1">
        <v>3059</v>
      </c>
      <c r="AM50" s="1">
        <v>60262</v>
      </c>
      <c r="AN50" s="1">
        <v>3593</v>
      </c>
      <c r="AO50" s="1">
        <v>6345</v>
      </c>
      <c r="AP50" s="1">
        <v>2962</v>
      </c>
      <c r="AR50">
        <f t="shared" si="55"/>
        <v>5457</v>
      </c>
      <c r="AS50">
        <f t="shared" si="30"/>
        <v>173</v>
      </c>
      <c r="AT50">
        <f t="shared" si="31"/>
        <v>248</v>
      </c>
      <c r="AU50">
        <f t="shared" si="32"/>
        <v>238</v>
      </c>
      <c r="AW50">
        <f t="shared" si="56"/>
        <v>8.3035347464203657E-2</v>
      </c>
      <c r="AX50">
        <f t="shared" si="62"/>
        <v>4.5937334041423264E-2</v>
      </c>
      <c r="AY50">
        <f t="shared" si="63"/>
        <v>3.7615652965266193E-2</v>
      </c>
      <c r="AZ50">
        <f t="shared" si="64"/>
        <v>7.4374999999999997E-2</v>
      </c>
      <c r="BA50">
        <f t="shared" si="33"/>
        <v>7.7146244859860241E-2</v>
      </c>
      <c r="BC50">
        <f t="shared" si="69"/>
        <v>231.91167314600008</v>
      </c>
      <c r="BD50">
        <f t="shared" si="70"/>
        <v>262.91769040100007</v>
      </c>
      <c r="BE50">
        <f t="shared" si="71"/>
        <v>1997.8543849340003</v>
      </c>
      <c r="BF50">
        <f t="shared" si="72"/>
        <v>3226.2261050880011</v>
      </c>
      <c r="BG50">
        <f t="shared" si="34"/>
        <v>5718.9098535690009</v>
      </c>
      <c r="BI50" s="1">
        <v>56.053319999999999</v>
      </c>
      <c r="BJ50" s="1">
        <v>49.522849999999998</v>
      </c>
      <c r="BK50" s="1">
        <v>15.411709999999999</v>
      </c>
      <c r="BL50" s="1">
        <v>14.23978</v>
      </c>
      <c r="BN50">
        <f t="shared" si="35"/>
        <v>678.29112464447439</v>
      </c>
      <c r="BO50">
        <f t="shared" si="36"/>
        <v>679.38761127477903</v>
      </c>
      <c r="BP50">
        <f t="shared" si="37"/>
        <v>1606.5966021620127</v>
      </c>
      <c r="BQ50">
        <f t="shared" si="38"/>
        <v>2397.1227036201185</v>
      </c>
      <c r="BR50">
        <f t="shared" si="39"/>
        <v>5361.3980417013845</v>
      </c>
      <c r="BT50">
        <f t="shared" si="73"/>
        <v>175.34112839829731</v>
      </c>
      <c r="BU50">
        <f t="shared" si="74"/>
        <v>141.00138918863365</v>
      </c>
      <c r="BW50">
        <v>1.6167095199787269</v>
      </c>
      <c r="BX50">
        <v>3.8344999999999914</v>
      </c>
      <c r="BY50">
        <v>2</v>
      </c>
      <c r="BZ50">
        <f t="shared" si="61"/>
        <v>24.948746294412214</v>
      </c>
      <c r="CA50">
        <f t="shared" si="60"/>
        <v>5993405.9870319879</v>
      </c>
      <c r="CF50">
        <f t="shared" si="57"/>
        <v>16.92251318250652</v>
      </c>
      <c r="CG50">
        <f t="shared" si="41"/>
        <v>16.949869149261207</v>
      </c>
      <c r="CH50">
        <f t="shared" si="42"/>
        <v>40.082571024804771</v>
      </c>
      <c r="CI50">
        <f t="shared" si="43"/>
        <v>59.805206169193823</v>
      </c>
      <c r="CJ50">
        <f t="shared" si="44"/>
        <v>133.76015952576631</v>
      </c>
      <c r="CK50">
        <f t="shared" si="58"/>
        <v>2.2317887327370271E-2</v>
      </c>
      <c r="CM50" s="1">
        <v>0</v>
      </c>
      <c r="CN50" s="1">
        <v>0</v>
      </c>
      <c r="CO50" s="1">
        <v>8972</v>
      </c>
      <c r="CP50" s="1">
        <v>20390</v>
      </c>
      <c r="CR50" s="1">
        <v>7.6845889999999999</v>
      </c>
      <c r="CS50" s="1">
        <v>7.3502359999999998</v>
      </c>
      <c r="CU50">
        <f t="shared" si="75"/>
        <v>598.24943400400014</v>
      </c>
      <c r="CV50">
        <f t="shared" si="76"/>
        <v>1359.5971867300004</v>
      </c>
      <c r="CX50">
        <f t="shared" si="77"/>
        <v>239.88059964045419</v>
      </c>
      <c r="CY50">
        <f t="shared" si="78"/>
        <v>521.43925834977483</v>
      </c>
      <c r="CZ50">
        <f t="shared" si="45"/>
        <v>0.142000249201537</v>
      </c>
      <c r="DA50">
        <f t="shared" si="79"/>
        <v>5.9847202213811599</v>
      </c>
      <c r="DB50">
        <f t="shared" si="80"/>
        <v>34.097850803423611</v>
      </c>
      <c r="DC50">
        <f t="shared" si="81"/>
        <v>13.009255764514997</v>
      </c>
      <c r="DD50">
        <f t="shared" si="82"/>
        <v>46.795950404678827</v>
      </c>
      <c r="DE50">
        <f t="shared" si="46"/>
        <v>18.993975985896157</v>
      </c>
      <c r="DF50">
        <f t="shared" si="83"/>
        <v>114.76618353987016</v>
      </c>
      <c r="DG50">
        <f t="shared" si="59"/>
        <v>0.14200024920153698</v>
      </c>
      <c r="DI50" s="1">
        <v>2059</v>
      </c>
      <c r="DJ50" s="1">
        <v>661.68399999999997</v>
      </c>
      <c r="DK50" s="1">
        <v>5546</v>
      </c>
      <c r="DL50" s="1">
        <v>569.75649999999996</v>
      </c>
      <c r="DN50" s="1">
        <v>10597</v>
      </c>
      <c r="DO50" s="1">
        <v>13304</v>
      </c>
      <c r="DQ50">
        <f t="shared" si="47"/>
        <v>1.0901374448638694</v>
      </c>
      <c r="DR50">
        <f t="shared" si="48"/>
        <v>2.5283863163830476</v>
      </c>
      <c r="DT50" s="1">
        <v>246961</v>
      </c>
      <c r="DU50" s="1">
        <v>224953</v>
      </c>
      <c r="DV50" s="1">
        <v>165992</v>
      </c>
      <c r="DW50" s="1">
        <v>113050</v>
      </c>
      <c r="DY50">
        <f t="shared" si="49"/>
        <v>16.467262424327004</v>
      </c>
      <c r="DZ50">
        <f t="shared" si="50"/>
        <v>14.999777633471005</v>
      </c>
      <c r="EA50">
        <f t="shared" si="51"/>
        <v>11.068281325144003</v>
      </c>
      <c r="EB50">
        <f t="shared" si="52"/>
        <v>7.5381295713500016</v>
      </c>
      <c r="ED50" s="1">
        <v>30983</v>
      </c>
      <c r="EE50" s="1">
        <v>48295</v>
      </c>
      <c r="EF50" s="1">
        <v>172</v>
      </c>
      <c r="EG50" s="1">
        <v>571.27319999999997</v>
      </c>
      <c r="EH50" s="1">
        <v>92</v>
      </c>
      <c r="EI50" s="1">
        <v>559.27629999999999</v>
      </c>
      <c r="EK50" s="1">
        <v>0.3038438</v>
      </c>
      <c r="EL50" s="1">
        <v>0.22510269999999999</v>
      </c>
      <c r="EM50" s="1">
        <v>0.74885100000000004</v>
      </c>
      <c r="EN50" s="1">
        <v>0.62108280000000005</v>
      </c>
      <c r="EO50" s="1">
        <v>6.7973199999999998E-2</v>
      </c>
      <c r="EP50" s="1">
        <v>2.1338699999999999E-2</v>
      </c>
      <c r="ES50">
        <v>11095</v>
      </c>
      <c r="ET50">
        <v>23433</v>
      </c>
      <c r="EV50">
        <f t="shared" si="53"/>
        <v>1.5502478593961243E-2</v>
      </c>
      <c r="EW50">
        <f t="shared" si="54"/>
        <v>3.9260871420646101E-3</v>
      </c>
    </row>
    <row r="51" spans="1:153" x14ac:dyDescent="0.25">
      <c r="A51">
        <v>2067</v>
      </c>
      <c r="B51" s="1">
        <v>10344</v>
      </c>
      <c r="C51" s="1">
        <v>13476</v>
      </c>
      <c r="D51" s="1">
        <v>30735</v>
      </c>
      <c r="E51" s="1">
        <v>48894</v>
      </c>
      <c r="F51" s="1">
        <v>3384</v>
      </c>
      <c r="G51" s="1">
        <v>4064</v>
      </c>
      <c r="H51" s="1">
        <v>29774</v>
      </c>
      <c r="I51" s="1">
        <v>48882</v>
      </c>
      <c r="J51" s="1">
        <v>27618</v>
      </c>
      <c r="K51" s="1">
        <v>45936</v>
      </c>
      <c r="L51" s="1">
        <v>901104</v>
      </c>
      <c r="P51">
        <v>2067</v>
      </c>
      <c r="Q51">
        <f t="shared" si="65"/>
        <v>689.73385480800016</v>
      </c>
      <c r="R51">
        <f t="shared" si="66"/>
        <v>898.57438393200027</v>
      </c>
      <c r="S51">
        <f t="shared" si="67"/>
        <v>2049.3977211450006</v>
      </c>
      <c r="T51">
        <f t="shared" si="68"/>
        <v>3260.2327046580008</v>
      </c>
      <c r="U51">
        <f t="shared" si="23"/>
        <v>6897.9386645430022</v>
      </c>
      <c r="W51">
        <f t="shared" si="24"/>
        <v>1841.5573861260004</v>
      </c>
      <c r="X51">
        <f t="shared" si="25"/>
        <v>3062.9944271520008</v>
      </c>
      <c r="Z51">
        <f t="shared" si="26"/>
        <v>207.84033501900012</v>
      </c>
      <c r="AA51">
        <f t="shared" si="27"/>
        <v>197.23827750600003</v>
      </c>
      <c r="AB51">
        <f t="shared" si="28"/>
        <v>0.10141532454856031</v>
      </c>
      <c r="AC51">
        <f t="shared" si="29"/>
        <v>6.0498220640569388E-2</v>
      </c>
      <c r="AE51" s="1">
        <v>65841</v>
      </c>
      <c r="AF51" s="1">
        <v>3871</v>
      </c>
      <c r="AG51" s="1">
        <v>6688</v>
      </c>
      <c r="AH51" s="1">
        <v>3229</v>
      </c>
      <c r="AI51" s="1">
        <v>64419</v>
      </c>
      <c r="AJ51" s="1">
        <v>4000</v>
      </c>
      <c r="AK51" s="1">
        <v>7136</v>
      </c>
      <c r="AL51" s="1">
        <v>3101</v>
      </c>
      <c r="AM51" s="1">
        <v>60409</v>
      </c>
      <c r="AN51" s="1">
        <v>3695</v>
      </c>
      <c r="AO51" s="1">
        <v>6455</v>
      </c>
      <c r="AP51" s="1">
        <v>2995</v>
      </c>
      <c r="AR51">
        <f t="shared" si="55"/>
        <v>5432</v>
      </c>
      <c r="AS51">
        <f t="shared" si="30"/>
        <v>176</v>
      </c>
      <c r="AT51">
        <f t="shared" si="31"/>
        <v>233</v>
      </c>
      <c r="AU51">
        <f t="shared" si="32"/>
        <v>234</v>
      </c>
      <c r="AW51">
        <f t="shared" si="56"/>
        <v>8.2501784602299483E-2</v>
      </c>
      <c r="AX51">
        <f t="shared" si="62"/>
        <v>4.5466287780935158E-2</v>
      </c>
      <c r="AY51">
        <f t="shared" si="63"/>
        <v>3.4838516746411481E-2</v>
      </c>
      <c r="AZ51">
        <f t="shared" si="64"/>
        <v>7.246825642613812E-2</v>
      </c>
      <c r="BA51">
        <f t="shared" si="33"/>
        <v>7.6291300907960671E-2</v>
      </c>
      <c r="BC51">
        <f t="shared" si="69"/>
        <v>225.64379008800006</v>
      </c>
      <c r="BD51">
        <f t="shared" si="70"/>
        <v>270.98592284800009</v>
      </c>
      <c r="BE51">
        <f t="shared" si="71"/>
        <v>1985.3186188180007</v>
      </c>
      <c r="BF51">
        <f t="shared" si="72"/>
        <v>3259.4325493740012</v>
      </c>
      <c r="BG51">
        <f t="shared" si="34"/>
        <v>5741.3808811280014</v>
      </c>
      <c r="BI51" s="1">
        <v>55.312640000000002</v>
      </c>
      <c r="BJ51" s="1">
        <v>48.6569</v>
      </c>
      <c r="BK51" s="1">
        <v>15.41311</v>
      </c>
      <c r="BL51" s="1">
        <v>14.17929</v>
      </c>
      <c r="BN51">
        <f t="shared" si="35"/>
        <v>651.23833566479016</v>
      </c>
      <c r="BO51">
        <f t="shared" si="36"/>
        <v>687.99194146809975</v>
      </c>
      <c r="BP51">
        <f t="shared" si="37"/>
        <v>1596.6608553327203</v>
      </c>
      <c r="BQ51">
        <f t="shared" si="38"/>
        <v>2411.5077819554431</v>
      </c>
      <c r="BR51">
        <f t="shared" si="39"/>
        <v>5347.3989144210536</v>
      </c>
      <c r="BT51">
        <f t="shared" si="73"/>
        <v>167.15227668677673</v>
      </c>
      <c r="BU51">
        <f t="shared" si="74"/>
        <v>145.92774475316477</v>
      </c>
      <c r="BW51">
        <v>1.6420883354257683</v>
      </c>
      <c r="BX51">
        <v>3.8344999999999914</v>
      </c>
      <c r="BY51">
        <v>2</v>
      </c>
      <c r="BZ51">
        <f t="shared" si="61"/>
        <v>25.397456834383771</v>
      </c>
      <c r="CA51">
        <f t="shared" si="60"/>
        <v>6090301.9521953082</v>
      </c>
      <c r="CF51">
        <f t="shared" si="57"/>
        <v>16.539797518942436</v>
      </c>
      <c r="CG51">
        <f t="shared" si="41"/>
        <v>17.473245635839952</v>
      </c>
      <c r="CH51">
        <f t="shared" si="42"/>
        <v>40.551125152463037</v>
      </c>
      <c r="CI51">
        <f t="shared" si="43"/>
        <v>61.246164797993913</v>
      </c>
      <c r="CJ51">
        <f t="shared" si="44"/>
        <v>135.81033310523935</v>
      </c>
      <c r="CK51">
        <f t="shared" si="58"/>
        <v>2.2299441665004017E-2</v>
      </c>
      <c r="CM51" s="1">
        <v>0</v>
      </c>
      <c r="CN51" s="1">
        <v>0</v>
      </c>
      <c r="CO51" s="1">
        <v>9067</v>
      </c>
      <c r="CP51" s="1">
        <v>20752</v>
      </c>
      <c r="CR51" s="1">
        <v>7.642906</v>
      </c>
      <c r="CS51" s="1">
        <v>7.3498729999999997</v>
      </c>
      <c r="CU51">
        <f t="shared" si="75"/>
        <v>604.58399666900016</v>
      </c>
      <c r="CV51">
        <f t="shared" si="76"/>
        <v>1383.7352044640004</v>
      </c>
      <c r="CX51">
        <f t="shared" si="77"/>
        <v>241.10562913921601</v>
      </c>
      <c r="CY51">
        <f t="shared" si="78"/>
        <v>530.67057803357193</v>
      </c>
      <c r="CZ51">
        <f t="shared" si="45"/>
        <v>0.1443274046922953</v>
      </c>
      <c r="DA51">
        <f t="shared" si="79"/>
        <v>6.1234698085901798</v>
      </c>
      <c r="DB51">
        <f t="shared" si="80"/>
        <v>34.427655343872857</v>
      </c>
      <c r="DC51">
        <f t="shared" si="81"/>
        <v>13.47768309888513</v>
      </c>
      <c r="DD51">
        <f t="shared" si="82"/>
        <v>47.768481699108783</v>
      </c>
      <c r="DE51">
        <f t="shared" si="46"/>
        <v>19.60115290747531</v>
      </c>
      <c r="DF51">
        <f t="shared" si="83"/>
        <v>116.20918019776404</v>
      </c>
      <c r="DG51">
        <f t="shared" si="59"/>
        <v>0.1443274046922953</v>
      </c>
      <c r="DI51" s="1">
        <v>2071</v>
      </c>
      <c r="DJ51" s="1">
        <v>652.21889999999996</v>
      </c>
      <c r="DK51" s="1">
        <v>5542</v>
      </c>
      <c r="DL51" s="1">
        <v>573.09870000000001</v>
      </c>
      <c r="DN51" s="1">
        <v>10339</v>
      </c>
      <c r="DO51" s="1">
        <v>13476</v>
      </c>
      <c r="DQ51">
        <f t="shared" si="47"/>
        <v>1.0808060226596719</v>
      </c>
      <c r="DR51">
        <f t="shared" si="48"/>
        <v>2.5413835958503785</v>
      </c>
      <c r="DT51" s="1">
        <v>244347</v>
      </c>
      <c r="DU51" s="1">
        <v>225567</v>
      </c>
      <c r="DV51" s="1">
        <v>163466</v>
      </c>
      <c r="DW51" s="1">
        <v>114419</v>
      </c>
      <c r="DY51">
        <f t="shared" si="49"/>
        <v>16.292961931629005</v>
      </c>
      <c r="DZ51">
        <f t="shared" si="50"/>
        <v>15.040718912169003</v>
      </c>
      <c r="EA51">
        <f t="shared" si="51"/>
        <v>10.899848637862002</v>
      </c>
      <c r="EB51">
        <f t="shared" si="52"/>
        <v>7.6294139533330023</v>
      </c>
      <c r="ED51" s="1">
        <v>30735</v>
      </c>
      <c r="EE51" s="1">
        <v>48894</v>
      </c>
      <c r="EF51" s="1">
        <v>169</v>
      </c>
      <c r="EG51" s="1">
        <v>548.0616</v>
      </c>
      <c r="EH51" s="1">
        <v>97</v>
      </c>
      <c r="EI51" s="1">
        <v>530.6037</v>
      </c>
      <c r="EK51" s="1">
        <v>0.3031393</v>
      </c>
      <c r="EL51" s="1">
        <v>0.2232865</v>
      </c>
      <c r="EM51" s="1">
        <v>0.74709429999999999</v>
      </c>
      <c r="EN51" s="1">
        <v>0.61695</v>
      </c>
      <c r="EO51" s="1">
        <v>6.9033999999999998E-2</v>
      </c>
      <c r="EP51" s="1">
        <v>2.0919900000000002E-2</v>
      </c>
      <c r="ES51">
        <v>11267</v>
      </c>
      <c r="ET51">
        <v>23763</v>
      </c>
      <c r="EV51">
        <f t="shared" si="53"/>
        <v>1.4999556226147156E-2</v>
      </c>
      <c r="EW51">
        <f t="shared" si="54"/>
        <v>4.0819761814585697E-3</v>
      </c>
    </row>
    <row r="52" spans="1:153" x14ac:dyDescent="0.25">
      <c r="A52">
        <v>2068</v>
      </c>
      <c r="B52" s="1">
        <v>10457</v>
      </c>
      <c r="C52" s="1">
        <v>13564</v>
      </c>
      <c r="D52" s="1">
        <v>30171</v>
      </c>
      <c r="E52" s="1">
        <v>49470</v>
      </c>
      <c r="F52" s="1">
        <v>3430</v>
      </c>
      <c r="G52" s="1">
        <v>4112</v>
      </c>
      <c r="H52" s="1">
        <v>29226</v>
      </c>
      <c r="I52" s="1">
        <v>49404</v>
      </c>
      <c r="J52" s="1">
        <v>27105</v>
      </c>
      <c r="K52" s="1">
        <v>46488</v>
      </c>
      <c r="L52" s="1">
        <v>896893</v>
      </c>
      <c r="P52">
        <v>2068</v>
      </c>
      <c r="Q52">
        <f t="shared" si="65"/>
        <v>697.26865039900019</v>
      </c>
      <c r="R52">
        <f t="shared" si="66"/>
        <v>904.44218934800017</v>
      </c>
      <c r="S52">
        <f t="shared" si="67"/>
        <v>2011.7904227970005</v>
      </c>
      <c r="T52">
        <f t="shared" si="68"/>
        <v>3298.6401582900012</v>
      </c>
      <c r="U52">
        <f t="shared" si="23"/>
        <v>6912.141420834002</v>
      </c>
      <c r="W52">
        <f t="shared" si="24"/>
        <v>1807.3507477350004</v>
      </c>
      <c r="X52">
        <f t="shared" si="25"/>
        <v>3099.801570216001</v>
      </c>
      <c r="Z52">
        <f t="shared" si="26"/>
        <v>204.43967506200011</v>
      </c>
      <c r="AA52">
        <f t="shared" si="27"/>
        <v>198.8385880740002</v>
      </c>
      <c r="AB52">
        <f t="shared" si="28"/>
        <v>0.10162076165854632</v>
      </c>
      <c r="AC52">
        <f t="shared" si="29"/>
        <v>6.0278956943602219E-2</v>
      </c>
      <c r="AE52" s="1">
        <v>66019</v>
      </c>
      <c r="AF52" s="1">
        <v>3887</v>
      </c>
      <c r="AG52" s="1">
        <v>6562</v>
      </c>
      <c r="AH52" s="1">
        <v>3173</v>
      </c>
      <c r="AI52" s="1">
        <v>64528</v>
      </c>
      <c r="AJ52" s="1">
        <v>4045</v>
      </c>
      <c r="AK52" s="1">
        <v>7025</v>
      </c>
      <c r="AL52" s="1">
        <v>3032</v>
      </c>
      <c r="AM52" s="1">
        <v>60604</v>
      </c>
      <c r="AN52" s="1">
        <v>3735</v>
      </c>
      <c r="AO52" s="1">
        <v>6328</v>
      </c>
      <c r="AP52" s="1">
        <v>2926</v>
      </c>
      <c r="AR52">
        <f t="shared" si="55"/>
        <v>5415</v>
      </c>
      <c r="AS52">
        <f t="shared" si="30"/>
        <v>152</v>
      </c>
      <c r="AT52">
        <f t="shared" si="31"/>
        <v>234</v>
      </c>
      <c r="AU52">
        <f t="shared" si="32"/>
        <v>247</v>
      </c>
      <c r="AW52">
        <f t="shared" si="56"/>
        <v>8.2021842196943306E-2</v>
      </c>
      <c r="AX52">
        <f t="shared" si="62"/>
        <v>3.9104708001029075E-2</v>
      </c>
      <c r="AY52">
        <f t="shared" si="63"/>
        <v>3.5659859798841814E-2</v>
      </c>
      <c r="AZ52">
        <f t="shared" si="64"/>
        <v>7.7844311377245512E-2</v>
      </c>
      <c r="BA52">
        <f t="shared" si="33"/>
        <v>7.5940784269408979E-2</v>
      </c>
      <c r="BC52">
        <f t="shared" si="69"/>
        <v>228.71105201000006</v>
      </c>
      <c r="BD52">
        <f t="shared" si="70"/>
        <v>274.18654398400002</v>
      </c>
      <c r="BE52">
        <f t="shared" si="71"/>
        <v>1948.7781941820006</v>
      </c>
      <c r="BF52">
        <f t="shared" si="72"/>
        <v>3294.2393042280009</v>
      </c>
      <c r="BG52">
        <f t="shared" si="34"/>
        <v>5745.9150944040011</v>
      </c>
      <c r="BI52" s="1">
        <v>55.871389999999998</v>
      </c>
      <c r="BJ52" s="1">
        <v>48.89273</v>
      </c>
      <c r="BK52" s="1">
        <v>15.48775</v>
      </c>
      <c r="BL52" s="1">
        <v>14.30189</v>
      </c>
      <c r="BN52">
        <f t="shared" si="35"/>
        <v>666.75888590211491</v>
      </c>
      <c r="BO52">
        <f t="shared" si="36"/>
        <v>699.49177068011386</v>
      </c>
      <c r="BP52">
        <f t="shared" si="37"/>
        <v>1574.8635294933097</v>
      </c>
      <c r="BQ52">
        <f t="shared" si="38"/>
        <v>2458.3332916346799</v>
      </c>
      <c r="BR52">
        <f t="shared" si="39"/>
        <v>5399.4474777102187</v>
      </c>
      <c r="BT52">
        <f t="shared" si="73"/>
        <v>165.21356263007215</v>
      </c>
      <c r="BU52">
        <f t="shared" si="74"/>
        <v>148.38373159368922</v>
      </c>
      <c r="BW52">
        <v>1.6982253767489794</v>
      </c>
      <c r="BX52">
        <v>3.8344999999999914</v>
      </c>
      <c r="BY52">
        <v>2</v>
      </c>
      <c r="BZ52">
        <f t="shared" si="61"/>
        <v>25.854237565390402</v>
      </c>
      <c r="CA52">
        <f t="shared" si="60"/>
        <v>6190310.090144515</v>
      </c>
      <c r="CF52">
        <f t="shared" si="57"/>
        <v>17.238542634948313</v>
      </c>
      <c r="CG52">
        <f t="shared" si="41"/>
        <v>18.084826414199249</v>
      </c>
      <c r="CH52">
        <f t="shared" si="42"/>
        <v>40.716895824589244</v>
      </c>
      <c r="CI52">
        <f t="shared" si="43"/>
        <v>63.558332936831185</v>
      </c>
      <c r="CJ52">
        <f t="shared" si="44"/>
        <v>139.59859781056798</v>
      </c>
      <c r="CK52">
        <f t="shared" si="58"/>
        <v>2.2551147806443569E-2</v>
      </c>
      <c r="CM52" s="1">
        <v>0</v>
      </c>
      <c r="CN52" s="1">
        <v>0</v>
      </c>
      <c r="CO52" s="1">
        <v>8932</v>
      </c>
      <c r="CP52" s="1">
        <v>21069</v>
      </c>
      <c r="CR52" s="1">
        <v>7.8167710000000001</v>
      </c>
      <c r="CS52" s="1">
        <v>7.5373830000000002</v>
      </c>
      <c r="CU52">
        <f t="shared" si="75"/>
        <v>595.58224972400012</v>
      </c>
      <c r="CV52">
        <f t="shared" si="76"/>
        <v>1404.8726398830004</v>
      </c>
      <c r="CX52">
        <f t="shared" si="77"/>
        <v>242.91890765655171</v>
      </c>
      <c r="CY52">
        <f t="shared" si="78"/>
        <v>552.52218809146871</v>
      </c>
      <c r="CZ52">
        <f t="shared" si="45"/>
        <v>0.1473189801422698</v>
      </c>
      <c r="DA52">
        <f t="shared" si="79"/>
        <v>6.2804831476776215</v>
      </c>
      <c r="DB52">
        <f t="shared" si="80"/>
        <v>34.436412676911623</v>
      </c>
      <c r="DC52">
        <f t="shared" si="81"/>
        <v>14.285039911066148</v>
      </c>
      <c r="DD52">
        <f t="shared" si="82"/>
        <v>49.273293025765035</v>
      </c>
      <c r="DE52">
        <f t="shared" si="46"/>
        <v>20.565523058743771</v>
      </c>
      <c r="DF52">
        <f t="shared" si="83"/>
        <v>119.03307475182422</v>
      </c>
      <c r="DG52">
        <f t="shared" si="59"/>
        <v>0.1473189801422698</v>
      </c>
      <c r="DI52" s="1">
        <v>2115</v>
      </c>
      <c r="DJ52" s="1">
        <v>687.22929999999997</v>
      </c>
      <c r="DK52" s="1">
        <v>5680</v>
      </c>
      <c r="DL52" s="1">
        <v>570.95079999999996</v>
      </c>
      <c r="DN52" s="1">
        <v>10450</v>
      </c>
      <c r="DO52" s="1">
        <v>13564</v>
      </c>
      <c r="DQ52">
        <f t="shared" si="47"/>
        <v>1.163017679336424</v>
      </c>
      <c r="DR52">
        <f t="shared" si="48"/>
        <v>2.5949040212964749</v>
      </c>
      <c r="DT52" s="1">
        <v>243309</v>
      </c>
      <c r="DU52" s="1">
        <v>224792</v>
      </c>
      <c r="DV52" s="1">
        <v>160976</v>
      </c>
      <c r="DW52" s="1">
        <v>115816</v>
      </c>
      <c r="DY52">
        <f t="shared" si="49"/>
        <v>16.223748499563005</v>
      </c>
      <c r="DZ52">
        <f t="shared" si="50"/>
        <v>14.989042216744004</v>
      </c>
      <c r="EA52">
        <f t="shared" si="51"/>
        <v>10.733816416432003</v>
      </c>
      <c r="EB52">
        <f t="shared" si="52"/>
        <v>7.7225653643120022</v>
      </c>
      <c r="ED52" s="1">
        <v>30171</v>
      </c>
      <c r="EE52" s="1">
        <v>49470</v>
      </c>
      <c r="EF52" s="1">
        <v>152</v>
      </c>
      <c r="EG52" s="1">
        <v>674.66030000000001</v>
      </c>
      <c r="EH52" s="1">
        <v>98</v>
      </c>
      <c r="EI52" s="1">
        <v>799.7165</v>
      </c>
      <c r="EK52" s="1">
        <v>0.30524820000000003</v>
      </c>
      <c r="EL52" s="1">
        <v>0.22579850000000001</v>
      </c>
      <c r="EM52" s="1">
        <v>0.75118479999999999</v>
      </c>
      <c r="EN52" s="1">
        <v>0.61801550000000005</v>
      </c>
      <c r="EO52" s="1">
        <v>6.8498000000000003E-2</v>
      </c>
      <c r="EP52" s="1">
        <v>2.2290299999999999E-2</v>
      </c>
      <c r="ES52">
        <v>11319</v>
      </c>
      <c r="ET52">
        <v>24239</v>
      </c>
      <c r="EV52">
        <f t="shared" si="53"/>
        <v>1.3428748122625674E-2</v>
      </c>
      <c r="EW52">
        <f t="shared" si="54"/>
        <v>4.0430710837905852E-3</v>
      </c>
    </row>
    <row r="53" spans="1:153" x14ac:dyDescent="0.25">
      <c r="A53">
        <v>2069</v>
      </c>
      <c r="B53" s="1">
        <v>10297</v>
      </c>
      <c r="C53" s="1">
        <v>13446</v>
      </c>
      <c r="D53" s="1">
        <v>29709</v>
      </c>
      <c r="E53" s="1">
        <v>50000</v>
      </c>
      <c r="F53" s="1">
        <v>3340</v>
      </c>
      <c r="G53" s="1">
        <v>4119</v>
      </c>
      <c r="H53" s="1">
        <v>28656</v>
      </c>
      <c r="I53" s="1">
        <v>49965</v>
      </c>
      <c r="J53" s="1">
        <v>26639</v>
      </c>
      <c r="K53" s="1">
        <v>46997</v>
      </c>
      <c r="L53" s="1">
        <v>892707</v>
      </c>
      <c r="P53">
        <v>2069</v>
      </c>
      <c r="Q53">
        <f t="shared" si="65"/>
        <v>686.59991327900025</v>
      </c>
      <c r="R53">
        <f t="shared" si="66"/>
        <v>896.57399572200029</v>
      </c>
      <c r="S53">
        <f t="shared" si="67"/>
        <v>1980.9844443630006</v>
      </c>
      <c r="T53">
        <f t="shared" si="68"/>
        <v>3333.9803500000012</v>
      </c>
      <c r="U53">
        <f t="shared" si="23"/>
        <v>6898.1387033640021</v>
      </c>
      <c r="W53">
        <f t="shared" si="24"/>
        <v>1776.2780508730004</v>
      </c>
      <c r="X53">
        <f t="shared" si="25"/>
        <v>3133.7414901790007</v>
      </c>
      <c r="Z53">
        <f t="shared" si="26"/>
        <v>204.70639349000021</v>
      </c>
      <c r="AA53">
        <f t="shared" si="27"/>
        <v>200.23885982100046</v>
      </c>
      <c r="AB53">
        <f t="shared" si="28"/>
        <v>0.10333568952169384</v>
      </c>
      <c r="AC53">
        <f t="shared" si="29"/>
        <v>6.0060000000000113E-2</v>
      </c>
      <c r="AE53" s="1">
        <v>66116</v>
      </c>
      <c r="AF53" s="1">
        <v>3896</v>
      </c>
      <c r="AG53" s="1">
        <v>6567</v>
      </c>
      <c r="AH53" s="1">
        <v>3130</v>
      </c>
      <c r="AI53" s="1">
        <v>64579</v>
      </c>
      <c r="AJ53" s="1">
        <v>4023</v>
      </c>
      <c r="AK53" s="1">
        <v>7025</v>
      </c>
      <c r="AL53" s="1">
        <v>2994</v>
      </c>
      <c r="AM53" s="1">
        <v>60685</v>
      </c>
      <c r="AN53" s="1">
        <v>3734</v>
      </c>
      <c r="AO53" s="1">
        <v>6327</v>
      </c>
      <c r="AP53" s="1">
        <v>2890</v>
      </c>
      <c r="AR53">
        <f t="shared" si="55"/>
        <v>5431</v>
      </c>
      <c r="AS53">
        <f t="shared" si="30"/>
        <v>162</v>
      </c>
      <c r="AT53">
        <f t="shared" si="31"/>
        <v>240</v>
      </c>
      <c r="AU53">
        <f t="shared" si="32"/>
        <v>240</v>
      </c>
      <c r="AW53">
        <f t="shared" si="56"/>
        <v>8.2143505354225904E-2</v>
      </c>
      <c r="AX53">
        <f t="shared" si="62"/>
        <v>4.1581108829568787E-2</v>
      </c>
      <c r="AY53">
        <f t="shared" si="63"/>
        <v>3.654636820465966E-2</v>
      </c>
      <c r="AZ53">
        <f t="shared" si="64"/>
        <v>7.6677316293929709E-2</v>
      </c>
      <c r="BA53">
        <f t="shared" si="33"/>
        <v>7.6189639814826432E-2</v>
      </c>
      <c r="BC53">
        <f t="shared" si="69"/>
        <v>222.70988738000005</v>
      </c>
      <c r="BD53">
        <f t="shared" si="70"/>
        <v>274.65330123300004</v>
      </c>
      <c r="BE53">
        <f t="shared" si="71"/>
        <v>1910.7708181920004</v>
      </c>
      <c r="BF53">
        <f t="shared" si="72"/>
        <v>3331.6465637550009</v>
      </c>
      <c r="BG53">
        <f t="shared" si="34"/>
        <v>5739.7805705600013</v>
      </c>
      <c r="BI53" s="1">
        <v>56.327710000000003</v>
      </c>
      <c r="BJ53" s="1">
        <v>49.980490000000003</v>
      </c>
      <c r="BK53" s="1">
        <v>15.96598</v>
      </c>
      <c r="BL53" s="1">
        <v>14.349909999999999</v>
      </c>
      <c r="BN53">
        <f t="shared" si="35"/>
        <v>654.56650520148207</v>
      </c>
      <c r="BO53">
        <f t="shared" si="36"/>
        <v>716.27124668430167</v>
      </c>
      <c r="BP53">
        <f t="shared" si="37"/>
        <v>1591.8288279896437</v>
      </c>
      <c r="BQ53">
        <f t="shared" si="38"/>
        <v>2494.5963645433658</v>
      </c>
      <c r="BR53">
        <f t="shared" si="39"/>
        <v>5457.2629444187933</v>
      </c>
      <c r="BT53">
        <f t="shared" si="73"/>
        <v>170.53721740397162</v>
      </c>
      <c r="BU53">
        <f t="shared" si="74"/>
        <v>149.93040894073337</v>
      </c>
      <c r="BW53">
        <v>1.7459147367757453</v>
      </c>
      <c r="BX53">
        <v>3.8344999999999914</v>
      </c>
      <c r="BY53">
        <v>2</v>
      </c>
      <c r="BZ53">
        <f t="shared" si="61"/>
        <v>26.319233632191466</v>
      </c>
      <c r="CA53">
        <f t="shared" si="60"/>
        <v>6295435.5069948016</v>
      </c>
      <c r="CF53">
        <f t="shared" si="57"/>
        <v>17.227688778204875</v>
      </c>
      <c r="CG53">
        <f t="shared" si="41"/>
        <v>18.851710285505181</v>
      </c>
      <c r="CH53">
        <f t="shared" si="42"/>
        <v>41.895714826316961</v>
      </c>
      <c r="CI53">
        <f t="shared" si="43"/>
        <v>65.655864536432318</v>
      </c>
      <c r="CJ53">
        <f t="shared" si="44"/>
        <v>143.63097842645934</v>
      </c>
      <c r="CK53">
        <f t="shared" si="58"/>
        <v>2.281509806063016E-2</v>
      </c>
      <c r="CM53" s="1">
        <v>0</v>
      </c>
      <c r="CN53" s="1">
        <v>0</v>
      </c>
      <c r="CO53" s="1">
        <v>8883</v>
      </c>
      <c r="CP53" s="1">
        <v>21174</v>
      </c>
      <c r="CR53" s="1">
        <v>7.7939980000000002</v>
      </c>
      <c r="CS53" s="1">
        <v>7.3561300000000003</v>
      </c>
      <c r="CU53">
        <f t="shared" si="75"/>
        <v>592.31494898100016</v>
      </c>
      <c r="CV53">
        <f t="shared" si="76"/>
        <v>1411.8739986180003</v>
      </c>
      <c r="CX53">
        <f t="shared" si="77"/>
        <v>240.88245471466544</v>
      </c>
      <c r="CY53">
        <f t="shared" si="78"/>
        <v>541.92292134857325</v>
      </c>
      <c r="CZ53">
        <f t="shared" si="45"/>
        <v>0.14344285478562527</v>
      </c>
      <c r="DA53">
        <f t="shared" si="79"/>
        <v>6.3398416035310623</v>
      </c>
      <c r="DB53">
        <f t="shared" si="80"/>
        <v>35.555873222785898</v>
      </c>
      <c r="DC53">
        <f t="shared" si="81"/>
        <v>14.262995977612814</v>
      </c>
      <c r="DD53">
        <f t="shared" si="82"/>
        <v>51.392868558819501</v>
      </c>
      <c r="DE53">
        <f t="shared" si="46"/>
        <v>20.602837581143877</v>
      </c>
      <c r="DF53">
        <f t="shared" si="83"/>
        <v>123.02814084531546</v>
      </c>
      <c r="DG53">
        <f t="shared" si="59"/>
        <v>0.14344285478562524</v>
      </c>
      <c r="DI53" s="1">
        <v>1928</v>
      </c>
      <c r="DJ53" s="1">
        <v>673.1875</v>
      </c>
      <c r="DK53" s="1">
        <v>5608</v>
      </c>
      <c r="DL53" s="1">
        <v>558.79359999999997</v>
      </c>
      <c r="DN53" s="1">
        <v>10285</v>
      </c>
      <c r="DO53" s="1">
        <v>13446</v>
      </c>
      <c r="DQ53">
        <f t="shared" si="47"/>
        <v>1.0385259439576624</v>
      </c>
      <c r="DR53">
        <f t="shared" si="48"/>
        <v>2.5074582227637854</v>
      </c>
      <c r="DT53" s="1">
        <v>241316</v>
      </c>
      <c r="DU53" s="1">
        <v>224707</v>
      </c>
      <c r="DV53" s="1">
        <v>159024</v>
      </c>
      <c r="DW53" s="1">
        <v>117023</v>
      </c>
      <c r="DY53">
        <f t="shared" si="49"/>
        <v>16.090856042812003</v>
      </c>
      <c r="DZ53">
        <f t="shared" si="50"/>
        <v>14.983374450149004</v>
      </c>
      <c r="EA53">
        <f t="shared" si="51"/>
        <v>10.603657823568003</v>
      </c>
      <c r="EB53">
        <f t="shared" si="52"/>
        <v>7.8030476499610018</v>
      </c>
      <c r="ED53" s="1">
        <v>29709</v>
      </c>
      <c r="EE53" s="1">
        <v>50000</v>
      </c>
      <c r="EF53" s="1">
        <v>155</v>
      </c>
      <c r="EG53" s="1">
        <v>583.47640000000001</v>
      </c>
      <c r="EH53" s="1">
        <v>111</v>
      </c>
      <c r="EI53" s="1">
        <v>579.78679999999997</v>
      </c>
      <c r="EK53" s="1">
        <v>0.30608809999999997</v>
      </c>
      <c r="EL53" s="1">
        <v>0.2254747</v>
      </c>
      <c r="EM53" s="1">
        <v>0.75565680000000002</v>
      </c>
      <c r="EN53" s="1">
        <v>0.62814029999999998</v>
      </c>
      <c r="EO53" s="1">
        <v>7.1425699999999995E-2</v>
      </c>
      <c r="EP53" s="1">
        <v>2.2097200000000001E-2</v>
      </c>
      <c r="ES53">
        <v>11293</v>
      </c>
      <c r="ET53">
        <v>24644</v>
      </c>
      <c r="EV53">
        <f t="shared" si="53"/>
        <v>1.3725316567785353E-2</v>
      </c>
      <c r="EW53">
        <f t="shared" si="54"/>
        <v>4.5041389384840123E-3</v>
      </c>
    </row>
    <row r="54" spans="1:153" x14ac:dyDescent="0.25">
      <c r="A54">
        <v>2070</v>
      </c>
      <c r="B54" s="1">
        <v>10095</v>
      </c>
      <c r="C54" s="1">
        <v>13550</v>
      </c>
      <c r="D54" s="1">
        <v>29534</v>
      </c>
      <c r="E54" s="1">
        <v>50568</v>
      </c>
      <c r="F54" s="1">
        <v>3310</v>
      </c>
      <c r="G54" s="1">
        <v>4065</v>
      </c>
      <c r="H54" s="1">
        <v>28432</v>
      </c>
      <c r="I54" s="1">
        <v>50614</v>
      </c>
      <c r="J54" s="1">
        <v>26393</v>
      </c>
      <c r="K54" s="1">
        <v>47577</v>
      </c>
      <c r="L54" s="1">
        <v>888629</v>
      </c>
      <c r="P54">
        <v>2070</v>
      </c>
      <c r="Q54">
        <f t="shared" si="65"/>
        <v>673.13063266500012</v>
      </c>
      <c r="R54">
        <f t="shared" si="66"/>
        <v>903.50867485000026</v>
      </c>
      <c r="S54">
        <f t="shared" si="67"/>
        <v>1969.3155131380006</v>
      </c>
      <c r="T54">
        <f t="shared" si="68"/>
        <v>3371.8543667760009</v>
      </c>
      <c r="U54">
        <f t="shared" si="23"/>
        <v>6917.8091874290021</v>
      </c>
      <c r="W54">
        <f t="shared" si="24"/>
        <v>1759.8748675510005</v>
      </c>
      <c r="X54">
        <f t="shared" si="25"/>
        <v>3172.4156622390005</v>
      </c>
      <c r="Z54">
        <f t="shared" si="26"/>
        <v>209.44064558700006</v>
      </c>
      <c r="AA54">
        <f t="shared" si="27"/>
        <v>199.43870453700038</v>
      </c>
      <c r="AB54">
        <f t="shared" si="28"/>
        <v>0.10635200108349699</v>
      </c>
      <c r="AC54">
        <f t="shared" si="29"/>
        <v>5.9148077835785573E-2</v>
      </c>
      <c r="AE54" s="1">
        <v>66515</v>
      </c>
      <c r="AF54" s="1">
        <v>3851</v>
      </c>
      <c r="AG54" s="1">
        <v>6597</v>
      </c>
      <c r="AH54" s="1">
        <v>3139</v>
      </c>
      <c r="AI54" s="1">
        <v>64974</v>
      </c>
      <c r="AJ54" s="1">
        <v>4008</v>
      </c>
      <c r="AK54" s="1">
        <v>7063</v>
      </c>
      <c r="AL54" s="1">
        <v>3001</v>
      </c>
      <c r="AM54" s="1">
        <v>61034</v>
      </c>
      <c r="AN54" s="1">
        <v>3693</v>
      </c>
      <c r="AO54" s="1">
        <v>6346</v>
      </c>
      <c r="AP54" s="1">
        <v>2897</v>
      </c>
      <c r="AR54">
        <f t="shared" si="55"/>
        <v>5481</v>
      </c>
      <c r="AS54">
        <f t="shared" si="30"/>
        <v>158</v>
      </c>
      <c r="AT54">
        <f t="shared" si="31"/>
        <v>251</v>
      </c>
      <c r="AU54">
        <f t="shared" si="32"/>
        <v>242</v>
      </c>
      <c r="AW54">
        <f t="shared" si="56"/>
        <v>8.2402465609261066E-2</v>
      </c>
      <c r="AX54">
        <f t="shared" si="62"/>
        <v>4.1028304336535967E-2</v>
      </c>
      <c r="AY54">
        <f t="shared" si="63"/>
        <v>3.8047597392754283E-2</v>
      </c>
      <c r="AZ54">
        <f t="shared" si="64"/>
        <v>7.7094616119783368E-2</v>
      </c>
      <c r="BA54">
        <f t="shared" si="33"/>
        <v>7.6552395695488246E-2</v>
      </c>
      <c r="BC54">
        <f t="shared" si="69"/>
        <v>220.70949917000004</v>
      </c>
      <c r="BD54">
        <f t="shared" si="70"/>
        <v>271.05260245500011</v>
      </c>
      <c r="BE54">
        <f t="shared" si="71"/>
        <v>1895.8345862240005</v>
      </c>
      <c r="BF54">
        <f t="shared" si="72"/>
        <v>3374.9216286980013</v>
      </c>
      <c r="BG54">
        <f t="shared" si="34"/>
        <v>5762.5183165470025</v>
      </c>
      <c r="BI54" s="1">
        <v>56.18027</v>
      </c>
      <c r="BJ54" s="1">
        <v>50.003320000000002</v>
      </c>
      <c r="BK54" s="1">
        <v>15.53847</v>
      </c>
      <c r="BL54" s="1">
        <v>14.3482</v>
      </c>
      <c r="BN54">
        <f t="shared" si="35"/>
        <v>646.98920112359247</v>
      </c>
      <c r="BO54">
        <f t="shared" si="36"/>
        <v>707.20383412167917</v>
      </c>
      <c r="BP54">
        <f t="shared" si="37"/>
        <v>1537.0956028438898</v>
      </c>
      <c r="BQ54">
        <f t="shared" si="38"/>
        <v>2526.6977785473032</v>
      </c>
      <c r="BR54">
        <f t="shared" si="39"/>
        <v>5417.9864166364641</v>
      </c>
      <c r="BT54">
        <f t="shared" si="73"/>
        <v>169.80927435750763</v>
      </c>
      <c r="BU54">
        <f t="shared" si="74"/>
        <v>149.31349143784323</v>
      </c>
      <c r="BW54">
        <v>1.7459147367757453</v>
      </c>
      <c r="BX54">
        <v>3.8344999999999914</v>
      </c>
      <c r="BY54">
        <v>2</v>
      </c>
      <c r="BZ54">
        <f t="shared" si="61"/>
        <v>26.792592790017494</v>
      </c>
      <c r="CA54">
        <f t="shared" si="60"/>
        <v>6405348.4432556368</v>
      </c>
      <c r="CF54">
        <f t="shared" si="57"/>
        <v>17.334518205243143</v>
      </c>
      <c r="CG54">
        <f t="shared" si="41"/>
        <v>18.94782434716123</v>
      </c>
      <c r="CH54">
        <f t="shared" si="42"/>
        <v>41.182776566322794</v>
      </c>
      <c r="CI54">
        <f t="shared" si="43"/>
        <v>67.696784684059693</v>
      </c>
      <c r="CJ54">
        <f t="shared" si="44"/>
        <v>145.16190380278687</v>
      </c>
      <c r="CK54">
        <f t="shared" si="58"/>
        <v>2.2662608457410575E-2</v>
      </c>
      <c r="CM54" s="1">
        <v>0</v>
      </c>
      <c r="CN54" s="1">
        <v>0</v>
      </c>
      <c r="CO54" s="1">
        <v>8701</v>
      </c>
      <c r="CP54" s="1">
        <v>21803</v>
      </c>
      <c r="CR54" s="1">
        <v>7.8459120000000002</v>
      </c>
      <c r="CS54" s="1">
        <v>7.5716710000000003</v>
      </c>
      <c r="CU54">
        <f t="shared" si="75"/>
        <v>580.17926050700009</v>
      </c>
      <c r="CV54">
        <f t="shared" si="76"/>
        <v>1453.8154714210002</v>
      </c>
      <c r="CX54">
        <f t="shared" si="77"/>
        <v>237.51870542071936</v>
      </c>
      <c r="CY54">
        <f t="shared" si="78"/>
        <v>574.37192789773201</v>
      </c>
      <c r="CZ54">
        <f t="shared" si="45"/>
        <v>0.1498509909189622</v>
      </c>
      <c r="DA54">
        <f t="shared" si="79"/>
        <v>6.3637419543494538</v>
      </c>
      <c r="DB54">
        <f t="shared" si="80"/>
        <v>34.819034611973336</v>
      </c>
      <c r="DC54">
        <f t="shared" si="81"/>
        <v>15.388913174181225</v>
      </c>
      <c r="DD54">
        <f t="shared" si="82"/>
        <v>52.307871509878467</v>
      </c>
      <c r="DE54">
        <f t="shared" si="46"/>
        <v>21.752655128530677</v>
      </c>
      <c r="DF54">
        <f t="shared" si="83"/>
        <v>123.40924867425619</v>
      </c>
      <c r="DG54">
        <f t="shared" si="59"/>
        <v>0.14985099091896217</v>
      </c>
      <c r="DI54" s="1">
        <v>1964</v>
      </c>
      <c r="DJ54" s="1">
        <v>662.44579999999996</v>
      </c>
      <c r="DK54" s="1">
        <v>5635</v>
      </c>
      <c r="DL54" s="1">
        <v>571.99929999999995</v>
      </c>
      <c r="DN54" s="1">
        <v>10082</v>
      </c>
      <c r="DO54" s="1">
        <v>13550</v>
      </c>
      <c r="DQ54">
        <f t="shared" si="47"/>
        <v>1.0410368722068049</v>
      </c>
      <c r="DR54">
        <f t="shared" si="48"/>
        <v>2.5790733582819625</v>
      </c>
      <c r="DT54" s="1">
        <v>239862</v>
      </c>
      <c r="DU54" s="1">
        <v>224192</v>
      </c>
      <c r="DV54" s="1">
        <v>157300</v>
      </c>
      <c r="DW54" s="1">
        <v>118162</v>
      </c>
      <c r="DY54">
        <f t="shared" si="49"/>
        <v>15.993903894234005</v>
      </c>
      <c r="DZ54">
        <f t="shared" si="50"/>
        <v>14.949034452544003</v>
      </c>
      <c r="EA54">
        <f t="shared" si="51"/>
        <v>10.488702181100004</v>
      </c>
      <c r="EB54">
        <f t="shared" si="52"/>
        <v>7.8789957223340021</v>
      </c>
      <c r="ED54" s="1">
        <v>29534</v>
      </c>
      <c r="EE54" s="1">
        <v>50568</v>
      </c>
      <c r="EF54" s="1">
        <v>174</v>
      </c>
      <c r="EG54" s="1">
        <v>785.18349999999998</v>
      </c>
      <c r="EH54" s="1">
        <v>103</v>
      </c>
      <c r="EI54" s="1">
        <v>716.02769999999998</v>
      </c>
      <c r="EK54" s="1">
        <v>0.30520049999999999</v>
      </c>
      <c r="EL54" s="1">
        <v>0.22707240000000001</v>
      </c>
      <c r="EM54" s="1">
        <v>0.7638296</v>
      </c>
      <c r="EN54" s="1">
        <v>0.62963369999999996</v>
      </c>
      <c r="EO54" s="1">
        <v>7.2764499999999996E-2</v>
      </c>
      <c r="EP54" s="1">
        <v>2.2609899999999999E-2</v>
      </c>
      <c r="ES54">
        <v>11249</v>
      </c>
      <c r="ET54">
        <v>25662</v>
      </c>
      <c r="EV54">
        <f t="shared" si="53"/>
        <v>1.5468041603698107E-2</v>
      </c>
      <c r="EW54">
        <f t="shared" si="54"/>
        <v>4.0137167796742267E-3</v>
      </c>
    </row>
    <row r="56" spans="1:153" x14ac:dyDescent="0.25">
      <c r="F56">
        <f>SUM(F54:I54)/SUM(F4:I4)</f>
        <v>1.919784076772703</v>
      </c>
      <c r="Q56">
        <f t="shared" ref="Q56:T56" si="84">Q54-Q4</f>
        <v>333.59807382100001</v>
      </c>
      <c r="R56">
        <f t="shared" si="84"/>
        <v>184.03571532000001</v>
      </c>
      <c r="S56">
        <f t="shared" si="84"/>
        <v>518.6339832460003</v>
      </c>
      <c r="T56">
        <f t="shared" si="84"/>
        <v>2046.2637796160006</v>
      </c>
      <c r="U56">
        <f>U54-U4</f>
        <v>3082.5315520030013</v>
      </c>
      <c r="BI56">
        <f>AVERAGE(BI4:BI8)</f>
        <v>57.550193999999998</v>
      </c>
      <c r="BJ56">
        <f>AVERAGE(BJ4:BJ8)</f>
        <v>49.805454000000005</v>
      </c>
      <c r="BK56">
        <f t="shared" ref="BK56:BL56" si="85">AVERAGE(BK4:BK8)</f>
        <v>16.857438000000002</v>
      </c>
      <c r="BL56">
        <f t="shared" si="85"/>
        <v>14.851571999999999</v>
      </c>
      <c r="BN56">
        <f t="shared" ref="BN56:BP56" si="86">BN54-BN4</f>
        <v>310.18518041637162</v>
      </c>
      <c r="BO56">
        <f t="shared" si="86"/>
        <v>129.41199094705416</v>
      </c>
      <c r="BP56">
        <f t="shared" si="86"/>
        <v>361.122592363791</v>
      </c>
      <c r="BQ56">
        <f>BQ54-BQ4</f>
        <v>1566.9978397077475</v>
      </c>
      <c r="DY56">
        <f t="shared" ref="DY56:EA56" si="87">DY54/DY4</f>
        <v>0.69209262064488208</v>
      </c>
      <c r="DZ56">
        <f t="shared" si="87"/>
        <v>0.86011010722986314</v>
      </c>
      <c r="EA56">
        <f t="shared" si="87"/>
        <v>1.1562435682573287</v>
      </c>
      <c r="EB56">
        <f>EB54/EB4</f>
        <v>2.3345253383384375</v>
      </c>
    </row>
    <row r="57" spans="1:153" x14ac:dyDescent="0.25">
      <c r="AW57">
        <f>AVERAGE(AW4:AW54)</f>
        <v>0.10100958077330138</v>
      </c>
      <c r="AX57">
        <f t="shared" ref="AX57:AZ57" si="88">AVERAGE(AX4:AX54)</f>
        <v>5.5597994604900579E-2</v>
      </c>
      <c r="AY57">
        <f t="shared" si="88"/>
        <v>5.3988192379642336E-2</v>
      </c>
      <c r="AZ57">
        <f t="shared" si="88"/>
        <v>9.3072048645243932E-2</v>
      </c>
      <c r="BI57">
        <f>AVERAGE(BI50:BI54)</f>
        <v>55.949065999999995</v>
      </c>
      <c r="BJ57">
        <f>AVERAGE(BJ50:BJ54)</f>
        <v>49.411257999999997</v>
      </c>
      <c r="BK57">
        <f t="shared" ref="BK57:BL57" si="89">AVERAGE(BK50:BK54)</f>
        <v>15.563404</v>
      </c>
      <c r="BL57">
        <f t="shared" si="89"/>
        <v>14.283814000000001</v>
      </c>
    </row>
    <row r="58" spans="1:153" x14ac:dyDescent="0.25">
      <c r="Q58">
        <f>Q54/Q4</f>
        <v>1.9825216025137469</v>
      </c>
      <c r="R58">
        <f>R54/R4</f>
        <v>1.2557924003707135</v>
      </c>
      <c r="S58">
        <f>S54/S4</f>
        <v>1.3575105717962863</v>
      </c>
      <c r="T58">
        <f>T54/T4</f>
        <v>2.5436619718309861</v>
      </c>
      <c r="U58">
        <f>U54/U4</f>
        <v>1.8037310059459648</v>
      </c>
      <c r="BI58">
        <f>AVERAGE(BI4:BI54)</f>
        <v>56.994627843137259</v>
      </c>
      <c r="BJ58">
        <f t="shared" ref="BJ58:BL58" si="90">AVERAGE(BJ4:BJ54)</f>
        <v>49.739304117647045</v>
      </c>
      <c r="BK58">
        <f t="shared" si="90"/>
        <v>16.067321372549017</v>
      </c>
      <c r="BL58">
        <f t="shared" si="90"/>
        <v>14.950959411764703</v>
      </c>
    </row>
    <row r="59" spans="1:153" x14ac:dyDescent="0.25">
      <c r="BI59">
        <f>MIN(BI3:BI54)</f>
        <v>54.090429999999998</v>
      </c>
      <c r="BJ59">
        <f t="shared" ref="BJ59:BL59" si="91">MIN(BJ3:BJ54)</f>
        <v>41.169699999999999</v>
      </c>
      <c r="BK59">
        <f t="shared" si="91"/>
        <v>15.149839999999999</v>
      </c>
      <c r="BL59">
        <f t="shared" si="91"/>
        <v>14.024979999999999</v>
      </c>
    </row>
    <row r="60" spans="1:153" x14ac:dyDescent="0.25">
      <c r="P60" s="2" t="s">
        <v>102</v>
      </c>
      <c r="Q60">
        <f>DY56</f>
        <v>0.69209262064488208</v>
      </c>
      <c r="R60">
        <f t="shared" ref="R60:T60" si="92">DZ56</f>
        <v>0.86011010722986314</v>
      </c>
      <c r="S60">
        <f t="shared" si="92"/>
        <v>1.1562435682573287</v>
      </c>
      <c r="T60">
        <f t="shared" si="92"/>
        <v>2.3345253383384375</v>
      </c>
      <c r="BI60">
        <f>MAX(BI3:BI54)</f>
        <v>59.933050000000001</v>
      </c>
      <c r="BJ60">
        <f t="shared" ref="BJ60:BL60" si="93">MAX(BJ3:BJ54)</f>
        <v>51.913760000000003</v>
      </c>
      <c r="BK60">
        <f t="shared" si="93"/>
        <v>19.904820000000001</v>
      </c>
      <c r="BL60">
        <f t="shared" si="93"/>
        <v>18.420680000000001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ABE6-936C-4F68-B6D0-5B6854235993}">
  <dimension ref="A1:EP60"/>
  <sheetViews>
    <sheetView tabSelected="1" workbookViewId="0">
      <pane xSplit="1" ySplit="2" topLeftCell="DO3" activePane="bottomRight" state="frozen"/>
      <selection pane="topRight" activeCell="B1" sqref="B1"/>
      <selection pane="bottomLeft" activeCell="A3" sqref="A3"/>
      <selection pane="bottomRight" activeCell="EM3" sqref="EM3"/>
    </sheetView>
  </sheetViews>
  <sheetFormatPr defaultRowHeight="15" x14ac:dyDescent="0.25"/>
  <sheetData>
    <row r="1" spans="1:146" x14ac:dyDescent="0.25">
      <c r="G1" t="s">
        <v>41</v>
      </c>
      <c r="U1" t="s">
        <v>53</v>
      </c>
      <c r="AI1" t="s">
        <v>47</v>
      </c>
      <c r="AW1" t="s">
        <v>48</v>
      </c>
      <c r="BK1" t="s">
        <v>49</v>
      </c>
      <c r="BR1" t="s">
        <v>50</v>
      </c>
      <c r="BY1" t="s">
        <v>80</v>
      </c>
      <c r="CG1" t="s">
        <v>51</v>
      </c>
      <c r="CR1" t="s">
        <v>87</v>
      </c>
      <c r="CX1" t="s">
        <v>82</v>
      </c>
      <c r="DC1" t="s">
        <v>83</v>
      </c>
      <c r="DH1" t="s">
        <v>88</v>
      </c>
      <c r="DO1" t="s">
        <v>28</v>
      </c>
      <c r="DP1" t="s">
        <v>54</v>
      </c>
      <c r="DQ1" t="s">
        <v>55</v>
      </c>
      <c r="DU1" t="s">
        <v>56</v>
      </c>
      <c r="EG1" t="s">
        <v>95</v>
      </c>
      <c r="EH1" t="s">
        <v>96</v>
      </c>
      <c r="EL1" t="s">
        <v>98</v>
      </c>
    </row>
    <row r="2" spans="1:146" x14ac:dyDescent="0.25">
      <c r="A2" t="s">
        <v>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79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18</v>
      </c>
      <c r="AI2" t="s">
        <v>42</v>
      </c>
      <c r="AJ2" t="s">
        <v>43</v>
      </c>
      <c r="AK2" t="s">
        <v>44</v>
      </c>
      <c r="AL2" t="s">
        <v>45</v>
      </c>
      <c r="AM2" t="s">
        <v>46</v>
      </c>
      <c r="AN2" t="s">
        <v>18</v>
      </c>
      <c r="AW2" t="s">
        <v>42</v>
      </c>
      <c r="AX2" t="s">
        <v>43</v>
      </c>
      <c r="AY2" t="s">
        <v>44</v>
      </c>
      <c r="AZ2" t="s">
        <v>45</v>
      </c>
      <c r="BA2" t="s">
        <v>46</v>
      </c>
      <c r="BB2" t="s">
        <v>18</v>
      </c>
      <c r="BK2" t="s">
        <v>42</v>
      </c>
      <c r="BL2" t="s">
        <v>43</v>
      </c>
      <c r="BM2" t="s">
        <v>44</v>
      </c>
      <c r="BN2" t="s">
        <v>45</v>
      </c>
      <c r="BO2" t="s">
        <v>46</v>
      </c>
      <c r="BP2" t="s">
        <v>18</v>
      </c>
      <c r="BR2" t="s">
        <v>42</v>
      </c>
      <c r="BS2" t="s">
        <v>43</v>
      </c>
      <c r="BT2" t="s">
        <v>44</v>
      </c>
      <c r="BU2" t="s">
        <v>45</v>
      </c>
      <c r="BV2" t="s">
        <v>46</v>
      </c>
      <c r="BW2" t="s">
        <v>18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E2" t="s">
        <v>81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R2" t="s">
        <v>5</v>
      </c>
      <c r="CS2" t="s">
        <v>6</v>
      </c>
      <c r="CT2" t="s">
        <v>7</v>
      </c>
      <c r="CU2" t="s">
        <v>8</v>
      </c>
      <c r="CX2" t="s">
        <v>5</v>
      </c>
      <c r="CY2" t="s">
        <v>6</v>
      </c>
      <c r="CZ2" t="s">
        <v>7</v>
      </c>
      <c r="DA2" t="s">
        <v>8</v>
      </c>
      <c r="DC2" t="s">
        <v>5</v>
      </c>
      <c r="DD2" t="s">
        <v>6</v>
      </c>
      <c r="DE2" t="s">
        <v>7</v>
      </c>
      <c r="DF2" t="s">
        <v>8</v>
      </c>
      <c r="DH2" t="s">
        <v>5</v>
      </c>
      <c r="DI2" t="s">
        <v>6</v>
      </c>
      <c r="DJ2" t="s">
        <v>7</v>
      </c>
      <c r="DK2" t="s">
        <v>8</v>
      </c>
      <c r="DL2" t="s">
        <v>84</v>
      </c>
      <c r="DO2" t="s">
        <v>104</v>
      </c>
      <c r="DP2" t="s">
        <v>29</v>
      </c>
      <c r="DQ2" t="s">
        <v>105</v>
      </c>
      <c r="DR2" t="s">
        <v>107</v>
      </c>
      <c r="DS2" t="s">
        <v>7</v>
      </c>
      <c r="DT2" t="s">
        <v>8</v>
      </c>
      <c r="DU2" t="s">
        <v>42</v>
      </c>
      <c r="DV2" t="s">
        <v>43</v>
      </c>
      <c r="DW2" t="s">
        <v>44</v>
      </c>
      <c r="DX2" t="s">
        <v>45</v>
      </c>
      <c r="DY2" t="s">
        <v>46</v>
      </c>
      <c r="EA2" t="s">
        <v>91</v>
      </c>
      <c r="EB2" t="s">
        <v>92</v>
      </c>
      <c r="EC2" t="s">
        <v>93</v>
      </c>
      <c r="ED2" t="s">
        <v>94</v>
      </c>
      <c r="EG2" t="s">
        <v>29</v>
      </c>
      <c r="EH2" t="s">
        <v>29</v>
      </c>
      <c r="EI2" t="s">
        <v>106</v>
      </c>
      <c r="EJ2" t="s">
        <v>97</v>
      </c>
      <c r="EK2" t="s">
        <v>7</v>
      </c>
      <c r="EL2" t="s">
        <v>29</v>
      </c>
      <c r="EM2" t="s">
        <v>108</v>
      </c>
      <c r="EN2" t="s">
        <v>99</v>
      </c>
      <c r="EO2" t="s">
        <v>100</v>
      </c>
      <c r="EP2" t="s">
        <v>101</v>
      </c>
    </row>
    <row r="3" spans="1:146" x14ac:dyDescent="0.25">
      <c r="A3">
        <v>2019</v>
      </c>
      <c r="B3" s="1">
        <v>33370</v>
      </c>
      <c r="C3" s="1">
        <v>51790</v>
      </c>
      <c r="D3" s="1">
        <v>24551</v>
      </c>
      <c r="E3" s="1">
        <v>5658</v>
      </c>
      <c r="G3">
        <f>'care receipt'!$N$5*'care provision'!B3/1000</f>
        <v>2225.0984855900006</v>
      </c>
      <c r="H3">
        <f>'care receipt'!$N$5*'care provision'!C3/1000</f>
        <v>3453.3368465300014</v>
      </c>
      <c r="I3">
        <f>'care receipt'!$N$5*'care provision'!D3/1000</f>
        <v>1637.0510314570004</v>
      </c>
      <c r="J3">
        <f>'care receipt'!$N$5*'care provision'!E3/1000</f>
        <v>377.27321640600007</v>
      </c>
      <c r="K3">
        <f>SUM(G3:J3)</f>
        <v>7692.7595799830015</v>
      </c>
      <c r="L3">
        <f>K3/'care receipt'!BG3</f>
        <v>2.4358979772813649</v>
      </c>
      <c r="N3" s="1">
        <v>12210</v>
      </c>
      <c r="O3" s="1">
        <v>6802</v>
      </c>
      <c r="P3" s="1">
        <v>6317</v>
      </c>
      <c r="Q3" s="1">
        <v>2803</v>
      </c>
      <c r="R3" s="1">
        <v>5403</v>
      </c>
      <c r="S3" s="1">
        <v>17.276579999999999</v>
      </c>
      <c r="U3">
        <f>'care receipt'!$N$5*'care provision'!N3/1000</f>
        <v>814.15800147000027</v>
      </c>
      <c r="V3">
        <f>'care receipt'!$N$5*'care provision'!O3/1000</f>
        <v>453.55468681400015</v>
      </c>
      <c r="W3">
        <f>'care receipt'!$N$5*'care provision'!P3/1000</f>
        <v>421.21507741900007</v>
      </c>
      <c r="X3">
        <f>'care receipt'!$N$5*'care provision'!Q3/1000</f>
        <v>186.90293842100004</v>
      </c>
      <c r="Y3">
        <f>'care receipt'!$N$5*'care provision'!R3/1000</f>
        <v>360.26991662100011</v>
      </c>
      <c r="Z3">
        <f>S3</f>
        <v>17.276579999999999</v>
      </c>
      <c r="AB3" s="1">
        <v>21783</v>
      </c>
      <c r="AC3" s="1">
        <v>10333</v>
      </c>
      <c r="AD3" s="1">
        <v>8728</v>
      </c>
      <c r="AE3" s="1">
        <v>3975</v>
      </c>
      <c r="AF3" s="1">
        <v>7220</v>
      </c>
      <c r="AG3" s="1">
        <v>15.779170000000001</v>
      </c>
      <c r="AI3">
        <f>'care receipt'!$N$5*'care provision'!AB3/1000</f>
        <v>1452.4818792810004</v>
      </c>
      <c r="AJ3">
        <f>'care receipt'!$N$5*'care provision'!AC3/1000</f>
        <v>689.00037913100016</v>
      </c>
      <c r="AK3">
        <f>'care receipt'!$N$5*'care provision'!AD3/1000</f>
        <v>581.97960989600017</v>
      </c>
      <c r="AL3">
        <f>'care receipt'!$N$5*'care provision'!AE3/1000</f>
        <v>265.05143782500011</v>
      </c>
      <c r="AM3">
        <f>'care receipt'!$N$5*'care provision'!AF3/1000</f>
        <v>481.42676254000014</v>
      </c>
      <c r="AN3">
        <f>AG3</f>
        <v>15.779170000000001</v>
      </c>
      <c r="AP3" s="1">
        <v>10466</v>
      </c>
      <c r="AQ3" s="1">
        <v>4776</v>
      </c>
      <c r="AR3" s="1">
        <v>3887</v>
      </c>
      <c r="AS3" s="1">
        <v>2055</v>
      </c>
      <c r="AT3" s="1">
        <v>3451</v>
      </c>
      <c r="AU3" s="1">
        <v>16.78895</v>
      </c>
      <c r="AW3">
        <f>'care receipt'!$N$5*'care provision'!AP3/1000</f>
        <v>697.86876686200026</v>
      </c>
      <c r="AX3">
        <f>'care receipt'!$N$5*'care provision'!AQ3/1000</f>
        <v>318.46180303200009</v>
      </c>
      <c r="AY3">
        <f>'care receipt'!$N$5*'care provision'!AR3/1000</f>
        <v>259.1836324090001</v>
      </c>
      <c r="AZ3">
        <f>'care receipt'!$N$5*'care provision'!AS3/1000</f>
        <v>137.02659238500001</v>
      </c>
      <c r="BA3">
        <f>'care receipt'!$N$5*'care provision'!AT3/1000</f>
        <v>230.11132375700006</v>
      </c>
      <c r="BB3">
        <f>AU3</f>
        <v>16.78895</v>
      </c>
      <c r="BD3" s="1">
        <v>2309</v>
      </c>
      <c r="BE3" s="1">
        <v>1107</v>
      </c>
      <c r="BF3" s="1">
        <v>809</v>
      </c>
      <c r="BG3" s="1">
        <v>599</v>
      </c>
      <c r="BH3" s="1">
        <v>844</v>
      </c>
      <c r="BI3" s="1">
        <v>18.595590000000001</v>
      </c>
      <c r="BK3">
        <f>'care receipt'!$N$5*'care provision'!BD3/1000</f>
        <v>153.96321256300004</v>
      </c>
      <c r="BL3">
        <f>'care receipt'!$N$5*'care provision'!BE3/1000</f>
        <v>73.81432494900001</v>
      </c>
      <c r="BM3">
        <f>'care receipt'!$N$5*'care provision'!BF3/1000</f>
        <v>53.943802063000014</v>
      </c>
      <c r="BN3">
        <f>'care receipt'!$N$5*'care provision'!BG3/1000</f>
        <v>39.941084593000014</v>
      </c>
      <c r="BO3">
        <f>'care receipt'!$N$5*'care provision'!BH3/1000</f>
        <v>56.277588308000013</v>
      </c>
      <c r="BP3">
        <f>BI3</f>
        <v>18.595590000000001</v>
      </c>
      <c r="BR3">
        <f>BK3+AW3+AI3+U3</f>
        <v>3118.471860176001</v>
      </c>
      <c r="BS3">
        <f>BL3+AX3+AJ3+V3</f>
        <v>1534.8311939260004</v>
      </c>
      <c r="BT3">
        <f>BM3+AY3+AK3+W3</f>
        <v>1316.3221217870005</v>
      </c>
      <c r="BU3">
        <f>BN3+AZ3+AL3+X3</f>
        <v>628.92205322400014</v>
      </c>
      <c r="BV3">
        <f>BO3+BA3+AM3+Y3</f>
        <v>1128.0855912260004</v>
      </c>
      <c r="BW3">
        <f>(BP3*J3+BB3*I3+AN3*H3+Z3*G3)/SUM(G3:J3)</f>
        <v>16.565299591484717</v>
      </c>
      <c r="BY3">
        <f t="shared" ref="BY3:BY34" si="0">G3*Z3*365.25/7/1000</f>
        <v>2005.8534429817475</v>
      </c>
      <c r="BZ3">
        <f t="shared" ref="BZ3:BZ34" si="1">H3*AN3*365.25/7/1000</f>
        <v>2843.2515348361944</v>
      </c>
      <c r="CA3">
        <f t="shared" ref="CA3:CA34" si="2">I3*BB3*365.25/7/1000</f>
        <v>1434.0950544000495</v>
      </c>
      <c r="CB3">
        <f t="shared" ref="CB3:CB34" si="3">J3*BP3*365.25/7/1000</f>
        <v>366.06492755144478</v>
      </c>
      <c r="CC3">
        <f>SUM(BY3:CB3)</f>
        <v>6649.2649597694372</v>
      </c>
      <c r="CD3">
        <f>SUM(BY3:BZ3)/CC3</f>
        <v>0.72926932633258834</v>
      </c>
      <c r="CE3">
        <f>CC3/'care receipt'!BR3</f>
        <v>1.5716601786403308</v>
      </c>
      <c r="CG3">
        <f>G3*Z3*365.25/7*'care receipt'!$BZ3/10^6</f>
        <v>23.357607095454131</v>
      </c>
      <c r="CH3">
        <f>H3*AN3*365.25/7*'care receipt'!$BZ3/10^6</f>
        <v>33.108875654209527</v>
      </c>
      <c r="CI3">
        <f>I3*BB3*365.25/7*'care receipt'!$BZ3/10^6</f>
        <v>16.699639216121476</v>
      </c>
      <c r="CJ3">
        <f>J3*BP3*365.25/7*'care receipt'!$BZ3/10^6</f>
        <v>4.2627245669863898</v>
      </c>
      <c r="CK3">
        <f>SUM(CG3:CJ3)</f>
        <v>77.428846532771516</v>
      </c>
      <c r="CM3" s="1">
        <v>16663</v>
      </c>
      <c r="CN3" s="1">
        <v>25661</v>
      </c>
      <c r="CO3" s="1">
        <v>316</v>
      </c>
      <c r="CP3" s="1">
        <v>2</v>
      </c>
      <c r="CR3">
        <f>'care receipt'!$N$5*'care provision'!CM3/1000</f>
        <v>1111.0822914410003</v>
      </c>
      <c r="CS3">
        <f>'care receipt'!$N$5*'care provision'!CN3/1000</f>
        <v>1711.0653952270006</v>
      </c>
      <c r="CT3">
        <f>'care receipt'!$N$5*'care provision'!CO3/1000</f>
        <v>21.070755812000005</v>
      </c>
      <c r="CU3">
        <f>'care receipt'!$N$5*'care provision'!CP3/1000</f>
        <v>0.13335921400000003</v>
      </c>
      <c r="CW3">
        <f t="shared" ref="CW3:CW34" si="4">A3</f>
        <v>2019</v>
      </c>
      <c r="CX3">
        <f t="shared" ref="CX3:CX34" si="5">CR3/G3</f>
        <v>0.49934072520227751</v>
      </c>
      <c r="CY3">
        <f t="shared" ref="CY3:CY34" si="6">CS3/H3</f>
        <v>0.49548175323421506</v>
      </c>
      <c r="CZ3">
        <f t="shared" ref="CZ3:CZ34" si="7">CT3/I3</f>
        <v>1.2871166143945257E-2</v>
      </c>
      <c r="DA3">
        <f t="shared" ref="DA3:DA34" si="8">CU3/J3</f>
        <v>3.5348179568752211E-4</v>
      </c>
      <c r="DC3" s="1">
        <v>469.3707</v>
      </c>
      <c r="DD3" s="1">
        <v>524.20399999999995</v>
      </c>
      <c r="DE3" s="1">
        <v>506.2423</v>
      </c>
      <c r="DF3" s="1">
        <v>149.90979999999999</v>
      </c>
      <c r="DH3">
        <f t="shared" ref="DH3:DH34" si="9">DC3*CR3*12/10^6</f>
        <v>6.2581136746951955</v>
      </c>
      <c r="DI3">
        <f t="shared" ref="DI3:DI34" si="10">DD3*CS3*12/10^6</f>
        <v>10.763367893274896</v>
      </c>
      <c r="DJ3">
        <f t="shared" ref="DJ3:DJ34" si="11">DE3*CT3*12/10^6</f>
        <v>0.12800289462006301</v>
      </c>
      <c r="DK3">
        <f t="shared" ref="DK3:DK34" si="12">DF3*CU3*12/10^6</f>
        <v>2.3990223718676644E-4</v>
      </c>
      <c r="DL3">
        <f>SUM(DH3:DK3)/'care receipt'!DF3</f>
        <v>0.40248216635693645</v>
      </c>
      <c r="DM3">
        <f>SUM(DH3:DK3)</f>
        <v>17.149724364827343</v>
      </c>
      <c r="DO3" s="1">
        <v>0.21012400000000001</v>
      </c>
      <c r="DP3" s="1">
        <v>0.21459909999999999</v>
      </c>
      <c r="DQ3" s="1">
        <v>0.3358334</v>
      </c>
      <c r="DR3" s="1">
        <v>0.22060689999999999</v>
      </c>
      <c r="DS3" s="1">
        <v>1.1976199999999999E-2</v>
      </c>
      <c r="DT3" s="1">
        <v>2.4783000000000001E-3</v>
      </c>
      <c r="DU3" s="1">
        <v>0.2053209</v>
      </c>
      <c r="DV3" s="1">
        <v>0.2151728</v>
      </c>
      <c r="DW3" s="1">
        <v>0.2247933</v>
      </c>
      <c r="DX3" s="1">
        <v>0.2273483</v>
      </c>
      <c r="DY3" s="1">
        <v>0.23696519999999999</v>
      </c>
      <c r="EA3">
        <f>DO3</f>
        <v>0.21012400000000001</v>
      </c>
      <c r="EB3">
        <f>DQ3</f>
        <v>0.3358334</v>
      </c>
      <c r="EC3">
        <f>DR3</f>
        <v>0.22060689999999999</v>
      </c>
      <c r="ED3">
        <f t="shared" ref="ED3:ED34" si="13">(DS3*I3+DT3*J3)/(I3+J3)</f>
        <v>1.0197289138998313E-2</v>
      </c>
      <c r="EG3" s="1">
        <v>0.21012400000000001</v>
      </c>
      <c r="EH3" s="1">
        <v>0.23197789999999999</v>
      </c>
      <c r="EI3" s="1">
        <v>0.26871210000000001</v>
      </c>
      <c r="EJ3" s="1">
        <v>0.21042140000000001</v>
      </c>
      <c r="EK3" s="1">
        <v>7.9326900000000006E-2</v>
      </c>
      <c r="EL3" s="1">
        <v>2490.7669999999998</v>
      </c>
      <c r="EM3" s="1">
        <v>2548.0169999999998</v>
      </c>
      <c r="EN3" s="1">
        <v>2771.5259999999998</v>
      </c>
      <c r="EO3" s="1">
        <v>2145.0419999999999</v>
      </c>
      <c r="EP3" s="1">
        <v>1796.52</v>
      </c>
    </row>
    <row r="4" spans="1:146" x14ac:dyDescent="0.25">
      <c r="A4">
        <v>2020</v>
      </c>
      <c r="B4" s="1">
        <v>33214</v>
      </c>
      <c r="C4" s="1">
        <v>50789</v>
      </c>
      <c r="D4" s="1">
        <v>26323</v>
      </c>
      <c r="E4" s="1">
        <v>7398</v>
      </c>
      <c r="G4">
        <f>'care receipt'!$N$5*'care provision'!B4/1000</f>
        <v>2214.6964668980008</v>
      </c>
      <c r="H4">
        <f>'care receipt'!$N$5*'care provision'!C4/1000</f>
        <v>3386.5905599230009</v>
      </c>
      <c r="I4">
        <f>'care receipt'!$N$5*'care provision'!D4/1000</f>
        <v>1755.2072950610004</v>
      </c>
      <c r="J4">
        <f>'care receipt'!$N$5*'care provision'!E4/1000</f>
        <v>493.2957325860001</v>
      </c>
      <c r="K4">
        <f t="shared" ref="K4:K54" si="14">SUM(G4:J4)</f>
        <v>7849.7900544680024</v>
      </c>
      <c r="L4">
        <f>K4/'care receipt'!BG4</f>
        <v>2.6151590545583794</v>
      </c>
      <c r="N4" s="1">
        <v>12734</v>
      </c>
      <c r="O4" s="1">
        <v>6893</v>
      </c>
      <c r="P4" s="1">
        <v>6103</v>
      </c>
      <c r="Q4" s="1">
        <v>2704</v>
      </c>
      <c r="R4" s="1">
        <v>4983</v>
      </c>
      <c r="S4" s="1">
        <v>16.13006</v>
      </c>
      <c r="U4">
        <f>'care receipt'!$N$5*'care provision'!N4/1000</f>
        <v>849.09811553800023</v>
      </c>
      <c r="V4">
        <f>'care receipt'!$N$5*'care provision'!O4/1000</f>
        <v>459.62253105100012</v>
      </c>
      <c r="W4">
        <f>'care receipt'!$N$5*'care provision'!P4/1000</f>
        <v>406.94564152100014</v>
      </c>
      <c r="X4">
        <f>'care receipt'!$N$5*'care provision'!Q4/1000</f>
        <v>180.30165732800006</v>
      </c>
      <c r="Y4">
        <f>'care receipt'!$N$5*'care provision'!R4/1000</f>
        <v>332.26448168100012</v>
      </c>
      <c r="Z4">
        <f t="shared" ref="Z4:Z54" si="15">S4</f>
        <v>16.13006</v>
      </c>
      <c r="AB4" s="1">
        <v>22140</v>
      </c>
      <c r="AC4" s="1">
        <v>10160</v>
      </c>
      <c r="AD4" s="1">
        <v>8573</v>
      </c>
      <c r="AE4" s="1">
        <v>3621</v>
      </c>
      <c r="AF4" s="1">
        <v>6536</v>
      </c>
      <c r="AG4" s="1">
        <v>14.57174</v>
      </c>
      <c r="AI4">
        <f>'care receipt'!$N$5*'care provision'!AB4/1000</f>
        <v>1476.2864989800005</v>
      </c>
      <c r="AJ4">
        <f>'care receipt'!$N$5*'care provision'!AC4/1000</f>
        <v>677.46480712000027</v>
      </c>
      <c r="AK4">
        <f>'care receipt'!$N$5*'care provision'!AD4/1000</f>
        <v>571.64427081100018</v>
      </c>
      <c r="AL4">
        <f>'care receipt'!$N$5*'care provision'!AE4/1000</f>
        <v>241.44685694700007</v>
      </c>
      <c r="AM4">
        <f>'care receipt'!$N$5*'care provision'!AF4/1000</f>
        <v>435.81791135200012</v>
      </c>
      <c r="AN4">
        <f t="shared" ref="AN4:AN54" si="16">AG4</f>
        <v>14.57174</v>
      </c>
      <c r="AP4" s="1">
        <v>10423</v>
      </c>
      <c r="AQ4" s="1">
        <v>5430</v>
      </c>
      <c r="AR4" s="1">
        <v>4753</v>
      </c>
      <c r="AS4" s="1">
        <v>2092</v>
      </c>
      <c r="AT4" s="1">
        <v>3769</v>
      </c>
      <c r="AU4" s="1">
        <v>15.57939</v>
      </c>
      <c r="AW4">
        <f>'care receipt'!$N$5*'care provision'!AP4/1000</f>
        <v>695.00154376100011</v>
      </c>
      <c r="AX4">
        <f>'care receipt'!$N$5*'care provision'!AQ4/1000</f>
        <v>362.07026601000007</v>
      </c>
      <c r="AY4">
        <f>'care receipt'!$N$5*'care provision'!AR4/1000</f>
        <v>316.92817207100012</v>
      </c>
      <c r="AZ4">
        <f>'care receipt'!$N$5*'care provision'!AS4/1000</f>
        <v>139.49373784400004</v>
      </c>
      <c r="BA4">
        <f>'care receipt'!$N$5*'care provision'!AT4/1000</f>
        <v>251.31543878300008</v>
      </c>
      <c r="BB4">
        <f t="shared" ref="BB4:BB54" si="17">AU4</f>
        <v>15.57939</v>
      </c>
      <c r="BD4" s="1">
        <v>2605</v>
      </c>
      <c r="BE4" s="1">
        <v>1574</v>
      </c>
      <c r="BF4" s="1">
        <v>1434</v>
      </c>
      <c r="BG4" s="1">
        <v>640</v>
      </c>
      <c r="BH4" s="1">
        <v>1189</v>
      </c>
      <c r="BI4" s="1">
        <v>17.146370000000001</v>
      </c>
      <c r="BK4">
        <f>'care receipt'!$N$5*'care provision'!BD4/1000</f>
        <v>173.70037623500005</v>
      </c>
      <c r="BL4">
        <f>'care receipt'!$N$5*'care provision'!BE4/1000</f>
        <v>104.95370141800002</v>
      </c>
      <c r="BM4">
        <f>'care receipt'!$N$5*'care provision'!BF4/1000</f>
        <v>95.618556438000027</v>
      </c>
      <c r="BN4">
        <f>'care receipt'!$N$5*'care provision'!BG4/1000</f>
        <v>42.674948480000012</v>
      </c>
      <c r="BO4">
        <f>'care receipt'!$N$5*'care provision'!BH4/1000</f>
        <v>79.282052723000021</v>
      </c>
      <c r="BP4">
        <f t="shared" ref="BP4:BP54" si="18">BI4</f>
        <v>17.146370000000001</v>
      </c>
      <c r="BR4">
        <f t="shared" ref="BR4:BR54" si="19">BK4+AW4+AI4+U4</f>
        <v>3194.086534514001</v>
      </c>
      <c r="BS4">
        <f t="shared" ref="BS4:BS54" si="20">BL4+AX4+AJ4+V4</f>
        <v>1604.1113055990006</v>
      </c>
      <c r="BT4">
        <f t="shared" ref="BT4:BT54" si="21">BM4+AY4+AK4+W4</f>
        <v>1391.1366408410006</v>
      </c>
      <c r="BU4">
        <f t="shared" ref="BU4:BU54" si="22">BN4+AZ4+AL4+X4</f>
        <v>603.91720059900013</v>
      </c>
      <c r="BV4">
        <f t="shared" ref="BV4:BV54" si="23">BO4+BA4+AM4+Y4</f>
        <v>1098.6798845390003</v>
      </c>
      <c r="BW4">
        <f t="shared" ref="BW4:BW54" si="24">(BP4*J4+BB4*I4+AN4*H4+Z4*G4)/SUM(G4:J4)</f>
        <v>15.398500254238726</v>
      </c>
      <c r="BY4">
        <f t="shared" si="0"/>
        <v>1863.9848589449248</v>
      </c>
      <c r="BZ4">
        <f t="shared" si="1"/>
        <v>2574.9351257349335</v>
      </c>
      <c r="CA4">
        <f t="shared" si="2"/>
        <v>1426.8261132377565</v>
      </c>
      <c r="CB4">
        <f t="shared" si="3"/>
        <v>441.33841823741562</v>
      </c>
      <c r="CC4">
        <f t="shared" ref="CC4:CC54" si="25">SUM(BY4:CB4)</f>
        <v>6307.0845161550305</v>
      </c>
      <c r="CD4">
        <f t="shared" ref="CD4:CD54" si="26">SUM(BY4:BZ4)/CC4</f>
        <v>0.70379903318402715</v>
      </c>
      <c r="CE4">
        <f>CC4/'care receipt'!BR4</f>
        <v>2.0677143236878335</v>
      </c>
      <c r="CG4">
        <f>G4*Z4*365.25/7*'care receipt'!$BZ4/10^6</f>
        <v>22.510995135142508</v>
      </c>
      <c r="CH4">
        <f>H4*AN4*365.25/7*'care receipt'!$BZ4/10^6</f>
        <v>31.097008009784123</v>
      </c>
      <c r="CI4">
        <f>I4*BB4*365.25/7*'care receipt'!$BZ4/10^6</f>
        <v>17.231511049918062</v>
      </c>
      <c r="CJ4">
        <f>J4*BP4*365.25/7*'care receipt'!$BZ4/10^6</f>
        <v>5.329961205541907</v>
      </c>
      <c r="CK4">
        <f t="shared" ref="CK4:CK54" si="27">SUM(CG4:CJ4)</f>
        <v>76.169475400386602</v>
      </c>
      <c r="CM4" s="1">
        <v>16417</v>
      </c>
      <c r="CN4" s="1">
        <v>25796</v>
      </c>
      <c r="CO4" s="1">
        <v>392</v>
      </c>
      <c r="CP4" s="1">
        <v>0</v>
      </c>
      <c r="CR4">
        <f>'care receipt'!$N$5*'care provision'!CM4/1000</f>
        <v>1094.6791081190001</v>
      </c>
      <c r="CS4">
        <f>'care receipt'!$N$5*'care provision'!CN4/1000</f>
        <v>1720.0671421720003</v>
      </c>
      <c r="CT4">
        <f>'care receipt'!$N$5*'care provision'!CO4/1000</f>
        <v>26.138405944000006</v>
      </c>
      <c r="CU4">
        <f>'care receipt'!$N$5*'care provision'!CP4/1000</f>
        <v>0</v>
      </c>
      <c r="CW4">
        <f t="shared" si="4"/>
        <v>2020</v>
      </c>
      <c r="CX4">
        <f t="shared" si="5"/>
        <v>0.49427952068404879</v>
      </c>
      <c r="CY4">
        <f t="shared" si="6"/>
        <v>0.50790525507491779</v>
      </c>
      <c r="CZ4">
        <f t="shared" si="7"/>
        <v>1.4891919614025757E-2</v>
      </c>
      <c r="DA4">
        <f t="shared" si="8"/>
        <v>0</v>
      </c>
      <c r="DC4" s="1">
        <v>508.7817</v>
      </c>
      <c r="DD4" s="1">
        <v>560.5471</v>
      </c>
      <c r="DE4" s="1">
        <v>650.77779999999996</v>
      </c>
      <c r="DF4" s="1">
        <v>0</v>
      </c>
      <c r="DH4">
        <f t="shared" si="9"/>
        <v>6.683432370999224</v>
      </c>
      <c r="DI4">
        <f t="shared" si="10"/>
        <v>11.570143780197629</v>
      </c>
      <c r="DJ4">
        <f t="shared" si="11"/>
        <v>0.20412353178891895</v>
      </c>
      <c r="DK4">
        <f t="shared" si="12"/>
        <v>0</v>
      </c>
      <c r="DL4">
        <f>SUM(DH4:DK4)/'care receipt'!DF4</f>
        <v>0.57701140544740948</v>
      </c>
      <c r="DM4">
        <f t="shared" ref="DM4:DM54" si="28">SUM(DH4:DK4)</f>
        <v>18.457699682985773</v>
      </c>
      <c r="DO4" s="1">
        <v>0.2382628</v>
      </c>
      <c r="DP4" s="1">
        <v>0.22038430000000001</v>
      </c>
      <c r="DQ4" s="1">
        <v>0.35869139999999999</v>
      </c>
      <c r="DR4" s="1">
        <v>0.2243473</v>
      </c>
      <c r="DS4" s="1">
        <v>1.74576E-2</v>
      </c>
      <c r="DT4" s="1">
        <v>1.02285E-2</v>
      </c>
      <c r="DU4" s="1">
        <v>0.23570749999999999</v>
      </c>
      <c r="DV4" s="1">
        <v>0.21814529999999999</v>
      </c>
      <c r="DW4" s="1">
        <v>0.22316739999999999</v>
      </c>
      <c r="DX4" s="1">
        <v>0.2328461</v>
      </c>
      <c r="DY4" s="1">
        <v>0.24104629999999999</v>
      </c>
      <c r="EA4">
        <f t="shared" ref="EA4:EA54" si="29">DO4</f>
        <v>0.2382628</v>
      </c>
      <c r="EB4">
        <f t="shared" ref="EB4:EB54" si="30">DQ4</f>
        <v>0.35869139999999999</v>
      </c>
      <c r="EC4">
        <f t="shared" ref="EC4:EC54" si="31">DR4</f>
        <v>0.2243473</v>
      </c>
      <c r="ED4">
        <f t="shared" si="13"/>
        <v>1.5871618510720321E-2</v>
      </c>
      <c r="EE4">
        <f>DQ4-EI4</f>
        <v>4.4181999999999999E-2</v>
      </c>
      <c r="EG4" s="1">
        <v>0.2382628</v>
      </c>
      <c r="EH4" s="1">
        <v>0.25485269999999999</v>
      </c>
      <c r="EI4" s="1">
        <v>0.31450939999999999</v>
      </c>
      <c r="EJ4" s="1">
        <v>0.2190908</v>
      </c>
      <c r="EK4" s="1">
        <v>0.15109339999999999</v>
      </c>
      <c r="EL4" s="1">
        <v>2761.8710000000001</v>
      </c>
      <c r="EM4" s="1">
        <v>2921.1959999999999</v>
      </c>
      <c r="EN4" s="1">
        <v>3166.2159999999999</v>
      </c>
      <c r="EO4" s="1">
        <v>2270.8139999999999</v>
      </c>
      <c r="EP4" s="1">
        <v>2064.9899999999998</v>
      </c>
    </row>
    <row r="5" spans="1:146" x14ac:dyDescent="0.25">
      <c r="A5">
        <v>2021</v>
      </c>
      <c r="B5" s="1">
        <v>33763</v>
      </c>
      <c r="C5" s="1">
        <v>50407</v>
      </c>
      <c r="D5" s="1">
        <v>27435</v>
      </c>
      <c r="E5" s="1">
        <v>7864</v>
      </c>
      <c r="G5">
        <f>'care receipt'!$N$5*'care provision'!B5/1000</f>
        <v>2251.3035711410007</v>
      </c>
      <c r="H5">
        <f>'care receipt'!$N$5*'care provision'!C5/1000</f>
        <v>3361.1189500490009</v>
      </c>
      <c r="I5">
        <f>'care receipt'!$N$5*'care provision'!D5/1000</f>
        <v>1829.3550180450004</v>
      </c>
      <c r="J5">
        <f>'care receipt'!$N$5*'care provision'!E5/1000</f>
        <v>524.36842944800014</v>
      </c>
      <c r="K5">
        <f t="shared" si="14"/>
        <v>7966.1459686830012</v>
      </c>
      <c r="L5">
        <f>K5/'care receipt'!BG5</f>
        <v>2.5096420468868157</v>
      </c>
      <c r="N5" s="1">
        <v>12747</v>
      </c>
      <c r="O5" s="1">
        <v>6985</v>
      </c>
      <c r="P5" s="1">
        <v>6080</v>
      </c>
      <c r="Q5" s="1">
        <v>2811</v>
      </c>
      <c r="R5" s="1">
        <v>5296</v>
      </c>
      <c r="S5" s="1">
        <v>16.799939999999999</v>
      </c>
      <c r="U5">
        <f>'care receipt'!$N$5*'care provision'!N5/1000</f>
        <v>849.96495042900017</v>
      </c>
      <c r="V5">
        <f>'care receipt'!$N$5*'care provision'!O5/1000</f>
        <v>465.75705489500012</v>
      </c>
      <c r="W5">
        <f>'care receipt'!$N$5*'care provision'!P5/1000</f>
        <v>405.41201056000011</v>
      </c>
      <c r="X5">
        <f>'care receipt'!$N$5*'care provision'!Q5/1000</f>
        <v>187.43637527700005</v>
      </c>
      <c r="Y5">
        <f>'care receipt'!$N$5*'care provision'!R5/1000</f>
        <v>353.13519867200006</v>
      </c>
      <c r="Z5">
        <f t="shared" si="15"/>
        <v>16.799939999999999</v>
      </c>
      <c r="AB5" s="1">
        <v>21621</v>
      </c>
      <c r="AC5" s="1">
        <v>10082</v>
      </c>
      <c r="AD5" s="1">
        <v>8527</v>
      </c>
      <c r="AE5" s="1">
        <v>3698</v>
      </c>
      <c r="AF5" s="1">
        <v>6758</v>
      </c>
      <c r="AG5" s="1">
        <v>14.94572</v>
      </c>
      <c r="AI5">
        <f>'care receipt'!$N$5*'care provision'!AB5/1000</f>
        <v>1441.6797829470004</v>
      </c>
      <c r="AJ5">
        <f>'care receipt'!$N$5*'care provision'!AC5/1000</f>
        <v>672.26379777400018</v>
      </c>
      <c r="AK5">
        <f>'care receipt'!$N$5*'care provision'!AD5/1000</f>
        <v>568.57700888900013</v>
      </c>
      <c r="AL5">
        <f>'care receipt'!$N$5*'care provision'!AE5/1000</f>
        <v>246.58118668600005</v>
      </c>
      <c r="AM5">
        <f>'care receipt'!$N$5*'care provision'!AF5/1000</f>
        <v>450.62078410600014</v>
      </c>
      <c r="AN5">
        <f t="shared" si="16"/>
        <v>14.94572</v>
      </c>
      <c r="AP5" s="1">
        <v>10816</v>
      </c>
      <c r="AQ5" s="1">
        <v>5577</v>
      </c>
      <c r="AR5" s="1">
        <v>4924</v>
      </c>
      <c r="AS5" s="1">
        <v>2181</v>
      </c>
      <c r="AT5" s="1">
        <v>4059</v>
      </c>
      <c r="AU5" s="1">
        <v>15.95875</v>
      </c>
      <c r="AW5">
        <f>'care receipt'!$N$5*'care provision'!AP5/1000</f>
        <v>721.20662931200025</v>
      </c>
      <c r="AX5">
        <f>'care receipt'!$N$5*'care provision'!AQ5/1000</f>
        <v>371.87216823900008</v>
      </c>
      <c r="AY5">
        <f>'care receipt'!$N$5*'care provision'!AR5/1000</f>
        <v>328.33038486800012</v>
      </c>
      <c r="AZ5">
        <f>'care receipt'!$N$5*'care provision'!AS5/1000</f>
        <v>145.42822286700004</v>
      </c>
      <c r="BA5">
        <f>'care receipt'!$N$5*'care provision'!AT5/1000</f>
        <v>270.65252481300007</v>
      </c>
      <c r="BB5">
        <f t="shared" si="17"/>
        <v>15.95875</v>
      </c>
      <c r="BD5" s="1">
        <v>2788</v>
      </c>
      <c r="BE5" s="1">
        <v>1656</v>
      </c>
      <c r="BF5" s="1">
        <v>1524</v>
      </c>
      <c r="BG5" s="1">
        <v>732</v>
      </c>
      <c r="BH5" s="1">
        <v>1211</v>
      </c>
      <c r="BI5" s="1">
        <v>16.889399999999998</v>
      </c>
      <c r="BK5">
        <f>'care receipt'!$N$5*'care provision'!BD5/1000</f>
        <v>185.90274431600005</v>
      </c>
      <c r="BL5">
        <f>'care receipt'!$N$5*'care provision'!BE5/1000</f>
        <v>110.42142919200002</v>
      </c>
      <c r="BM5">
        <f>'care receipt'!$N$5*'care provision'!BF5/1000</f>
        <v>101.61972106800003</v>
      </c>
      <c r="BN5">
        <f>'care receipt'!$N$5*'care provision'!BG5/1000</f>
        <v>48.809472324000019</v>
      </c>
      <c r="BO5">
        <f>'care receipt'!$N$5*'care provision'!BH5/1000</f>
        <v>80.749004077000023</v>
      </c>
      <c r="BP5">
        <f t="shared" si="18"/>
        <v>16.889399999999998</v>
      </c>
      <c r="BR5">
        <f t="shared" si="19"/>
        <v>3198.7541070040006</v>
      </c>
      <c r="BS5">
        <f t="shared" si="20"/>
        <v>1620.3144501000006</v>
      </c>
      <c r="BT5">
        <f t="shared" si="21"/>
        <v>1403.9391253850004</v>
      </c>
      <c r="BU5">
        <f t="shared" si="22"/>
        <v>628.25525715400011</v>
      </c>
      <c r="BV5">
        <f t="shared" si="23"/>
        <v>1155.1575116680003</v>
      </c>
      <c r="BW5">
        <f t="shared" si="24"/>
        <v>15.830314392101718</v>
      </c>
      <c r="BY5">
        <f t="shared" si="0"/>
        <v>1973.4856622739492</v>
      </c>
      <c r="BZ5">
        <f t="shared" si="1"/>
        <v>2621.1562394763787</v>
      </c>
      <c r="CA5">
        <f t="shared" si="2"/>
        <v>1523.3126619629884</v>
      </c>
      <c r="CB5">
        <f t="shared" si="3"/>
        <v>462.10742037636197</v>
      </c>
      <c r="CC5">
        <f t="shared" si="25"/>
        <v>6580.0619840896779</v>
      </c>
      <c r="CD5">
        <f t="shared" si="26"/>
        <v>0.69826726752118518</v>
      </c>
      <c r="CE5">
        <f>CC5/'care receipt'!BR5</f>
        <v>1.9939139392929301</v>
      </c>
      <c r="CG5">
        <f>G5*Z5*365.25/7*'care receipt'!$BZ5/10^6</f>
        <v>24.235526711998922</v>
      </c>
      <c r="CH5">
        <f>H5*AN5*365.25/7*'care receipt'!$BZ5/10^6</f>
        <v>32.18928988060425</v>
      </c>
      <c r="CI5">
        <f>I5*BB5*365.25/7*'care receipt'!$BZ5/10^6</f>
        <v>18.707146150325251</v>
      </c>
      <c r="CJ5">
        <f>J5*BP5*365.25/7*'care receipt'!$BZ5/10^6</f>
        <v>5.6749420299510591</v>
      </c>
      <c r="CK5">
        <f t="shared" si="27"/>
        <v>80.806904772879477</v>
      </c>
      <c r="CM5" s="1">
        <v>17251</v>
      </c>
      <c r="CN5" s="1">
        <v>24406</v>
      </c>
      <c r="CO5" s="1">
        <v>369</v>
      </c>
      <c r="CP5" s="1">
        <v>2</v>
      </c>
      <c r="CR5">
        <f>'care receipt'!$N$5*'care provision'!CM5/1000</f>
        <v>1150.2899003570003</v>
      </c>
      <c r="CS5">
        <f>'care receipt'!$N$5*'care provision'!CN5/1000</f>
        <v>1627.3824884420005</v>
      </c>
      <c r="CT5">
        <f>'care receipt'!$N$5*'care provision'!CO5/1000</f>
        <v>24.604774983000006</v>
      </c>
      <c r="CU5">
        <f>'care receipt'!$N$5*'care provision'!CP5/1000</f>
        <v>0.13335921400000003</v>
      </c>
      <c r="CW5">
        <f t="shared" si="4"/>
        <v>2021</v>
      </c>
      <c r="CX5">
        <f t="shared" si="5"/>
        <v>0.51094393270740157</v>
      </c>
      <c r="CY5">
        <f t="shared" si="6"/>
        <v>0.48417878469260223</v>
      </c>
      <c r="CZ5">
        <f t="shared" si="7"/>
        <v>1.3449972662657191E-2</v>
      </c>
      <c r="DA5">
        <f t="shared" si="8"/>
        <v>2.5432349949135299E-4</v>
      </c>
      <c r="DC5" s="1">
        <v>506.08980000000003</v>
      </c>
      <c r="DD5" s="1">
        <v>541.02480000000003</v>
      </c>
      <c r="DE5" s="1">
        <v>561.35929999999996</v>
      </c>
      <c r="DF5" s="1">
        <v>993.94640000000004</v>
      </c>
      <c r="DH5">
        <f t="shared" si="9"/>
        <v>6.9857998273643309</v>
      </c>
      <c r="DI5">
        <f t="shared" si="10"/>
        <v>10.565451423994029</v>
      </c>
      <c r="DJ5">
        <f t="shared" si="11"/>
        <v>0.16574543113337273</v>
      </c>
      <c r="DK5">
        <f t="shared" si="12"/>
        <v>1.5906229279455556E-3</v>
      </c>
      <c r="DL5">
        <f>SUM(DH5:DK5)/'care receipt'!DF5</f>
        <v>0.49661454854813336</v>
      </c>
      <c r="DM5">
        <f t="shared" si="28"/>
        <v>17.718587305419678</v>
      </c>
      <c r="DO5" s="1">
        <v>0.2594669</v>
      </c>
      <c r="DP5" s="1">
        <v>0.23920359999999999</v>
      </c>
      <c r="DQ5" s="1">
        <v>0.3929629</v>
      </c>
      <c r="DR5" s="1">
        <v>0.24575330000000001</v>
      </c>
      <c r="DS5" s="1">
        <v>2.1483499999999999E-2</v>
      </c>
      <c r="DT5" s="1">
        <v>1.23304E-2</v>
      </c>
      <c r="DU5" s="1">
        <v>0.2571407</v>
      </c>
      <c r="DV5" s="1">
        <v>0.23589570000000001</v>
      </c>
      <c r="DW5" s="1">
        <v>0.23643220000000001</v>
      </c>
      <c r="DX5" s="1">
        <v>0.24442829999999999</v>
      </c>
      <c r="DY5" s="1">
        <v>0.26915650000000002</v>
      </c>
      <c r="EA5">
        <f t="shared" si="29"/>
        <v>0.2594669</v>
      </c>
      <c r="EB5">
        <f t="shared" si="30"/>
        <v>0.3929629</v>
      </c>
      <c r="EC5">
        <f t="shared" si="31"/>
        <v>0.24575330000000001</v>
      </c>
      <c r="ED5">
        <f t="shared" si="13"/>
        <v>1.9444349361171703E-2</v>
      </c>
      <c r="EE5">
        <f t="shared" ref="EE5:EE54" si="32">DQ5-EI5</f>
        <v>3.2992599999999983E-2</v>
      </c>
      <c r="EG5" s="1">
        <v>0.2594669</v>
      </c>
      <c r="EH5" s="1">
        <v>0.29601690000000003</v>
      </c>
      <c r="EI5" s="1">
        <v>0.35997030000000002</v>
      </c>
      <c r="EJ5" s="1">
        <v>0.25213920000000001</v>
      </c>
      <c r="EK5" s="1">
        <v>0.2152174</v>
      </c>
      <c r="EL5" s="1">
        <v>3003.7379999999998</v>
      </c>
      <c r="EM5" s="1">
        <v>3178.0749999999998</v>
      </c>
      <c r="EN5" s="1">
        <v>3485.07</v>
      </c>
      <c r="EO5" s="1">
        <v>2704.6990000000001</v>
      </c>
      <c r="EP5" s="1">
        <v>2477.6060000000002</v>
      </c>
    </row>
    <row r="6" spans="1:146" x14ac:dyDescent="0.25">
      <c r="A6">
        <v>2022</v>
      </c>
      <c r="B6" s="1">
        <v>34468</v>
      </c>
      <c r="C6" s="1">
        <v>50561</v>
      </c>
      <c r="D6" s="1">
        <v>28608</v>
      </c>
      <c r="E6" s="1">
        <v>8490</v>
      </c>
      <c r="G6">
        <f>'care receipt'!$N$5*'care provision'!B6/1000</f>
        <v>2298.3126940760008</v>
      </c>
      <c r="H6">
        <f>'care receipt'!$N$5*'care provision'!C6/1000</f>
        <v>3371.3876095270011</v>
      </c>
      <c r="I6">
        <f>'care receipt'!$N$5*'care provision'!D6/1000</f>
        <v>1907.5701970560006</v>
      </c>
      <c r="J6">
        <f>'care receipt'!$N$5*'care provision'!E6/1000</f>
        <v>566.10986343000013</v>
      </c>
      <c r="K6">
        <f t="shared" si="14"/>
        <v>8143.3803640890019</v>
      </c>
      <c r="L6">
        <f>K6/'care receipt'!BG6</f>
        <v>2.4089591100065091</v>
      </c>
      <c r="N6" s="1">
        <v>12708</v>
      </c>
      <c r="O6" s="1">
        <v>7082</v>
      </c>
      <c r="P6" s="1">
        <v>6422</v>
      </c>
      <c r="Q6" s="1">
        <v>2835</v>
      </c>
      <c r="R6" s="1">
        <v>5584</v>
      </c>
      <c r="S6" s="1">
        <v>17.465109999999999</v>
      </c>
      <c r="U6">
        <f>'care receipt'!$N$5*'care provision'!N6/1000</f>
        <v>847.36444575600024</v>
      </c>
      <c r="V6">
        <f>'care receipt'!$N$5*'care provision'!O6/1000</f>
        <v>472.22497677400014</v>
      </c>
      <c r="W6">
        <f>'care receipt'!$N$5*'care provision'!P6/1000</f>
        <v>428.21643615400012</v>
      </c>
      <c r="X6">
        <f>'care receipt'!$N$5*'care provision'!Q6/1000</f>
        <v>189.03668584500005</v>
      </c>
      <c r="Y6">
        <f>'care receipt'!$N$5*'care provision'!R6/1000</f>
        <v>372.33892548800009</v>
      </c>
      <c r="Z6">
        <f t="shared" si="15"/>
        <v>17.465109999999999</v>
      </c>
      <c r="AB6" s="1">
        <v>21754</v>
      </c>
      <c r="AC6" s="1">
        <v>10101</v>
      </c>
      <c r="AD6" s="1">
        <v>8578</v>
      </c>
      <c r="AE6" s="1">
        <v>3588</v>
      </c>
      <c r="AF6" s="1">
        <v>6813</v>
      </c>
      <c r="AG6" s="1">
        <v>14.974970000000001</v>
      </c>
      <c r="AI6">
        <f>'care receipt'!$N$5*'care provision'!AB6/1000</f>
        <v>1450.5481706780004</v>
      </c>
      <c r="AJ6">
        <f>'care receipt'!$N$5*'care provision'!AC6/1000</f>
        <v>673.53071030700016</v>
      </c>
      <c r="AK6">
        <f>'care receipt'!$N$5*'care provision'!AD6/1000</f>
        <v>571.97766884600014</v>
      </c>
      <c r="AL6">
        <f>'care receipt'!$N$5*'care provision'!AE6/1000</f>
        <v>239.24642991600004</v>
      </c>
      <c r="AM6">
        <f>'care receipt'!$N$5*'care provision'!AF6/1000</f>
        <v>454.28816249100015</v>
      </c>
      <c r="AN6">
        <f t="shared" si="16"/>
        <v>14.974970000000001</v>
      </c>
      <c r="AP6" s="1">
        <v>11150</v>
      </c>
      <c r="AQ6" s="1">
        <v>5887</v>
      </c>
      <c r="AR6" s="1">
        <v>5320</v>
      </c>
      <c r="AS6" s="1">
        <v>2172</v>
      </c>
      <c r="AT6" s="1">
        <v>4228</v>
      </c>
      <c r="AU6" s="1">
        <v>15.996980000000001</v>
      </c>
      <c r="AW6">
        <f>'care receipt'!$N$5*'care provision'!AP6/1000</f>
        <v>743.47761805000016</v>
      </c>
      <c r="AX6">
        <f>'care receipt'!$N$5*'care provision'!AQ6/1000</f>
        <v>392.54284640900011</v>
      </c>
      <c r="AY6">
        <f>'care receipt'!$N$5*'care provision'!AR6/1000</f>
        <v>354.73550924000011</v>
      </c>
      <c r="AZ6">
        <f>'care receipt'!$N$5*'care provision'!AS6/1000</f>
        <v>144.82810640400004</v>
      </c>
      <c r="BA6">
        <f>'care receipt'!$N$5*'care provision'!AT6/1000</f>
        <v>281.92137839600008</v>
      </c>
      <c r="BB6">
        <f t="shared" si="17"/>
        <v>15.996980000000001</v>
      </c>
      <c r="BD6" s="1">
        <v>2913</v>
      </c>
      <c r="BE6" s="1">
        <v>1776</v>
      </c>
      <c r="BF6" s="1">
        <v>1716</v>
      </c>
      <c r="BG6" s="1">
        <v>748</v>
      </c>
      <c r="BH6" s="1">
        <v>1381</v>
      </c>
      <c r="BI6" s="1">
        <v>17.378769999999999</v>
      </c>
      <c r="BK6">
        <f>'care receipt'!$N$5*'care provision'!BD6/1000</f>
        <v>194.23769519100006</v>
      </c>
      <c r="BL6">
        <f>'care receipt'!$N$5*'care provision'!BE6/1000</f>
        <v>118.42298203200004</v>
      </c>
      <c r="BM6">
        <f>'care receipt'!$N$5*'care provision'!BF6/1000</f>
        <v>114.42220561200003</v>
      </c>
      <c r="BN6">
        <f>'care receipt'!$N$5*'care provision'!BG6/1000</f>
        <v>49.876346036000015</v>
      </c>
      <c r="BO6">
        <f>'care receipt'!$N$5*'care provision'!BH6/1000</f>
        <v>92.084537267000016</v>
      </c>
      <c r="BP6">
        <f t="shared" si="18"/>
        <v>17.378769999999999</v>
      </c>
      <c r="BR6">
        <f t="shared" si="19"/>
        <v>3235.6279296750008</v>
      </c>
      <c r="BS6">
        <f t="shared" si="20"/>
        <v>1656.7215155220006</v>
      </c>
      <c r="BT6">
        <f t="shared" si="21"/>
        <v>1469.3518198520003</v>
      </c>
      <c r="BU6">
        <f t="shared" si="22"/>
        <v>622.98756820100016</v>
      </c>
      <c r="BV6">
        <f t="shared" si="23"/>
        <v>1200.6330036420004</v>
      </c>
      <c r="BW6">
        <f t="shared" si="24"/>
        <v>16.084274818754249</v>
      </c>
      <c r="BY6">
        <f t="shared" si="0"/>
        <v>2094.4626767146301</v>
      </c>
      <c r="BZ6">
        <f t="shared" si="1"/>
        <v>2634.3097058009762</v>
      </c>
      <c r="CA6">
        <f t="shared" si="2"/>
        <v>1592.2480109645078</v>
      </c>
      <c r="CB6">
        <f t="shared" si="3"/>
        <v>513.34807984221789</v>
      </c>
      <c r="CC6">
        <f t="shared" si="25"/>
        <v>6834.3684733223317</v>
      </c>
      <c r="CD6">
        <f t="shared" si="26"/>
        <v>0.69191065728664902</v>
      </c>
      <c r="CE6">
        <f>CC6/'care receipt'!BR6</f>
        <v>1.9011283317869894</v>
      </c>
      <c r="CG6">
        <f>G6*Z6*365.25/7*'care receipt'!$BZ6/10^6</f>
        <v>26.823769586200427</v>
      </c>
      <c r="CH6">
        <f>H6*AN6*365.25/7*'care receipt'!$BZ6/10^6</f>
        <v>33.737586901255874</v>
      </c>
      <c r="CI6">
        <f>I6*BB6*365.25/7*'care receipt'!$BZ6/10^6</f>
        <v>20.391909698382811</v>
      </c>
      <c r="CJ6">
        <f>J6*BP6*365.25/7*'care receipt'!$BZ6/10^6</f>
        <v>6.5744454481306667</v>
      </c>
      <c r="CK6">
        <f t="shared" si="27"/>
        <v>87.527711633969773</v>
      </c>
      <c r="CM6" s="1">
        <v>17317</v>
      </c>
      <c r="CN6" s="1">
        <v>25389</v>
      </c>
      <c r="CO6" s="1">
        <v>415</v>
      </c>
      <c r="CP6" s="1">
        <v>1</v>
      </c>
      <c r="CR6">
        <f>'care receipt'!$N$5*'care provision'!CM6/1000</f>
        <v>1154.6907544190003</v>
      </c>
      <c r="CS6">
        <f>'care receipt'!$N$5*'care provision'!CN6/1000</f>
        <v>1692.9285421230004</v>
      </c>
      <c r="CT6">
        <f>'care receipt'!$N$5*'care provision'!CO6/1000</f>
        <v>27.672036905000009</v>
      </c>
      <c r="CU6">
        <f>'care receipt'!$N$5*'care provision'!CP6/1000</f>
        <v>6.6679607000000016E-2</v>
      </c>
      <c r="CW6">
        <f t="shared" si="4"/>
        <v>2022</v>
      </c>
      <c r="CX6">
        <f t="shared" si="5"/>
        <v>0.5024080306371127</v>
      </c>
      <c r="CY6">
        <f t="shared" si="6"/>
        <v>0.50214592274678105</v>
      </c>
      <c r="CZ6">
        <f t="shared" si="7"/>
        <v>1.4506431767337808E-2</v>
      </c>
      <c r="DA6">
        <f t="shared" si="8"/>
        <v>1.1778563015312132E-4</v>
      </c>
      <c r="DC6" s="1">
        <v>522.97190000000001</v>
      </c>
      <c r="DD6" s="1">
        <v>560.42719999999997</v>
      </c>
      <c r="DE6" s="1">
        <v>548.33010000000002</v>
      </c>
      <c r="DF6" s="1">
        <v>360.83199999999999</v>
      </c>
      <c r="DH6">
        <f t="shared" si="9"/>
        <v>7.2464498130112558</v>
      </c>
      <c r="DI6">
        <f t="shared" si="10"/>
        <v>11.385158431944904</v>
      </c>
      <c r="DJ6">
        <f t="shared" si="11"/>
        <v>0.18208092915986815</v>
      </c>
      <c r="DK6">
        <f t="shared" si="12"/>
        <v>2.8872163143628805E-4</v>
      </c>
      <c r="DL6">
        <f>SUM(DH6:DK6)/'care receipt'!DF6</f>
        <v>0.46205607516471758</v>
      </c>
      <c r="DM6">
        <f t="shared" si="28"/>
        <v>18.81397789574746</v>
      </c>
      <c r="DO6" s="1">
        <v>0.2440687</v>
      </c>
      <c r="DP6" s="1">
        <v>0.21994920000000001</v>
      </c>
      <c r="DQ6" s="1">
        <v>0.37021979999999999</v>
      </c>
      <c r="DR6" s="1">
        <v>0.22263430000000001</v>
      </c>
      <c r="DS6" s="1">
        <v>2.12258E-2</v>
      </c>
      <c r="DT6" s="1">
        <v>1.02033E-2</v>
      </c>
      <c r="DU6" s="1">
        <v>0.24144260000000001</v>
      </c>
      <c r="DV6" s="1">
        <v>0.21533260000000001</v>
      </c>
      <c r="DW6" s="1">
        <v>0.21512539999999999</v>
      </c>
      <c r="DX6" s="1">
        <v>0.23903759999999999</v>
      </c>
      <c r="DY6" s="1">
        <v>0.25331160000000003</v>
      </c>
      <c r="EA6">
        <f t="shared" si="29"/>
        <v>0.2440687</v>
      </c>
      <c r="EB6">
        <f t="shared" si="30"/>
        <v>0.37021979999999999</v>
      </c>
      <c r="EC6">
        <f t="shared" si="31"/>
        <v>0.22263430000000001</v>
      </c>
      <c r="ED6">
        <f t="shared" si="13"/>
        <v>1.8703264418567036E-2</v>
      </c>
      <c r="EE6">
        <f t="shared" si="32"/>
        <v>4.5347899999999997E-2</v>
      </c>
      <c r="EG6" s="1">
        <v>0.2440687</v>
      </c>
      <c r="EH6" s="1">
        <v>0.26789109999999999</v>
      </c>
      <c r="EI6" s="1">
        <v>0.32487189999999999</v>
      </c>
      <c r="EJ6" s="1">
        <v>0.23117570000000001</v>
      </c>
      <c r="EK6" s="1">
        <v>0.15204680000000001</v>
      </c>
      <c r="EL6" s="1">
        <v>2864.3560000000002</v>
      </c>
      <c r="EM6" s="1">
        <v>3000.6770000000001</v>
      </c>
      <c r="EN6" s="1">
        <v>3318.78</v>
      </c>
      <c r="EO6" s="1">
        <v>2636.06</v>
      </c>
      <c r="EP6" s="1">
        <v>2476.4070000000002</v>
      </c>
    </row>
    <row r="7" spans="1:146" x14ac:dyDescent="0.25">
      <c r="A7">
        <v>2023</v>
      </c>
      <c r="B7" s="1">
        <v>34693</v>
      </c>
      <c r="C7" s="1">
        <v>50764</v>
      </c>
      <c r="D7" s="1">
        <v>29802</v>
      </c>
      <c r="E7" s="1">
        <v>9196</v>
      </c>
      <c r="G7">
        <f>'care receipt'!$N$5*'care provision'!B7/1000</f>
        <v>2313.3156056510006</v>
      </c>
      <c r="H7">
        <f>'care receipt'!$N$5*'care provision'!C7/1000</f>
        <v>3384.9235697480008</v>
      </c>
      <c r="I7">
        <f>'care receipt'!$N$5*'care provision'!D7/1000</f>
        <v>1987.1856478140005</v>
      </c>
      <c r="J7">
        <f>'care receipt'!$N$5*'care provision'!E7/1000</f>
        <v>613.18566597200027</v>
      </c>
      <c r="K7">
        <f t="shared" si="14"/>
        <v>8298.6104891850027</v>
      </c>
      <c r="L7">
        <f>K7/'care receipt'!BG7</f>
        <v>2.3089981447124304</v>
      </c>
      <c r="N7" s="1">
        <v>12907</v>
      </c>
      <c r="O7" s="1">
        <v>7130</v>
      </c>
      <c r="P7" s="1">
        <v>6298</v>
      </c>
      <c r="Q7" s="1">
        <v>2836</v>
      </c>
      <c r="R7" s="1">
        <v>5697</v>
      </c>
      <c r="S7" s="1">
        <v>17.25611</v>
      </c>
      <c r="U7">
        <f>'care receipt'!$N$5*'care provision'!N7/1000</f>
        <v>860.63368754900023</v>
      </c>
      <c r="V7">
        <f>'care receipt'!$N$5*'care provision'!O7/1000</f>
        <v>475.42559791000014</v>
      </c>
      <c r="W7">
        <f>'care receipt'!$N$5*'care provision'!P7/1000</f>
        <v>419.94816488600009</v>
      </c>
      <c r="X7">
        <f>'care receipt'!$N$5*'care provision'!Q7/1000</f>
        <v>189.10336545200005</v>
      </c>
      <c r="Y7">
        <f>'care receipt'!$N$5*'care provision'!R7/1000</f>
        <v>379.87372107900012</v>
      </c>
      <c r="Z7">
        <f t="shared" si="15"/>
        <v>17.25611</v>
      </c>
      <c r="AB7" s="1">
        <v>21346</v>
      </c>
      <c r="AC7" s="1">
        <v>10330</v>
      </c>
      <c r="AD7" s="1">
        <v>8587</v>
      </c>
      <c r="AE7" s="1">
        <v>3742</v>
      </c>
      <c r="AF7" s="1">
        <v>6998</v>
      </c>
      <c r="AG7" s="1">
        <v>15.314489999999999</v>
      </c>
      <c r="AI7">
        <f>'care receipt'!$N$5*'care provision'!AB7/1000</f>
        <v>1423.3428910220005</v>
      </c>
      <c r="AJ7">
        <f>'care receipt'!$N$5*'care provision'!AC7/1000</f>
        <v>688.80034031000025</v>
      </c>
      <c r="AK7">
        <f>'care receipt'!$N$5*'care provision'!AD7/1000</f>
        <v>572.57778530900021</v>
      </c>
      <c r="AL7">
        <f>'care receipt'!$N$5*'care provision'!AE7/1000</f>
        <v>249.51508939400006</v>
      </c>
      <c r="AM7">
        <f>'care receipt'!$N$5*'care provision'!AF7/1000</f>
        <v>466.62388978600012</v>
      </c>
      <c r="AN7">
        <f t="shared" si="16"/>
        <v>15.314489999999999</v>
      </c>
      <c r="AP7" s="1">
        <v>11504</v>
      </c>
      <c r="AQ7" s="1">
        <v>6076</v>
      </c>
      <c r="AR7" s="1">
        <v>5402</v>
      </c>
      <c r="AS7" s="1">
        <v>2379</v>
      </c>
      <c r="AT7" s="1">
        <v>4593</v>
      </c>
      <c r="AU7" s="1">
        <v>16.352350000000001</v>
      </c>
      <c r="AW7">
        <f>'care receipt'!$N$5*'care provision'!AP7/1000</f>
        <v>767.08219892800014</v>
      </c>
      <c r="AX7">
        <f>'care receipt'!$N$5*'care provision'!AQ7/1000</f>
        <v>405.14529213200007</v>
      </c>
      <c r="AY7">
        <f>'care receipt'!$N$5*'care provision'!AR7/1000</f>
        <v>360.20323701400008</v>
      </c>
      <c r="AZ7">
        <f>'care receipt'!$N$5*'care provision'!AS7/1000</f>
        <v>158.63078505300007</v>
      </c>
      <c r="BA7">
        <f>'care receipt'!$N$5*'care provision'!AT7/1000</f>
        <v>306.25943495100012</v>
      </c>
      <c r="BB7">
        <f t="shared" si="17"/>
        <v>16.352350000000001</v>
      </c>
      <c r="BD7" s="1">
        <v>3227</v>
      </c>
      <c r="BE7" s="1">
        <v>2006</v>
      </c>
      <c r="BF7" s="1">
        <v>1800</v>
      </c>
      <c r="BG7" s="1">
        <v>755</v>
      </c>
      <c r="BH7" s="1">
        <v>1445</v>
      </c>
      <c r="BI7" s="1">
        <v>16.822399999999998</v>
      </c>
      <c r="BK7">
        <f>'care receipt'!$N$5*'care provision'!BD7/1000</f>
        <v>215.17509178900005</v>
      </c>
      <c r="BL7">
        <f>'care receipt'!$N$5*'care provision'!BE7/1000</f>
        <v>133.75929164200002</v>
      </c>
      <c r="BM7">
        <f>'care receipt'!$N$5*'care provision'!BF7/1000</f>
        <v>120.02329260000003</v>
      </c>
      <c r="BN7">
        <f>'care receipt'!$N$5*'care provision'!BG7/1000</f>
        <v>50.343103285000012</v>
      </c>
      <c r="BO7">
        <f>'care receipt'!$N$5*'care provision'!BH7/1000</f>
        <v>96.352032115000029</v>
      </c>
      <c r="BP7">
        <f t="shared" si="18"/>
        <v>16.822399999999998</v>
      </c>
      <c r="BR7">
        <f t="shared" si="19"/>
        <v>3266.2338692880007</v>
      </c>
      <c r="BS7">
        <f t="shared" si="20"/>
        <v>1703.1305219940004</v>
      </c>
      <c r="BT7">
        <f t="shared" si="21"/>
        <v>1472.7524798090003</v>
      </c>
      <c r="BU7">
        <f t="shared" si="22"/>
        <v>647.59234318400013</v>
      </c>
      <c r="BV7">
        <f t="shared" si="23"/>
        <v>1249.1090779310002</v>
      </c>
      <c r="BW7">
        <f t="shared" si="24"/>
        <v>16.215680524607283</v>
      </c>
      <c r="BY7">
        <f t="shared" si="0"/>
        <v>2082.9074471452873</v>
      </c>
      <c r="BZ7">
        <f t="shared" si="1"/>
        <v>2704.8525175456411</v>
      </c>
      <c r="CA7">
        <f t="shared" si="2"/>
        <v>1695.5507781483461</v>
      </c>
      <c r="CB7">
        <f t="shared" si="3"/>
        <v>538.23524619744342</v>
      </c>
      <c r="CC7">
        <f t="shared" si="25"/>
        <v>7021.5459890367174</v>
      </c>
      <c r="CD7">
        <f t="shared" si="26"/>
        <v>0.68186692391767112</v>
      </c>
      <c r="CE7">
        <f>CC7/'care receipt'!BR7</f>
        <v>1.8029817142022431</v>
      </c>
      <c r="CG7">
        <f>G7*Z7*365.25/7*'care receipt'!$BZ7/10^6</f>
        <v>26.180339873845377</v>
      </c>
      <c r="CH7">
        <f>H7*AN7*365.25/7*'care receipt'!$BZ7/10^6</f>
        <v>33.997649926800499</v>
      </c>
      <c r="CI7">
        <f>I7*BB7*365.25/7*'care receipt'!$BZ7/10^6</f>
        <v>21.311602541978136</v>
      </c>
      <c r="CJ7">
        <f>J7*BP7*365.25/7*'care receipt'!$BZ7/10^6</f>
        <v>6.7651501735444226</v>
      </c>
      <c r="CK7">
        <f t="shared" si="27"/>
        <v>88.254742516168434</v>
      </c>
      <c r="CM7" s="1">
        <v>17195</v>
      </c>
      <c r="CN7" s="1">
        <v>23584</v>
      </c>
      <c r="CO7" s="1">
        <v>396</v>
      </c>
      <c r="CP7" s="1">
        <v>1</v>
      </c>
      <c r="CR7">
        <f>'care receipt'!$N$5*'care provision'!CM7/1000</f>
        <v>1146.5558423650004</v>
      </c>
      <c r="CS7">
        <f>'care receipt'!$N$5*'care provision'!CN7/1000</f>
        <v>1572.5718514880004</v>
      </c>
      <c r="CT7">
        <f>'care receipt'!$N$5*'care provision'!CO7/1000</f>
        <v>26.405124372000007</v>
      </c>
      <c r="CU7">
        <f>'care receipt'!$N$5*'care provision'!CP7/1000</f>
        <v>6.6679607000000016E-2</v>
      </c>
      <c r="CW7">
        <f t="shared" si="4"/>
        <v>2023</v>
      </c>
      <c r="CX7">
        <f t="shared" si="5"/>
        <v>0.49563312483786359</v>
      </c>
      <c r="CY7">
        <f t="shared" si="6"/>
        <v>0.46458119927507685</v>
      </c>
      <c r="CZ7">
        <f t="shared" si="7"/>
        <v>1.3287698812160258E-2</v>
      </c>
      <c r="DA7">
        <f t="shared" si="8"/>
        <v>1.0874293170943886E-4</v>
      </c>
      <c r="DC7" s="1">
        <v>520.53989999999999</v>
      </c>
      <c r="DD7" s="1">
        <v>583.94129999999996</v>
      </c>
      <c r="DE7" s="1">
        <v>610.1472</v>
      </c>
      <c r="DF7" s="1">
        <v>96.439310000000006</v>
      </c>
      <c r="DH7">
        <f t="shared" si="9"/>
        <v>7.161936762349117</v>
      </c>
      <c r="DI7">
        <f t="shared" si="10"/>
        <v>11.019475815615717</v>
      </c>
      <c r="DJ7">
        <f t="shared" si="11"/>
        <v>0.19333215241473076</v>
      </c>
      <c r="DK7">
        <f t="shared" si="12"/>
        <v>7.7166423481814068E-5</v>
      </c>
      <c r="DL7">
        <f>SUM(DH7:DK7)/'care receipt'!DF7</f>
        <v>0.42077231482287475</v>
      </c>
      <c r="DM7">
        <f t="shared" si="28"/>
        <v>18.374821896803045</v>
      </c>
      <c r="DO7" s="1">
        <v>0.2362968</v>
      </c>
      <c r="DP7" s="1">
        <v>0.21120130000000001</v>
      </c>
      <c r="DQ7" s="1">
        <v>0.35502220000000001</v>
      </c>
      <c r="DR7" s="1">
        <v>0.2211234</v>
      </c>
      <c r="DS7" s="1">
        <v>2.00777E-2</v>
      </c>
      <c r="DT7" s="1">
        <v>3.2632E-3</v>
      </c>
      <c r="DU7" s="1">
        <v>0.2338345</v>
      </c>
      <c r="DV7" s="1">
        <v>0.19819890000000001</v>
      </c>
      <c r="DW7" s="1">
        <v>0.21328859999999999</v>
      </c>
      <c r="DX7" s="1">
        <v>0.21615200000000001</v>
      </c>
      <c r="DY7" s="1">
        <v>0.24117759999999999</v>
      </c>
      <c r="EA7">
        <f t="shared" si="29"/>
        <v>0.2362968</v>
      </c>
      <c r="EB7">
        <f t="shared" si="30"/>
        <v>0.35502220000000001</v>
      </c>
      <c r="EC7">
        <f t="shared" si="31"/>
        <v>0.2211234</v>
      </c>
      <c r="ED7">
        <f t="shared" si="13"/>
        <v>1.6112723796092104E-2</v>
      </c>
      <c r="EE7">
        <f t="shared" si="32"/>
        <v>4.7356400000000021E-2</v>
      </c>
      <c r="EG7" s="1">
        <v>0.2362968</v>
      </c>
      <c r="EH7" s="1">
        <v>0.25505149999999999</v>
      </c>
      <c r="EI7" s="1">
        <v>0.30766579999999999</v>
      </c>
      <c r="EJ7" s="1">
        <v>0.2170387</v>
      </c>
      <c r="EK7" s="1">
        <v>0.17425740000000001</v>
      </c>
      <c r="EL7" s="1">
        <v>2733.395</v>
      </c>
      <c r="EM7" s="1">
        <v>2882.3850000000002</v>
      </c>
      <c r="EN7" s="1">
        <v>3163.0309999999999</v>
      </c>
      <c r="EO7" s="1">
        <v>2545.7139999999999</v>
      </c>
      <c r="EP7" s="1">
        <v>2367.5639999999999</v>
      </c>
    </row>
    <row r="8" spans="1:146" x14ac:dyDescent="0.25">
      <c r="A8">
        <v>2024</v>
      </c>
      <c r="B8" s="1">
        <v>34968</v>
      </c>
      <c r="C8" s="1">
        <v>51061</v>
      </c>
      <c r="D8" s="1">
        <v>30711</v>
      </c>
      <c r="E8" s="1">
        <v>9785</v>
      </c>
      <c r="G8">
        <f>'care receipt'!$N$5*'care provision'!B8/1000</f>
        <v>2331.6524975760008</v>
      </c>
      <c r="H8">
        <f>'care receipt'!$N$5*'care provision'!C8/1000</f>
        <v>3404.7274130270011</v>
      </c>
      <c r="I8">
        <f>'care receipt'!$N$5*'care provision'!D8/1000</f>
        <v>2047.7974105770006</v>
      </c>
      <c r="J8">
        <f>'care receipt'!$N$5*'care provision'!E8/1000</f>
        <v>652.45995449500015</v>
      </c>
      <c r="K8">
        <f t="shared" si="14"/>
        <v>8436.6372756750025</v>
      </c>
      <c r="L8">
        <f>K8/'care receipt'!BG8</f>
        <v>2.2315995555320387</v>
      </c>
      <c r="N8" s="1">
        <v>12770</v>
      </c>
      <c r="O8" s="1">
        <v>7097</v>
      </c>
      <c r="P8" s="1">
        <v>6367</v>
      </c>
      <c r="Q8" s="1">
        <v>3137</v>
      </c>
      <c r="R8" s="1">
        <v>5788</v>
      </c>
      <c r="S8" s="1">
        <v>17.653189999999999</v>
      </c>
      <c r="U8">
        <f>'care receipt'!$N$5*'care provision'!N8/1000</f>
        <v>851.49858139000014</v>
      </c>
      <c r="V8">
        <f>'care receipt'!$N$5*'care provision'!O8/1000</f>
        <v>473.22517087900013</v>
      </c>
      <c r="W8">
        <f>'care receipt'!$N$5*'care provision'!P8/1000</f>
        <v>424.54905776900011</v>
      </c>
      <c r="X8">
        <f>'care receipt'!$N$5*'care provision'!Q8/1000</f>
        <v>209.17392715900007</v>
      </c>
      <c r="Y8">
        <f>'care receipt'!$N$5*'care provision'!R8/1000</f>
        <v>385.94156531600009</v>
      </c>
      <c r="Z8">
        <f t="shared" si="15"/>
        <v>17.653189999999999</v>
      </c>
      <c r="AB8" s="1">
        <v>21660</v>
      </c>
      <c r="AC8" s="1">
        <v>10170</v>
      </c>
      <c r="AD8" s="1">
        <v>8775</v>
      </c>
      <c r="AE8" s="1">
        <v>3668</v>
      </c>
      <c r="AF8" s="1">
        <v>7012</v>
      </c>
      <c r="AG8" s="1">
        <v>15.301220000000001</v>
      </c>
      <c r="AI8">
        <f>'care receipt'!$N$5*'care provision'!AB8/1000</f>
        <v>1444.2802876200003</v>
      </c>
      <c r="AJ8">
        <f>'care receipt'!$N$5*'care provision'!AC8/1000</f>
        <v>678.13160319000019</v>
      </c>
      <c r="AK8">
        <f>'care receipt'!$N$5*'care provision'!AD8/1000</f>
        <v>585.1135514250002</v>
      </c>
      <c r="AL8">
        <f>'care receipt'!$N$5*'care provision'!AE8/1000</f>
        <v>244.58079847600004</v>
      </c>
      <c r="AM8">
        <f>'care receipt'!$N$5*'care provision'!AF8/1000</f>
        <v>467.55740428400009</v>
      </c>
      <c r="AN8">
        <f t="shared" si="16"/>
        <v>15.301220000000001</v>
      </c>
      <c r="AP8" s="1">
        <v>11697</v>
      </c>
      <c r="AQ8" s="1">
        <v>6297</v>
      </c>
      <c r="AR8" s="1">
        <v>5681</v>
      </c>
      <c r="AS8" s="1">
        <v>2524</v>
      </c>
      <c r="AT8" s="1">
        <v>4650</v>
      </c>
      <c r="AU8" s="1">
        <v>16.53275</v>
      </c>
      <c r="AW8">
        <f>'care receipt'!$N$5*'care provision'!AP8/1000</f>
        <v>779.95136307900032</v>
      </c>
      <c r="AX8">
        <f>'care receipt'!$N$5*'care provision'!AQ8/1000</f>
        <v>419.88148527900012</v>
      </c>
      <c r="AY8">
        <f>'care receipt'!$N$5*'care provision'!AR8/1000</f>
        <v>378.8068473670001</v>
      </c>
      <c r="AZ8">
        <f>'care receipt'!$N$5*'care provision'!AS8/1000</f>
        <v>168.29932806800005</v>
      </c>
      <c r="BA8">
        <f>'care receipt'!$N$5*'care provision'!AT8/1000</f>
        <v>310.06017255000006</v>
      </c>
      <c r="BB8">
        <f t="shared" si="17"/>
        <v>16.53275</v>
      </c>
      <c r="BD8" s="1">
        <v>3385</v>
      </c>
      <c r="BE8" s="1">
        <v>2108</v>
      </c>
      <c r="BF8" s="1">
        <v>1957</v>
      </c>
      <c r="BG8" s="1">
        <v>850</v>
      </c>
      <c r="BH8" s="1">
        <v>1533</v>
      </c>
      <c r="BI8" s="1">
        <v>16.954630000000002</v>
      </c>
      <c r="BK8">
        <f>'care receipt'!$N$5*'care provision'!BD8/1000</f>
        <v>225.71046969500006</v>
      </c>
      <c r="BL8">
        <f>'care receipt'!$N$5*'care provision'!BE8/1000</f>
        <v>140.56061155600005</v>
      </c>
      <c r="BM8">
        <f>'care receipt'!$N$5*'care provision'!BF8/1000</f>
        <v>130.49199089900003</v>
      </c>
      <c r="BN8">
        <f>'care receipt'!$N$5*'care provision'!BG8/1000</f>
        <v>56.677665950000019</v>
      </c>
      <c r="BO8">
        <f>'care receipt'!$N$5*'care provision'!BH8/1000</f>
        <v>102.21983753100002</v>
      </c>
      <c r="BP8">
        <f t="shared" si="18"/>
        <v>16.954630000000002</v>
      </c>
      <c r="BR8">
        <f t="shared" si="19"/>
        <v>3301.4407017840008</v>
      </c>
      <c r="BS8">
        <f t="shared" si="20"/>
        <v>1711.7988709040005</v>
      </c>
      <c r="BT8">
        <f t="shared" si="21"/>
        <v>1518.9614474600003</v>
      </c>
      <c r="BU8">
        <f t="shared" si="22"/>
        <v>678.73171965300025</v>
      </c>
      <c r="BV8">
        <f t="shared" si="23"/>
        <v>1265.7789796810002</v>
      </c>
      <c r="BW8">
        <f t="shared" si="24"/>
        <v>16.378033449041691</v>
      </c>
      <c r="BY8">
        <f t="shared" si="0"/>
        <v>2147.7276340332805</v>
      </c>
      <c r="BZ8">
        <f t="shared" si="1"/>
        <v>2718.320069137571</v>
      </c>
      <c r="CA8">
        <f t="shared" si="2"/>
        <v>1766.5432420223715</v>
      </c>
      <c r="CB8">
        <f t="shared" si="3"/>
        <v>577.21068606451581</v>
      </c>
      <c r="CC8">
        <f t="shared" si="25"/>
        <v>7209.8016312577383</v>
      </c>
      <c r="CD8">
        <f t="shared" si="26"/>
        <v>0.67492116316686745</v>
      </c>
      <c r="CE8">
        <f>CC8/'care receipt'!BR8</f>
        <v>1.739286141602024</v>
      </c>
      <c r="CG8">
        <f>G8*Z8*365.25/7*'care receipt'!$BZ8/10^6</f>
        <v>27.189759478096821</v>
      </c>
      <c r="CH8">
        <f>H8*AN8*365.25/7*'care receipt'!$BZ8/10^6</f>
        <v>34.413334211068204</v>
      </c>
      <c r="CI8">
        <f>I8*BB8*365.25/7*'care receipt'!$BZ8/10^6</f>
        <v>22.364048912498824</v>
      </c>
      <c r="CJ8">
        <f>J8*BP8*365.25/7*'care receipt'!$BZ8/10^6</f>
        <v>7.3073603345172797</v>
      </c>
      <c r="CK8">
        <f t="shared" si="27"/>
        <v>91.274502936181136</v>
      </c>
      <c r="CM8" s="1">
        <v>17299</v>
      </c>
      <c r="CN8" s="1">
        <v>23808</v>
      </c>
      <c r="CO8" s="1">
        <v>472</v>
      </c>
      <c r="CP8" s="1">
        <v>1</v>
      </c>
      <c r="CR8">
        <f>'care receipt'!$N$5*'care provision'!CM8/1000</f>
        <v>1153.4905214930002</v>
      </c>
      <c r="CS8">
        <f>'care receipt'!$N$5*'care provision'!CN8/1000</f>
        <v>1587.5080834560006</v>
      </c>
      <c r="CT8">
        <f>'care receipt'!$N$5*'care provision'!CO8/1000</f>
        <v>31.472774504000007</v>
      </c>
      <c r="CU8">
        <f>'care receipt'!$N$5*'care provision'!CP8/1000</f>
        <v>6.6679607000000016E-2</v>
      </c>
      <c r="CW8">
        <f t="shared" si="4"/>
        <v>2024</v>
      </c>
      <c r="CX8">
        <f t="shared" si="5"/>
        <v>0.49470944863875538</v>
      </c>
      <c r="CY8">
        <f t="shared" si="6"/>
        <v>0.46626583889857232</v>
      </c>
      <c r="CZ8">
        <f t="shared" si="7"/>
        <v>1.5369085995246001E-2</v>
      </c>
      <c r="DA8">
        <f t="shared" si="8"/>
        <v>1.0219724067450178E-4</v>
      </c>
      <c r="DC8" s="1">
        <v>520.06610000000001</v>
      </c>
      <c r="DD8" s="1">
        <v>576.89419999999996</v>
      </c>
      <c r="DE8" s="1">
        <v>559.14139999999998</v>
      </c>
      <c r="DF8" s="1">
        <v>79.390420000000006</v>
      </c>
      <c r="DH8">
        <f t="shared" si="9"/>
        <v>7.1986958027979693</v>
      </c>
      <c r="DI8">
        <f t="shared" si="10"/>
        <v>10.989890469586593</v>
      </c>
      <c r="DJ8">
        <f t="shared" si="11"/>
        <v>0.21117277437661042</v>
      </c>
      <c r="DK8">
        <f t="shared" si="12"/>
        <v>6.3524664061979312E-5</v>
      </c>
      <c r="DL8">
        <f>SUM(DH8:DK8)/'care receipt'!DF8</f>
        <v>0.39273482594737197</v>
      </c>
      <c r="DM8">
        <f t="shared" si="28"/>
        <v>18.399822571425233</v>
      </c>
      <c r="DO8" s="1">
        <v>0.24331</v>
      </c>
      <c r="DP8" s="1">
        <v>0.20962449999999999</v>
      </c>
      <c r="DQ8" s="1">
        <v>0.35252549999999999</v>
      </c>
      <c r="DR8" s="1">
        <v>0.22416549999999999</v>
      </c>
      <c r="DS8" s="1">
        <v>2.0432200000000001E-2</v>
      </c>
      <c r="DT8" s="1">
        <v>3.2271999999999999E-3</v>
      </c>
      <c r="DU8" s="1">
        <v>0.24070610000000001</v>
      </c>
      <c r="DV8" s="1">
        <v>0.20531089999999999</v>
      </c>
      <c r="DW8" s="1">
        <v>0.2063931</v>
      </c>
      <c r="DX8" s="1">
        <v>0.2182328</v>
      </c>
      <c r="DY8" s="1">
        <v>0.24115130000000001</v>
      </c>
      <c r="EA8">
        <f t="shared" si="29"/>
        <v>0.24331</v>
      </c>
      <c r="EB8">
        <f t="shared" si="30"/>
        <v>0.35252549999999999</v>
      </c>
      <c r="EC8">
        <f t="shared" si="31"/>
        <v>0.22416549999999999</v>
      </c>
      <c r="ED8">
        <f t="shared" si="13"/>
        <v>1.6274976447056499E-2</v>
      </c>
      <c r="EE8">
        <f t="shared" si="32"/>
        <v>3.7374999999999992E-2</v>
      </c>
      <c r="EG8" s="1">
        <v>0.24331</v>
      </c>
      <c r="EH8" s="1">
        <v>0.26363639999999999</v>
      </c>
      <c r="EI8" s="1">
        <v>0.3151505</v>
      </c>
      <c r="EJ8" s="1">
        <v>0.2287641</v>
      </c>
      <c r="EK8" s="1">
        <v>0.18274109999999999</v>
      </c>
      <c r="EL8" s="1">
        <v>2878.9409999999998</v>
      </c>
      <c r="EM8" s="1">
        <v>3053.2240000000002</v>
      </c>
      <c r="EN8" s="1">
        <v>3473.067</v>
      </c>
      <c r="EO8" s="1">
        <v>2720.857</v>
      </c>
      <c r="EP8" s="1">
        <v>2538.8519999999999</v>
      </c>
    </row>
    <row r="9" spans="1:146" x14ac:dyDescent="0.25">
      <c r="A9">
        <v>2025</v>
      </c>
      <c r="B9" s="1">
        <v>35272</v>
      </c>
      <c r="C9" s="1">
        <v>51192</v>
      </c>
      <c r="D9" s="1">
        <v>31690</v>
      </c>
      <c r="E9" s="1">
        <v>10334</v>
      </c>
      <c r="G9">
        <f>'care receipt'!$N$5*'care provision'!B9/1000</f>
        <v>2351.9230981040005</v>
      </c>
      <c r="H9">
        <f>'care receipt'!$N$5*'care provision'!C9/1000</f>
        <v>3413.4624415440012</v>
      </c>
      <c r="I9">
        <f>'care receipt'!$N$5*'care provision'!D9/1000</f>
        <v>2113.0767458300002</v>
      </c>
      <c r="J9">
        <f>'care receipt'!$N$5*'care provision'!E9/1000</f>
        <v>689.06705873800024</v>
      </c>
      <c r="K9">
        <f t="shared" si="14"/>
        <v>8567.5293442160018</v>
      </c>
      <c r="L9">
        <f>K9/'care receipt'!BG9</f>
        <v>2.1670742608490325</v>
      </c>
      <c r="N9" s="1">
        <v>12799</v>
      </c>
      <c r="O9" s="1">
        <v>7233</v>
      </c>
      <c r="P9" s="1">
        <v>6547</v>
      </c>
      <c r="Q9" s="1">
        <v>2988</v>
      </c>
      <c r="R9" s="1">
        <v>5876</v>
      </c>
      <c r="S9" s="1">
        <v>17.632339999999999</v>
      </c>
      <c r="U9">
        <f>'care receipt'!$N$5*'care provision'!N9/1000</f>
        <v>853.43228999300027</v>
      </c>
      <c r="V9">
        <f>'care receipt'!$N$5*'care provision'!O9/1000</f>
        <v>482.29359743100014</v>
      </c>
      <c r="W9">
        <f>'care receipt'!$N$5*'care provision'!P9/1000</f>
        <v>436.55138702900007</v>
      </c>
      <c r="X9">
        <f>'care receipt'!$N$5*'care provision'!Q9/1000</f>
        <v>199.23866571600004</v>
      </c>
      <c r="Y9">
        <f>'care receipt'!$N$5*'care provision'!R9/1000</f>
        <v>391.8093707320001</v>
      </c>
      <c r="Z9">
        <f t="shared" si="15"/>
        <v>17.632339999999999</v>
      </c>
      <c r="AB9" s="1">
        <v>21597</v>
      </c>
      <c r="AC9" s="1">
        <v>10336</v>
      </c>
      <c r="AD9" s="1">
        <v>8480</v>
      </c>
      <c r="AE9" s="1">
        <v>3736</v>
      </c>
      <c r="AF9" s="1">
        <v>7308</v>
      </c>
      <c r="AG9" s="1">
        <v>15.522</v>
      </c>
      <c r="AI9">
        <f>'care receipt'!$N$5*'care provision'!AB9/1000</f>
        <v>1440.0794723790004</v>
      </c>
      <c r="AJ9">
        <f>'care receipt'!$N$5*'care provision'!AC9/1000</f>
        <v>689.20041795200018</v>
      </c>
      <c r="AK9">
        <f>'care receipt'!$N$5*'care provision'!AD9/1000</f>
        <v>565.4430673600001</v>
      </c>
      <c r="AL9">
        <f>'care receipt'!$N$5*'care provision'!AE9/1000</f>
        <v>249.11501175200007</v>
      </c>
      <c r="AM9">
        <f>'care receipt'!$N$5*'care provision'!AF9/1000</f>
        <v>487.29456795600015</v>
      </c>
      <c r="AN9">
        <f t="shared" si="16"/>
        <v>15.522</v>
      </c>
      <c r="AP9" s="1">
        <v>12123</v>
      </c>
      <c r="AQ9" s="1">
        <v>6580</v>
      </c>
      <c r="AR9" s="1">
        <v>5702</v>
      </c>
      <c r="AS9" s="1">
        <v>2626</v>
      </c>
      <c r="AT9" s="1">
        <v>4833</v>
      </c>
      <c r="AU9" s="1">
        <v>16.451139999999999</v>
      </c>
      <c r="AW9">
        <f>'care receipt'!$N$5*'care provision'!AP9/1000</f>
        <v>808.35687566100023</v>
      </c>
      <c r="AX9">
        <f>'care receipt'!$N$5*'care provision'!AQ9/1000</f>
        <v>438.75181406000013</v>
      </c>
      <c r="AY9">
        <f>'care receipt'!$N$5*'care provision'!AR9/1000</f>
        <v>380.20711911400014</v>
      </c>
      <c r="AZ9">
        <f>'care receipt'!$N$5*'care provision'!AS9/1000</f>
        <v>175.10064798200005</v>
      </c>
      <c r="BA9">
        <f>'care receipt'!$N$5*'care provision'!AT9/1000</f>
        <v>322.26254063100009</v>
      </c>
      <c r="BB9">
        <f t="shared" si="17"/>
        <v>16.451139999999999</v>
      </c>
      <c r="BD9" s="1">
        <v>3571</v>
      </c>
      <c r="BE9" s="1">
        <v>2148</v>
      </c>
      <c r="BF9" s="1">
        <v>2026</v>
      </c>
      <c r="BG9" s="1">
        <v>897</v>
      </c>
      <c r="BH9" s="1">
        <v>1749</v>
      </c>
      <c r="BI9" s="1">
        <v>17.481449999999999</v>
      </c>
      <c r="BK9">
        <f>'care receipt'!$N$5*'care provision'!BD9/1000</f>
        <v>238.11287659700005</v>
      </c>
      <c r="BL9">
        <f>'care receipt'!$N$5*'care provision'!BE9/1000</f>
        <v>143.22779583600004</v>
      </c>
      <c r="BM9">
        <f>'care receipt'!$N$5*'care provision'!BF9/1000</f>
        <v>135.09288378200006</v>
      </c>
      <c r="BN9">
        <f>'care receipt'!$N$5*'care provision'!BG9/1000</f>
        <v>59.81160747900001</v>
      </c>
      <c r="BO9">
        <f>'care receipt'!$N$5*'care provision'!BH9/1000</f>
        <v>116.62263264300003</v>
      </c>
      <c r="BP9">
        <f t="shared" si="18"/>
        <v>17.481449999999999</v>
      </c>
      <c r="BR9">
        <f t="shared" si="19"/>
        <v>3339.9815146300007</v>
      </c>
      <c r="BS9">
        <f t="shared" si="20"/>
        <v>1753.4736252790005</v>
      </c>
      <c r="BT9">
        <f t="shared" si="21"/>
        <v>1517.2944572850006</v>
      </c>
      <c r="BU9">
        <f t="shared" si="22"/>
        <v>683.2659329290002</v>
      </c>
      <c r="BV9">
        <f t="shared" si="23"/>
        <v>1317.9891119620004</v>
      </c>
      <c r="BW9">
        <f t="shared" si="24"/>
        <v>16.488077107434158</v>
      </c>
      <c r="BY9">
        <f t="shared" si="0"/>
        <v>2163.8405420846188</v>
      </c>
      <c r="BZ9">
        <f t="shared" si="1"/>
        <v>2764.6171153493142</v>
      </c>
      <c r="CA9">
        <f t="shared" si="2"/>
        <v>1813.8587046754021</v>
      </c>
      <c r="CB9">
        <f t="shared" si="3"/>
        <v>628.53740139064564</v>
      </c>
      <c r="CC9">
        <f t="shared" si="25"/>
        <v>7370.8537634999811</v>
      </c>
      <c r="CD9">
        <f t="shared" si="26"/>
        <v>0.66864135628892218</v>
      </c>
      <c r="CE9">
        <f>CC9/'care receipt'!BR9</f>
        <v>1.7032597526595923</v>
      </c>
      <c r="CG9">
        <f>G9*Z9*365.25/7*'care receipt'!$BZ9/10^6</f>
        <v>27.801857980651111</v>
      </c>
      <c r="CH9">
        <f>H9*AN9*365.25/7*'care receipt'!$BZ9/10^6</f>
        <v>35.520867141980574</v>
      </c>
      <c r="CI9">
        <f>I9*BB9*365.25/7*'care receipt'!$BZ9/10^6</f>
        <v>23.305156329019944</v>
      </c>
      <c r="CJ9">
        <f>J9*BP9*365.25/7*'care receipt'!$BZ9/10^6</f>
        <v>8.0756909897600373</v>
      </c>
      <c r="CK9">
        <f t="shared" si="27"/>
        <v>94.703572441411666</v>
      </c>
      <c r="CM9" s="1">
        <v>17030</v>
      </c>
      <c r="CN9" s="1">
        <v>23506</v>
      </c>
      <c r="CO9" s="1">
        <v>482</v>
      </c>
      <c r="CP9" s="1">
        <v>3</v>
      </c>
      <c r="CR9">
        <f>'care receipt'!$N$5*'care provision'!CM9/1000</f>
        <v>1135.5537072100003</v>
      </c>
      <c r="CS9">
        <f>'care receipt'!$N$5*'care provision'!CN9/1000</f>
        <v>1567.3708421420004</v>
      </c>
      <c r="CT9">
        <f>'care receipt'!$N$5*'care provision'!CO9/1000</f>
        <v>32.139570574000011</v>
      </c>
      <c r="CU9">
        <f>'care receipt'!$N$5*'care provision'!CP9/1000</f>
        <v>0.20003882100000003</v>
      </c>
      <c r="CW9">
        <f t="shared" si="4"/>
        <v>2025</v>
      </c>
      <c r="CX9">
        <f t="shared" si="5"/>
        <v>0.48281923338625543</v>
      </c>
      <c r="CY9">
        <f t="shared" si="6"/>
        <v>0.45917330832942643</v>
      </c>
      <c r="CZ9">
        <f t="shared" si="7"/>
        <v>1.5209845377090568E-2</v>
      </c>
      <c r="DA9">
        <f t="shared" si="8"/>
        <v>2.9030385136442807E-4</v>
      </c>
      <c r="DC9" s="1">
        <v>531.60119999999995</v>
      </c>
      <c r="DD9" s="1">
        <v>572.41610000000003</v>
      </c>
      <c r="DE9" s="1">
        <v>520.90290000000005</v>
      </c>
      <c r="DF9" s="1">
        <v>483.21249999999998</v>
      </c>
      <c r="DH9">
        <f t="shared" si="9"/>
        <v>7.2439405610074177</v>
      </c>
      <c r="DI9">
        <f t="shared" si="10"/>
        <v>10.766259656551673</v>
      </c>
      <c r="DJ9">
        <f t="shared" si="11"/>
        <v>0.20089914620101529</v>
      </c>
      <c r="DK9">
        <f t="shared" si="12"/>
        <v>1.1599351055095501E-3</v>
      </c>
      <c r="DL9">
        <f>SUM(DH9:DK9)/'care receipt'!DF9</f>
        <v>0.36466592546068982</v>
      </c>
      <c r="DM9">
        <f t="shared" si="28"/>
        <v>18.212259298865614</v>
      </c>
      <c r="DO9" s="1">
        <v>0.24444109999999999</v>
      </c>
      <c r="DP9" s="1">
        <v>0.21454790000000001</v>
      </c>
      <c r="DQ9" s="1">
        <v>0.36540689999999998</v>
      </c>
      <c r="DR9" s="1">
        <v>0.22879479999999999</v>
      </c>
      <c r="DS9" s="1">
        <v>2.2347100000000002E-2</v>
      </c>
      <c r="DT9" s="1">
        <v>2.6384999999999998E-3</v>
      </c>
      <c r="DU9" s="1">
        <v>0.2418971</v>
      </c>
      <c r="DV9" s="1">
        <v>0.2054011</v>
      </c>
      <c r="DW9" s="1">
        <v>0.21425060000000001</v>
      </c>
      <c r="DX9" s="1">
        <v>0.21904209999999999</v>
      </c>
      <c r="DY9" s="1">
        <v>0.24559320000000001</v>
      </c>
      <c r="EA9">
        <f t="shared" si="29"/>
        <v>0.24444109999999999</v>
      </c>
      <c r="EB9">
        <f t="shared" si="30"/>
        <v>0.36540689999999998</v>
      </c>
      <c r="EC9">
        <f t="shared" si="31"/>
        <v>0.22879479999999999</v>
      </c>
      <c r="ED9">
        <f t="shared" si="13"/>
        <v>1.750061531505806E-2</v>
      </c>
      <c r="EE9">
        <f t="shared" si="32"/>
        <v>4.9895199999999973E-2</v>
      </c>
      <c r="EG9" s="1">
        <v>0.24444109999999999</v>
      </c>
      <c r="EH9" s="1">
        <v>0.2605982</v>
      </c>
      <c r="EI9" s="1">
        <v>0.31551170000000001</v>
      </c>
      <c r="EJ9" s="1">
        <v>0.22224089999999999</v>
      </c>
      <c r="EK9" s="1">
        <v>0.18512400000000001</v>
      </c>
      <c r="EL9" s="1">
        <v>2950.9929999999999</v>
      </c>
      <c r="EM9" s="1">
        <v>3145.1320000000001</v>
      </c>
      <c r="EN9" s="1">
        <v>3643.9470000000001</v>
      </c>
      <c r="EO9" s="1">
        <v>2757.8139999999999</v>
      </c>
      <c r="EP9" s="1">
        <v>2670.0909999999999</v>
      </c>
    </row>
    <row r="10" spans="1:146" x14ac:dyDescent="0.25">
      <c r="A10">
        <v>2026</v>
      </c>
      <c r="B10" s="1">
        <v>35351</v>
      </c>
      <c r="C10" s="1">
        <v>51114</v>
      </c>
      <c r="D10" s="1">
        <v>32366</v>
      </c>
      <c r="E10" s="1">
        <v>10867</v>
      </c>
      <c r="G10">
        <f>'care receipt'!$N$5*'care provision'!B10/1000</f>
        <v>2357.1907870570008</v>
      </c>
      <c r="H10">
        <f>'care receipt'!$N$5*'care provision'!C10/1000</f>
        <v>3408.2614321980009</v>
      </c>
      <c r="I10">
        <f>'care receipt'!$N$5*'care provision'!D10/1000</f>
        <v>2158.1521601620007</v>
      </c>
      <c r="J10">
        <f>'care receipt'!$N$5*'care provision'!E10/1000</f>
        <v>724.60728926900015</v>
      </c>
      <c r="K10">
        <f t="shared" si="14"/>
        <v>8648.2116686860027</v>
      </c>
      <c r="L10">
        <f>K10/'care receipt'!BG10</f>
        <v>2.1160328259344463</v>
      </c>
      <c r="N10" s="1">
        <v>12819</v>
      </c>
      <c r="O10" s="1">
        <v>7200</v>
      </c>
      <c r="P10" s="1">
        <v>6602</v>
      </c>
      <c r="Q10" s="1">
        <v>2988</v>
      </c>
      <c r="R10" s="1">
        <v>5911</v>
      </c>
      <c r="S10" s="1">
        <v>17.703279999999999</v>
      </c>
      <c r="U10">
        <f>'care receipt'!$N$5*'care provision'!N10/1000</f>
        <v>854.76588213300022</v>
      </c>
      <c r="V10">
        <f>'care receipt'!$N$5*'care provision'!O10/1000</f>
        <v>480.09317040000013</v>
      </c>
      <c r="W10">
        <f>'care receipt'!$N$5*'care provision'!P10/1000</f>
        <v>440.21876541400013</v>
      </c>
      <c r="X10">
        <f>'care receipt'!$N$5*'care provision'!Q10/1000</f>
        <v>199.23866571600004</v>
      </c>
      <c r="Y10">
        <f>'care receipt'!$N$5*'care provision'!R10/1000</f>
        <v>394.1431569770001</v>
      </c>
      <c r="Z10">
        <f t="shared" si="15"/>
        <v>17.703279999999999</v>
      </c>
      <c r="AB10" s="1">
        <v>21609</v>
      </c>
      <c r="AC10" s="1">
        <v>10147</v>
      </c>
      <c r="AD10" s="1">
        <v>8652</v>
      </c>
      <c r="AE10" s="1">
        <v>3905</v>
      </c>
      <c r="AF10" s="1">
        <v>7066</v>
      </c>
      <c r="AG10" s="1">
        <v>15.34098</v>
      </c>
      <c r="AI10">
        <f>'care receipt'!$N$5*'care provision'!AB10/1000</f>
        <v>1440.8796276630005</v>
      </c>
      <c r="AJ10">
        <f>'care receipt'!$N$5*'care provision'!AC10/1000</f>
        <v>676.59797222900022</v>
      </c>
      <c r="AK10">
        <f>'care receipt'!$N$5*'care provision'!AD10/1000</f>
        <v>576.91195976400013</v>
      </c>
      <c r="AL10">
        <f>'care receipt'!$N$5*'care provision'!AE10/1000</f>
        <v>260.38386533500005</v>
      </c>
      <c r="AM10">
        <f>'care receipt'!$N$5*'care provision'!AF10/1000</f>
        <v>471.15810306200012</v>
      </c>
      <c r="AN10">
        <f t="shared" si="16"/>
        <v>15.34098</v>
      </c>
      <c r="AP10" s="1">
        <v>12366</v>
      </c>
      <c r="AQ10" s="1">
        <v>6527</v>
      </c>
      <c r="AR10" s="1">
        <v>6042</v>
      </c>
      <c r="AS10" s="1">
        <v>2673</v>
      </c>
      <c r="AT10" s="1">
        <v>4930</v>
      </c>
      <c r="AU10" s="1">
        <v>16.50084</v>
      </c>
      <c r="AW10">
        <f>'care receipt'!$N$5*'care provision'!AP10/1000</f>
        <v>824.56002016200023</v>
      </c>
      <c r="AX10">
        <f>'care receipt'!$N$5*'care provision'!AQ10/1000</f>
        <v>435.21779488900012</v>
      </c>
      <c r="AY10">
        <f>'care receipt'!$N$5*'care provision'!AR10/1000</f>
        <v>402.87818549400009</v>
      </c>
      <c r="AZ10">
        <f>'care receipt'!$N$5*'care provision'!AS10/1000</f>
        <v>178.23458951100005</v>
      </c>
      <c r="BA10">
        <f>'care receipt'!$N$5*'care provision'!AT10/1000</f>
        <v>328.73046251000011</v>
      </c>
      <c r="BB10">
        <f t="shared" si="17"/>
        <v>16.50084</v>
      </c>
      <c r="BD10" s="1">
        <v>3741</v>
      </c>
      <c r="BE10" s="1">
        <v>2345</v>
      </c>
      <c r="BF10" s="1">
        <v>2085</v>
      </c>
      <c r="BG10" s="1">
        <v>916</v>
      </c>
      <c r="BH10" s="1">
        <v>1841</v>
      </c>
      <c r="BI10" s="1">
        <v>17.722259999999999</v>
      </c>
      <c r="BK10">
        <f>'care receipt'!$N$5*'care provision'!BD10/1000</f>
        <v>249.44840978700006</v>
      </c>
      <c r="BL10">
        <f>'care receipt'!$N$5*'care provision'!BE10/1000</f>
        <v>156.36367841500004</v>
      </c>
      <c r="BM10">
        <f>'care receipt'!$N$5*'care provision'!BF10/1000</f>
        <v>139.02698059500003</v>
      </c>
      <c r="BN10">
        <f>'care receipt'!$N$5*'care provision'!BG10/1000</f>
        <v>61.078520012000013</v>
      </c>
      <c r="BO10">
        <f>'care receipt'!$N$5*'care provision'!BH10/1000</f>
        <v>122.75715648700003</v>
      </c>
      <c r="BP10">
        <f t="shared" si="18"/>
        <v>17.722259999999999</v>
      </c>
      <c r="BR10">
        <f t="shared" si="19"/>
        <v>3369.653939745001</v>
      </c>
      <c r="BS10">
        <f t="shared" si="20"/>
        <v>1748.2726159330007</v>
      </c>
      <c r="BT10">
        <f t="shared" si="21"/>
        <v>1559.0358912670004</v>
      </c>
      <c r="BU10">
        <f t="shared" si="22"/>
        <v>698.9356405740001</v>
      </c>
      <c r="BV10">
        <f t="shared" si="23"/>
        <v>1316.7888790360003</v>
      </c>
      <c r="BW10">
        <f t="shared" si="24"/>
        <v>16.473819872781384</v>
      </c>
      <c r="BY10">
        <f t="shared" si="0"/>
        <v>2177.4122301030275</v>
      </c>
      <c r="BZ10">
        <f t="shared" si="1"/>
        <v>2728.2124625358074</v>
      </c>
      <c r="CA10">
        <f t="shared" si="2"/>
        <v>1858.147986414368</v>
      </c>
      <c r="CB10">
        <f t="shared" si="3"/>
        <v>670.06045339736238</v>
      </c>
      <c r="CC10">
        <f t="shared" si="25"/>
        <v>7433.8331324505652</v>
      </c>
      <c r="CD10">
        <f t="shared" si="26"/>
        <v>0.65990513981603116</v>
      </c>
      <c r="CE10">
        <f>CC10/'care receipt'!BR10</f>
        <v>1.6543867039776163</v>
      </c>
      <c r="CG10">
        <f>G10*Z10*365.25/7*'care receipt'!$BZ10/10^6</f>
        <v>28.058119809255508</v>
      </c>
      <c r="CH10">
        <f>H10*AN10*365.25/7*'care receipt'!$BZ10/10^6</f>
        <v>35.155728015411981</v>
      </c>
      <c r="CI10">
        <f>I10*BB10*365.25/7*'care receipt'!$BZ10/10^6</f>
        <v>23.944082845384916</v>
      </c>
      <c r="CJ10">
        <f>J10*BP10*365.25/7*'care receipt'!$BZ10/10^6</f>
        <v>8.6343946364155766</v>
      </c>
      <c r="CK10">
        <f t="shared" si="27"/>
        <v>95.792325306467987</v>
      </c>
      <c r="CM10" s="1">
        <v>16795</v>
      </c>
      <c r="CN10" s="1">
        <v>23244</v>
      </c>
      <c r="CO10" s="1">
        <v>491</v>
      </c>
      <c r="CP10" s="1">
        <v>3</v>
      </c>
      <c r="CR10">
        <f>'care receipt'!$N$5*'care provision'!CM10/1000</f>
        <v>1119.8839995650005</v>
      </c>
      <c r="CS10">
        <f>'care receipt'!$N$5*'care provision'!CN10/1000</f>
        <v>1549.9007851080005</v>
      </c>
      <c r="CT10">
        <f>'care receipt'!$N$5*'care provision'!CO10/1000</f>
        <v>32.73968703700001</v>
      </c>
      <c r="CU10">
        <f>'care receipt'!$N$5*'care provision'!CP10/1000</f>
        <v>0.20003882100000003</v>
      </c>
      <c r="CW10">
        <f t="shared" si="4"/>
        <v>2026</v>
      </c>
      <c r="CX10">
        <f t="shared" si="5"/>
        <v>0.47509264235806631</v>
      </c>
      <c r="CY10">
        <f t="shared" si="6"/>
        <v>0.45474820988378922</v>
      </c>
      <c r="CZ10">
        <f t="shared" si="7"/>
        <v>1.5170240375702897E-2</v>
      </c>
      <c r="DA10">
        <f t="shared" si="8"/>
        <v>2.7606515137572465E-4</v>
      </c>
      <c r="DC10" s="1">
        <v>538.72439999999995</v>
      </c>
      <c r="DD10" s="1">
        <v>564.40840000000003</v>
      </c>
      <c r="DE10" s="1">
        <v>518.84479999999996</v>
      </c>
      <c r="DF10" s="1">
        <v>126.81610000000001</v>
      </c>
      <c r="DH10">
        <f t="shared" si="9"/>
        <v>7.2397060288230621</v>
      </c>
      <c r="DI10">
        <f t="shared" si="10"/>
        <v>10.497324267378605</v>
      </c>
      <c r="DJ10">
        <f t="shared" si="11"/>
        <v>0.20384179647329834</v>
      </c>
      <c r="DK10">
        <f t="shared" si="12"/>
        <v>3.0441771753381727E-4</v>
      </c>
      <c r="DL10">
        <f>SUM(DH10:DK10)/'care receipt'!DF10</f>
        <v>0.34558005648542212</v>
      </c>
      <c r="DM10">
        <f t="shared" si="28"/>
        <v>17.941176510392498</v>
      </c>
      <c r="DO10" s="1">
        <v>0.2494471</v>
      </c>
      <c r="DP10" s="1">
        <v>0.216609</v>
      </c>
      <c r="DQ10" s="1">
        <v>0.37266470000000002</v>
      </c>
      <c r="DR10" s="1">
        <v>0.2312573</v>
      </c>
      <c r="DS10" s="1">
        <v>2.5777899999999999E-2</v>
      </c>
      <c r="DT10" s="1">
        <v>2.8849000000000001E-3</v>
      </c>
      <c r="DU10" s="1">
        <v>0.24686530000000001</v>
      </c>
      <c r="DV10" s="1">
        <v>0.2039002</v>
      </c>
      <c r="DW10" s="1">
        <v>0.21575759999999999</v>
      </c>
      <c r="DX10" s="1">
        <v>0.21943560000000001</v>
      </c>
      <c r="DY10" s="1">
        <v>0.25010480000000002</v>
      </c>
      <c r="EA10">
        <f t="shared" si="29"/>
        <v>0.2494471</v>
      </c>
      <c r="EB10">
        <f t="shared" si="30"/>
        <v>0.37266470000000002</v>
      </c>
      <c r="EC10">
        <f t="shared" si="31"/>
        <v>0.2312573</v>
      </c>
      <c r="ED10">
        <f t="shared" si="13"/>
        <v>2.002354034418153E-2</v>
      </c>
      <c r="EE10">
        <f t="shared" si="32"/>
        <v>4.9472800000000039E-2</v>
      </c>
      <c r="EG10" s="1">
        <v>0.2494471</v>
      </c>
      <c r="EH10" s="1">
        <v>0.27288879999999999</v>
      </c>
      <c r="EI10" s="1">
        <v>0.32319189999999998</v>
      </c>
      <c r="EJ10" s="1">
        <v>0.23913139999999999</v>
      </c>
      <c r="EK10" s="1">
        <v>0.23613310000000001</v>
      </c>
      <c r="EL10" s="1">
        <v>2934.3159999999998</v>
      </c>
      <c r="EM10" s="1">
        <v>3161.5390000000002</v>
      </c>
      <c r="EN10" s="1">
        <v>3696.4929999999999</v>
      </c>
      <c r="EO10" s="1">
        <v>2742.2220000000002</v>
      </c>
      <c r="EP10" s="1">
        <v>2667.44</v>
      </c>
    </row>
    <row r="11" spans="1:146" x14ac:dyDescent="0.25">
      <c r="A11">
        <v>2027</v>
      </c>
      <c r="B11" s="1">
        <v>35554</v>
      </c>
      <c r="C11" s="1">
        <v>51248</v>
      </c>
      <c r="D11" s="1">
        <v>32699</v>
      </c>
      <c r="E11" s="1">
        <v>12027</v>
      </c>
      <c r="G11">
        <f>'care receipt'!$N$5*'care provision'!B11/1000</f>
        <v>2370.7267472780009</v>
      </c>
      <c r="H11">
        <f>'care receipt'!$N$5*'care provision'!C11/1000</f>
        <v>3417.1964995360013</v>
      </c>
      <c r="I11">
        <f>'care receipt'!$N$5*'care provision'!D11/1000</f>
        <v>2180.3564692930008</v>
      </c>
      <c r="J11">
        <f>'care receipt'!$N$5*'care provision'!E11/1000</f>
        <v>801.95563338900024</v>
      </c>
      <c r="K11">
        <f t="shared" si="14"/>
        <v>8770.2353494960025</v>
      </c>
      <c r="L11">
        <f>K11/'care receipt'!BG11</f>
        <v>2.0692866807211856</v>
      </c>
      <c r="N11" s="1">
        <v>12830</v>
      </c>
      <c r="O11" s="1">
        <v>7160</v>
      </c>
      <c r="P11" s="1">
        <v>6559</v>
      </c>
      <c r="Q11" s="1">
        <v>2972</v>
      </c>
      <c r="R11" s="1">
        <v>6202</v>
      </c>
      <c r="S11" s="1">
        <v>18.180340000000001</v>
      </c>
      <c r="U11">
        <f>'care receipt'!$N$5*'care provision'!N11/1000</f>
        <v>855.49935781000022</v>
      </c>
      <c r="V11">
        <f>'care receipt'!$N$5*'care provision'!O11/1000</f>
        <v>477.42598612000012</v>
      </c>
      <c r="W11">
        <f>'care receipt'!$N$5*'care provision'!P11/1000</f>
        <v>437.35154231300015</v>
      </c>
      <c r="X11">
        <f>'care receipt'!$N$5*'care provision'!Q11/1000</f>
        <v>198.17179200400005</v>
      </c>
      <c r="Y11">
        <f>'care receipt'!$N$5*'care provision'!R11/1000</f>
        <v>413.5469226140001</v>
      </c>
      <c r="Z11">
        <f t="shared" si="15"/>
        <v>18.180340000000001</v>
      </c>
      <c r="AB11" s="1">
        <v>21565</v>
      </c>
      <c r="AC11" s="1">
        <v>10372</v>
      </c>
      <c r="AD11" s="1">
        <v>8532</v>
      </c>
      <c r="AE11" s="1">
        <v>3765</v>
      </c>
      <c r="AF11" s="1">
        <v>7291</v>
      </c>
      <c r="AG11" s="1">
        <v>15.58334</v>
      </c>
      <c r="AI11">
        <f>'care receipt'!$N$5*'care provision'!AB11/1000</f>
        <v>1437.9457249550005</v>
      </c>
      <c r="AJ11">
        <f>'care receipt'!$N$5*'care provision'!AC11/1000</f>
        <v>691.6008838040002</v>
      </c>
      <c r="AK11">
        <f>'care receipt'!$N$5*'care provision'!AD11/1000</f>
        <v>568.91040692400009</v>
      </c>
      <c r="AL11">
        <f>'care receipt'!$N$5*'care provision'!AE11/1000</f>
        <v>251.04872035500006</v>
      </c>
      <c r="AM11">
        <f>'care receipt'!$N$5*'care provision'!AF11/1000</f>
        <v>486.16101463700016</v>
      </c>
      <c r="AN11">
        <f t="shared" si="16"/>
        <v>15.58334</v>
      </c>
      <c r="AP11" s="1">
        <v>12494</v>
      </c>
      <c r="AQ11" s="1">
        <v>6652</v>
      </c>
      <c r="AR11" s="1">
        <v>6030</v>
      </c>
      <c r="AS11" s="1">
        <v>2748</v>
      </c>
      <c r="AT11" s="1">
        <v>4942</v>
      </c>
      <c r="AU11" s="1">
        <v>16.421199999999999</v>
      </c>
      <c r="AW11">
        <f>'care receipt'!$N$5*'care provision'!AP11/1000</f>
        <v>833.09500985800025</v>
      </c>
      <c r="AX11">
        <f>'care receipt'!$N$5*'care provision'!AQ11/1000</f>
        <v>443.55274576400012</v>
      </c>
      <c r="AY11">
        <f>'care receipt'!$N$5*'care provision'!AR11/1000</f>
        <v>402.07803021000012</v>
      </c>
      <c r="AZ11">
        <f>'care receipt'!$N$5*'care provision'!AS11/1000</f>
        <v>183.23556003600004</v>
      </c>
      <c r="BA11">
        <f>'care receipt'!$N$5*'care provision'!AT11/1000</f>
        <v>329.53061779400008</v>
      </c>
      <c r="BB11">
        <f t="shared" si="17"/>
        <v>16.421199999999999</v>
      </c>
      <c r="BD11" s="1">
        <v>4058</v>
      </c>
      <c r="BE11" s="1">
        <v>2614</v>
      </c>
      <c r="BF11" s="1">
        <v>2327</v>
      </c>
      <c r="BG11" s="1">
        <v>1094</v>
      </c>
      <c r="BH11" s="1">
        <v>1993</v>
      </c>
      <c r="BI11" s="1">
        <v>17.327960000000001</v>
      </c>
      <c r="BK11">
        <f>'care receipt'!$N$5*'care provision'!BD11/1000</f>
        <v>270.5858452060001</v>
      </c>
      <c r="BL11">
        <f>'care receipt'!$N$5*'care provision'!BE11/1000</f>
        <v>174.30049269800006</v>
      </c>
      <c r="BM11">
        <f>'care receipt'!$N$5*'care provision'!BF11/1000</f>
        <v>155.16344548900003</v>
      </c>
      <c r="BN11">
        <f>'care receipt'!$N$5*'care provision'!BG11/1000</f>
        <v>72.947490058000028</v>
      </c>
      <c r="BO11">
        <f>'care receipt'!$N$5*'care provision'!BH11/1000</f>
        <v>132.89245675100005</v>
      </c>
      <c r="BP11">
        <f t="shared" si="18"/>
        <v>17.327960000000001</v>
      </c>
      <c r="BR11">
        <f t="shared" si="19"/>
        <v>3397.125937829001</v>
      </c>
      <c r="BS11">
        <f t="shared" si="20"/>
        <v>1786.8801083860005</v>
      </c>
      <c r="BT11">
        <f t="shared" si="21"/>
        <v>1563.5034249360006</v>
      </c>
      <c r="BU11">
        <f t="shared" si="22"/>
        <v>705.40356245300018</v>
      </c>
      <c r="BV11">
        <f t="shared" si="23"/>
        <v>1362.1310117960004</v>
      </c>
      <c r="BW11">
        <f t="shared" si="24"/>
        <v>16.653176589015271</v>
      </c>
      <c r="BY11">
        <f t="shared" si="0"/>
        <v>2248.9286912400171</v>
      </c>
      <c r="BZ11">
        <f t="shared" si="1"/>
        <v>2778.5785816983907</v>
      </c>
      <c r="CA11">
        <f t="shared" si="2"/>
        <v>1868.2052058515255</v>
      </c>
      <c r="CB11">
        <f t="shared" si="3"/>
        <v>725.0867412628736</v>
      </c>
      <c r="CC11">
        <f t="shared" si="25"/>
        <v>7620.7992200528079</v>
      </c>
      <c r="CD11">
        <f t="shared" si="26"/>
        <v>0.65970866411352203</v>
      </c>
      <c r="CE11">
        <f>CC11/'care receipt'!BR11</f>
        <v>1.6208396090342425</v>
      </c>
      <c r="CG11">
        <f>G11*Z11*365.25/7*'care receipt'!$BZ11/10^6</f>
        <v>29.104187074786864</v>
      </c>
      <c r="CH11">
        <f>H11*AN11*365.25/7*'care receipt'!$BZ11/10^6</f>
        <v>35.958574924470661</v>
      </c>
      <c r="CI11">
        <f>I11*BB11*365.25/7*'care receipt'!$BZ11/10^6</f>
        <v>24.177108868317863</v>
      </c>
      <c r="CJ11">
        <f>J11*BP11*365.25/7*'care receipt'!$BZ11/10^6</f>
        <v>9.3836057343047283</v>
      </c>
      <c r="CK11">
        <f t="shared" si="27"/>
        <v>98.623476601880114</v>
      </c>
      <c r="CM11" s="1">
        <v>16610</v>
      </c>
      <c r="CN11" s="1">
        <v>22437</v>
      </c>
      <c r="CO11" s="1">
        <v>532</v>
      </c>
      <c r="CP11" s="1">
        <v>8</v>
      </c>
      <c r="CR11">
        <f>'care receipt'!$N$5*'care provision'!CM11/1000</f>
        <v>1107.5482722700003</v>
      </c>
      <c r="CS11">
        <f>'care receipt'!$N$5*'care provision'!CN11/1000</f>
        <v>1496.0903422590004</v>
      </c>
      <c r="CT11">
        <f>'care receipt'!$N$5*'care provision'!CO11/1000</f>
        <v>35.473550924000008</v>
      </c>
      <c r="CU11">
        <f>'care receipt'!$N$5*'care provision'!CP11/1000</f>
        <v>0.53343685600000013</v>
      </c>
      <c r="CW11">
        <f t="shared" si="4"/>
        <v>2027</v>
      </c>
      <c r="CX11">
        <f t="shared" si="5"/>
        <v>0.46717668898014286</v>
      </c>
      <c r="CY11">
        <f t="shared" si="6"/>
        <v>0.4378122073056509</v>
      </c>
      <c r="CZ11">
        <f t="shared" si="7"/>
        <v>1.6269610691458453E-2</v>
      </c>
      <c r="DA11">
        <f t="shared" si="8"/>
        <v>6.6517003408996423E-4</v>
      </c>
      <c r="DC11" s="1">
        <v>550.27729999999997</v>
      </c>
      <c r="DD11" s="1">
        <v>581.85609999999997</v>
      </c>
      <c r="DE11" s="1">
        <v>547.45809999999994</v>
      </c>
      <c r="DF11" s="1">
        <v>575.43449999999996</v>
      </c>
      <c r="DH11">
        <f t="shared" si="9"/>
        <v>7.3135040746128075</v>
      </c>
      <c r="DI11">
        <f t="shared" si="10"/>
        <v>10.446111501533846</v>
      </c>
      <c r="DJ11">
        <f t="shared" si="11"/>
        <v>0.23304339346927544</v>
      </c>
      <c r="DK11">
        <f t="shared" si="12"/>
        <v>3.6834956461671846E-3</v>
      </c>
      <c r="DL11">
        <f>SUM(DH11:DK11)/'care receipt'!DF11</f>
        <v>0.32890088380798327</v>
      </c>
      <c r="DM11">
        <f t="shared" si="28"/>
        <v>17.996342465262099</v>
      </c>
      <c r="DO11" s="1">
        <v>0.25496269999999999</v>
      </c>
      <c r="DP11" s="1">
        <v>0.22075880000000001</v>
      </c>
      <c r="DQ11" s="1">
        <v>0.38579029999999997</v>
      </c>
      <c r="DR11" s="1">
        <v>0.22920070000000001</v>
      </c>
      <c r="DS11" s="1">
        <v>3.5411400000000003E-2</v>
      </c>
      <c r="DT11" s="1">
        <v>1.8644E-3</v>
      </c>
      <c r="DU11" s="1">
        <v>0.25236330000000001</v>
      </c>
      <c r="DV11" s="1">
        <v>0.21303179999999999</v>
      </c>
      <c r="DW11" s="1">
        <v>0.21603069999999999</v>
      </c>
      <c r="DX11" s="1">
        <v>0.22772580000000001</v>
      </c>
      <c r="DY11" s="1">
        <v>0.25582490000000002</v>
      </c>
      <c r="EA11">
        <f t="shared" si="29"/>
        <v>0.25496269999999999</v>
      </c>
      <c r="EB11">
        <f t="shared" si="30"/>
        <v>0.38579029999999997</v>
      </c>
      <c r="EC11">
        <f t="shared" si="31"/>
        <v>0.22920070000000001</v>
      </c>
      <c r="ED11">
        <f t="shared" si="13"/>
        <v>2.6390477740016995E-2</v>
      </c>
      <c r="EE11">
        <f t="shared" si="32"/>
        <v>4.5933799999999969E-2</v>
      </c>
      <c r="EG11" s="1">
        <v>0.25496269999999999</v>
      </c>
      <c r="EH11" s="1">
        <v>0.26948240000000001</v>
      </c>
      <c r="EI11" s="1">
        <v>0.33985650000000001</v>
      </c>
      <c r="EJ11" s="1">
        <v>0.21810930000000001</v>
      </c>
      <c r="EK11" s="1">
        <v>0.22566369999999999</v>
      </c>
      <c r="EL11" s="1">
        <v>2939.0549999999998</v>
      </c>
      <c r="EM11" s="1">
        <v>3232.7260000000001</v>
      </c>
      <c r="EN11" s="1">
        <v>3711.627</v>
      </c>
      <c r="EO11" s="1">
        <v>2671.7489999999998</v>
      </c>
      <c r="EP11" s="1">
        <v>2342.8980000000001</v>
      </c>
    </row>
    <row r="12" spans="1:146" x14ac:dyDescent="0.25">
      <c r="A12">
        <v>2028</v>
      </c>
      <c r="B12" s="1">
        <v>35957</v>
      </c>
      <c r="C12" s="1">
        <v>50923</v>
      </c>
      <c r="D12" s="1">
        <v>33378</v>
      </c>
      <c r="E12" s="1">
        <v>12941</v>
      </c>
      <c r="G12">
        <f>'care receipt'!$N$5*'care provision'!B12/1000</f>
        <v>2397.5986288990007</v>
      </c>
      <c r="H12">
        <f>'care receipt'!$N$5*'care provision'!C12/1000</f>
        <v>3395.5256272610013</v>
      </c>
      <c r="I12">
        <f>'care receipt'!$N$5*'care provision'!D12/1000</f>
        <v>2225.6319224460003</v>
      </c>
      <c r="J12">
        <f>'care receipt'!$N$5*'care provision'!E12/1000</f>
        <v>862.9007941870002</v>
      </c>
      <c r="K12">
        <f t="shared" si="14"/>
        <v>8881.6569727930018</v>
      </c>
      <c r="L12">
        <f>K12/'care receipt'!BG12</f>
        <v>2.0225181451000638</v>
      </c>
      <c r="N12" s="1">
        <v>12887</v>
      </c>
      <c r="O12" s="1">
        <v>7347</v>
      </c>
      <c r="P12" s="1">
        <v>6578</v>
      </c>
      <c r="Q12" s="1">
        <v>2930</v>
      </c>
      <c r="R12" s="1">
        <v>6422</v>
      </c>
      <c r="S12" s="1">
        <v>18.311589999999999</v>
      </c>
      <c r="U12">
        <f>'care receipt'!$N$5*'care provision'!N12/1000</f>
        <v>859.30009540900028</v>
      </c>
      <c r="V12">
        <f>'care receipt'!$N$5*'care provision'!O12/1000</f>
        <v>489.89507262900014</v>
      </c>
      <c r="W12">
        <f>'care receipt'!$N$5*'care provision'!P12/1000</f>
        <v>438.61845484600013</v>
      </c>
      <c r="X12">
        <f>'care receipt'!$N$5*'care provision'!Q12/1000</f>
        <v>195.37124851000007</v>
      </c>
      <c r="Y12">
        <f>'care receipt'!$N$5*'care provision'!R12/1000</f>
        <v>428.21643615400012</v>
      </c>
      <c r="Z12">
        <f t="shared" si="15"/>
        <v>18.311589999999999</v>
      </c>
      <c r="AB12" s="1">
        <v>21362</v>
      </c>
      <c r="AC12" s="1">
        <v>10074</v>
      </c>
      <c r="AD12" s="1">
        <v>8672</v>
      </c>
      <c r="AE12" s="1">
        <v>3764</v>
      </c>
      <c r="AF12" s="1">
        <v>7297</v>
      </c>
      <c r="AG12" s="1">
        <v>15.692640000000001</v>
      </c>
      <c r="AI12">
        <f>'care receipt'!$N$5*'care provision'!AB12/1000</f>
        <v>1424.4097647340004</v>
      </c>
      <c r="AJ12">
        <f>'care receipt'!$N$5*'care provision'!AC12/1000</f>
        <v>671.7303609180002</v>
      </c>
      <c r="AK12">
        <f>'care receipt'!$N$5*'care provision'!AD12/1000</f>
        <v>578.24555190400008</v>
      </c>
      <c r="AL12">
        <f>'care receipt'!$N$5*'care provision'!AE12/1000</f>
        <v>250.98204074800006</v>
      </c>
      <c r="AM12">
        <f>'care receipt'!$N$5*'care provision'!AF12/1000</f>
        <v>486.56109227900015</v>
      </c>
      <c r="AN12">
        <f t="shared" si="16"/>
        <v>15.692640000000001</v>
      </c>
      <c r="AP12" s="1">
        <v>12754</v>
      </c>
      <c r="AQ12" s="1">
        <v>6866</v>
      </c>
      <c r="AR12" s="1">
        <v>5996</v>
      </c>
      <c r="AS12" s="1">
        <v>2772</v>
      </c>
      <c r="AT12" s="1">
        <v>5157</v>
      </c>
      <c r="AU12" s="1">
        <v>16.558260000000001</v>
      </c>
      <c r="AW12">
        <f>'care receipt'!$N$5*'care provision'!AP12/1000</f>
        <v>850.43170767800018</v>
      </c>
      <c r="AX12">
        <f>'care receipt'!$N$5*'care provision'!AQ12/1000</f>
        <v>457.82218166200016</v>
      </c>
      <c r="AY12">
        <f>'care receipt'!$N$5*'care provision'!AR12/1000</f>
        <v>399.81092357200009</v>
      </c>
      <c r="AZ12">
        <f>'care receipt'!$N$5*'care provision'!AS12/1000</f>
        <v>184.83587060400006</v>
      </c>
      <c r="BA12">
        <f>'care receipt'!$N$5*'care provision'!AT12/1000</f>
        <v>343.86673329900009</v>
      </c>
      <c r="BB12">
        <f t="shared" si="17"/>
        <v>16.558260000000001</v>
      </c>
      <c r="BD12" s="1">
        <v>4521</v>
      </c>
      <c r="BE12" s="1">
        <v>2697</v>
      </c>
      <c r="BF12" s="1">
        <v>2528</v>
      </c>
      <c r="BG12" s="1">
        <v>1185</v>
      </c>
      <c r="BH12" s="1">
        <v>2087</v>
      </c>
      <c r="BI12" s="1">
        <v>17.239909999999998</v>
      </c>
      <c r="BK12">
        <f>'care receipt'!$N$5*'care provision'!BD12/1000</f>
        <v>301.45850324700012</v>
      </c>
      <c r="BL12">
        <f>'care receipt'!$N$5*'care provision'!BE12/1000</f>
        <v>179.83490007900005</v>
      </c>
      <c r="BM12">
        <f>'care receipt'!$N$5*'care provision'!BF12/1000</f>
        <v>168.56604649600004</v>
      </c>
      <c r="BN12">
        <f>'care receipt'!$N$5*'care provision'!BG12/1000</f>
        <v>79.015334295000017</v>
      </c>
      <c r="BO12">
        <f>'care receipt'!$N$5*'care provision'!BH12/1000</f>
        <v>139.16033980900002</v>
      </c>
      <c r="BP12">
        <f t="shared" si="18"/>
        <v>17.239909999999998</v>
      </c>
      <c r="BR12">
        <f t="shared" si="19"/>
        <v>3435.6000710680009</v>
      </c>
      <c r="BS12">
        <f t="shared" si="20"/>
        <v>1799.2825152880007</v>
      </c>
      <c r="BT12">
        <f t="shared" si="21"/>
        <v>1585.2409768180003</v>
      </c>
      <c r="BU12">
        <f t="shared" si="22"/>
        <v>710.20449415700023</v>
      </c>
      <c r="BV12">
        <f t="shared" si="23"/>
        <v>1397.8046015410005</v>
      </c>
      <c r="BW12">
        <f t="shared" si="24"/>
        <v>16.766863309334155</v>
      </c>
      <c r="BY12">
        <f t="shared" si="0"/>
        <v>2290.8398119799826</v>
      </c>
      <c r="BZ12">
        <f t="shared" si="1"/>
        <v>2780.3227224705629</v>
      </c>
      <c r="CA12">
        <f t="shared" si="2"/>
        <v>1922.9156058868143</v>
      </c>
      <c r="CB12">
        <f t="shared" si="3"/>
        <v>776.22575345967232</v>
      </c>
      <c r="CC12">
        <f t="shared" si="25"/>
        <v>7770.3038937970323</v>
      </c>
      <c r="CD12">
        <f t="shared" si="26"/>
        <v>0.65263374557317011</v>
      </c>
      <c r="CE12">
        <f>CC12/'care receipt'!BR12</f>
        <v>1.5975102939252592</v>
      </c>
      <c r="CG12">
        <f>G12*Z12*365.25/7*'care receipt'!$BZ12/10^6</f>
        <v>29.749557624372226</v>
      </c>
      <c r="CH12">
        <f>H12*AN12*365.25/7*'care receipt'!$BZ12/10^6</f>
        <v>36.10613479560579</v>
      </c>
      <c r="CI12">
        <f>I12*BB12*365.25/7*'care receipt'!$BZ12/10^6</f>
        <v>24.971579560026559</v>
      </c>
      <c r="CJ12">
        <f>J12*BP12*365.25/7*'care receipt'!$BZ12/10^6</f>
        <v>10.080308828800838</v>
      </c>
      <c r="CK12">
        <f t="shared" si="27"/>
        <v>100.90758080880541</v>
      </c>
      <c r="CM12" s="1">
        <v>16928</v>
      </c>
      <c r="CN12" s="1">
        <v>22466</v>
      </c>
      <c r="CO12" s="1">
        <v>587</v>
      </c>
      <c r="CP12" s="1">
        <v>6</v>
      </c>
      <c r="CR12">
        <f>'care receipt'!$N$5*'care provision'!CM12/1000</f>
        <v>1128.7523872960003</v>
      </c>
      <c r="CS12">
        <f>'care receipt'!$N$5*'care provision'!CN12/1000</f>
        <v>1498.0240508620004</v>
      </c>
      <c r="CT12">
        <f>'care receipt'!$N$5*'care provision'!CO12/1000</f>
        <v>39.140929309000015</v>
      </c>
      <c r="CU12">
        <f>'care receipt'!$N$5*'care provision'!CP12/1000</f>
        <v>0.40007764200000007</v>
      </c>
      <c r="CW12">
        <f t="shared" si="4"/>
        <v>2028</v>
      </c>
      <c r="CX12">
        <f t="shared" si="5"/>
        <v>0.47078454821036236</v>
      </c>
      <c r="CY12">
        <f t="shared" si="6"/>
        <v>0.44117589301494409</v>
      </c>
      <c r="CZ12">
        <f t="shared" si="7"/>
        <v>1.7586434178201216E-2</v>
      </c>
      <c r="DA12">
        <f t="shared" si="8"/>
        <v>4.6364268603662774E-4</v>
      </c>
      <c r="DC12" s="1">
        <v>535.91099999999994</v>
      </c>
      <c r="DD12" s="1">
        <v>581.47730000000001</v>
      </c>
      <c r="DE12" s="1">
        <v>545.24329999999998</v>
      </c>
      <c r="DF12" s="1">
        <v>271.00850000000003</v>
      </c>
      <c r="DH12">
        <f t="shared" si="9"/>
        <v>7.2589298475382407</v>
      </c>
      <c r="DI12">
        <f t="shared" si="10"/>
        <v>10.452803765163585</v>
      </c>
      <c r="DJ12">
        <f t="shared" si="11"/>
        <v>0.25609595353807069</v>
      </c>
      <c r="DK12">
        <f t="shared" si="12"/>
        <v>1.3010932997034842E-3</v>
      </c>
      <c r="DL12">
        <f>SUM(DH12:DK12)/'care receipt'!DF12</f>
        <v>0.31590238842181106</v>
      </c>
      <c r="DM12">
        <f t="shared" si="28"/>
        <v>17.969130659539601</v>
      </c>
      <c r="DO12" s="1">
        <v>0.2571215</v>
      </c>
      <c r="DP12" s="1">
        <v>0.22176409999999999</v>
      </c>
      <c r="DQ12" s="1">
        <v>0.39586329999999997</v>
      </c>
      <c r="DR12" s="1">
        <v>0.2272015</v>
      </c>
      <c r="DS12" s="1">
        <v>3.7155199999999999E-2</v>
      </c>
      <c r="DT12" s="1">
        <v>1.5414999999999999E-3</v>
      </c>
      <c r="DU12" s="1">
        <v>0.25454389999999999</v>
      </c>
      <c r="DV12" s="1">
        <v>0.2107358</v>
      </c>
      <c r="DW12" s="1">
        <v>0.22205939999999999</v>
      </c>
      <c r="DX12" s="1">
        <v>0.22281239999999999</v>
      </c>
      <c r="DY12" s="1">
        <v>0.25735049999999998</v>
      </c>
      <c r="EA12">
        <f t="shared" si="29"/>
        <v>0.2571215</v>
      </c>
      <c r="EB12">
        <f t="shared" si="30"/>
        <v>0.39586329999999997</v>
      </c>
      <c r="EC12">
        <f t="shared" si="31"/>
        <v>0.2272015</v>
      </c>
      <c r="ED12">
        <f t="shared" si="13"/>
        <v>2.7205138649366346E-2</v>
      </c>
      <c r="EE12">
        <f t="shared" si="32"/>
        <v>4.9749799999999955E-2</v>
      </c>
      <c r="EG12" s="1">
        <v>0.2571215</v>
      </c>
      <c r="EH12" s="1">
        <v>0.27243849999999997</v>
      </c>
      <c r="EI12" s="1">
        <v>0.34611350000000002</v>
      </c>
      <c r="EJ12" s="1">
        <v>0.21837670000000001</v>
      </c>
      <c r="EK12" s="1">
        <v>0.21171770000000001</v>
      </c>
      <c r="EL12" s="1">
        <v>2989.0709999999999</v>
      </c>
      <c r="EM12" s="1">
        <v>3250.5259999999998</v>
      </c>
      <c r="EN12" s="1">
        <v>3720.4090000000001</v>
      </c>
      <c r="EO12" s="1">
        <v>2693.3069999999998</v>
      </c>
      <c r="EP12" s="1">
        <v>2358.7820000000002</v>
      </c>
    </row>
    <row r="13" spans="1:146" x14ac:dyDescent="0.25">
      <c r="A13">
        <v>2029</v>
      </c>
      <c r="B13" s="1">
        <v>35803</v>
      </c>
      <c r="C13" s="1">
        <v>50383</v>
      </c>
      <c r="D13" s="1">
        <v>34227</v>
      </c>
      <c r="E13" s="1">
        <v>13615</v>
      </c>
      <c r="G13">
        <f>'care receipt'!$N$5*'care provision'!B13/1000</f>
        <v>2387.3299694210009</v>
      </c>
      <c r="H13">
        <f>'care receipt'!$N$5*'care provision'!C13/1000</f>
        <v>3359.5186394810012</v>
      </c>
      <c r="I13">
        <f>'care receipt'!$N$5*'care provision'!D13/1000</f>
        <v>2282.2429087890005</v>
      </c>
      <c r="J13">
        <f>'care receipt'!$N$5*'care provision'!E13/1000</f>
        <v>907.8428493050003</v>
      </c>
      <c r="K13">
        <f t="shared" si="14"/>
        <v>8936.9343669960035</v>
      </c>
      <c r="L13">
        <f>K13/'care receipt'!BG13</f>
        <v>2.0013439053890609</v>
      </c>
      <c r="N13" s="1">
        <v>12627</v>
      </c>
      <c r="O13" s="1">
        <v>7217</v>
      </c>
      <c r="P13" s="1">
        <v>6657</v>
      </c>
      <c r="Q13" s="1">
        <v>3133</v>
      </c>
      <c r="R13" s="1">
        <v>6347</v>
      </c>
      <c r="S13" s="1">
        <v>18.35895</v>
      </c>
      <c r="U13">
        <f>'care receipt'!$N$5*'care provision'!N13/1000</f>
        <v>841.96339758900024</v>
      </c>
      <c r="V13">
        <f>'care receipt'!$N$5*'care provision'!O13/1000</f>
        <v>481.22672371900012</v>
      </c>
      <c r="W13">
        <f>'care receipt'!$N$5*'care provision'!P13/1000</f>
        <v>443.88614379900014</v>
      </c>
      <c r="X13">
        <f>'care receipt'!$N$5*'care provision'!Q13/1000</f>
        <v>208.90720873100005</v>
      </c>
      <c r="Y13">
        <f>'care receipt'!$N$5*'care provision'!R13/1000</f>
        <v>423.21546562900011</v>
      </c>
      <c r="Z13">
        <f t="shared" si="15"/>
        <v>18.35895</v>
      </c>
      <c r="AB13" s="1">
        <v>21386</v>
      </c>
      <c r="AC13" s="1">
        <v>9929</v>
      </c>
      <c r="AD13" s="1">
        <v>8468</v>
      </c>
      <c r="AE13" s="1">
        <v>3775</v>
      </c>
      <c r="AF13" s="1">
        <v>7083</v>
      </c>
      <c r="AG13" s="1">
        <v>15.52505</v>
      </c>
      <c r="AI13">
        <f>'care receipt'!$N$5*'care provision'!AB13/1000</f>
        <v>1426.0100753020004</v>
      </c>
      <c r="AJ13">
        <f>'care receipt'!$N$5*'care provision'!AC13/1000</f>
        <v>662.06181790300013</v>
      </c>
      <c r="AK13">
        <f>'care receipt'!$N$5*'care provision'!AD13/1000</f>
        <v>564.64291207600013</v>
      </c>
      <c r="AL13">
        <f>'care receipt'!$N$5*'care provision'!AE13/1000</f>
        <v>251.71551642500006</v>
      </c>
      <c r="AM13">
        <f>'care receipt'!$N$5*'care provision'!AF13/1000</f>
        <v>472.29165638100011</v>
      </c>
      <c r="AN13">
        <f t="shared" si="16"/>
        <v>15.52505</v>
      </c>
      <c r="AP13" s="1">
        <v>13037</v>
      </c>
      <c r="AQ13" s="1">
        <v>7014</v>
      </c>
      <c r="AR13" s="1">
        <v>6294</v>
      </c>
      <c r="AS13" s="1">
        <v>2775</v>
      </c>
      <c r="AT13" s="1">
        <v>5279</v>
      </c>
      <c r="AU13" s="1">
        <v>16.43205</v>
      </c>
      <c r="AW13">
        <f>'care receipt'!$N$5*'care provision'!AP13/1000</f>
        <v>869.30203645900019</v>
      </c>
      <c r="AX13">
        <f>'care receipt'!$N$5*'care provision'!AQ13/1000</f>
        <v>467.69076349800008</v>
      </c>
      <c r="AY13">
        <f>'care receipt'!$N$5*'care provision'!AR13/1000</f>
        <v>419.6814464580001</v>
      </c>
      <c r="AZ13">
        <f>'care receipt'!$N$5*'care provision'!AS13/1000</f>
        <v>185.03590942500006</v>
      </c>
      <c r="BA13">
        <f>'care receipt'!$N$5*'care provision'!AT13/1000</f>
        <v>352.00164535300007</v>
      </c>
      <c r="BB13">
        <f t="shared" si="17"/>
        <v>16.43205</v>
      </c>
      <c r="BD13" s="1">
        <v>4784</v>
      </c>
      <c r="BE13" s="1">
        <v>2849</v>
      </c>
      <c r="BF13" s="1">
        <v>2611</v>
      </c>
      <c r="BG13" s="1">
        <v>1218</v>
      </c>
      <c r="BH13" s="1">
        <v>2217</v>
      </c>
      <c r="BI13" s="1">
        <v>17.129020000000001</v>
      </c>
      <c r="BK13">
        <f>'care receipt'!$N$5*'care provision'!BD13/1000</f>
        <v>318.99523988800007</v>
      </c>
      <c r="BL13">
        <f>'care receipt'!$N$5*'care provision'!BE13/1000</f>
        <v>189.97020034300007</v>
      </c>
      <c r="BM13">
        <f>'care receipt'!$N$5*'care provision'!BF13/1000</f>
        <v>174.10045387700006</v>
      </c>
      <c r="BN13">
        <f>'care receipt'!$N$5*'care provision'!BG13/1000</f>
        <v>81.21576132600002</v>
      </c>
      <c r="BO13">
        <f>'care receipt'!$N$5*'care provision'!BH13/1000</f>
        <v>147.82868871900001</v>
      </c>
      <c r="BP13">
        <f t="shared" si="18"/>
        <v>17.129020000000001</v>
      </c>
      <c r="BR13">
        <f t="shared" si="19"/>
        <v>3456.2707492380005</v>
      </c>
      <c r="BS13">
        <f t="shared" si="20"/>
        <v>1800.9495054630004</v>
      </c>
      <c r="BT13">
        <f t="shared" si="21"/>
        <v>1602.3109562100005</v>
      </c>
      <c r="BU13">
        <f t="shared" si="22"/>
        <v>726.87439590700023</v>
      </c>
      <c r="BV13">
        <f t="shared" si="23"/>
        <v>1395.3374560820002</v>
      </c>
      <c r="BW13">
        <f t="shared" si="24"/>
        <v>16.676630731265107</v>
      </c>
      <c r="BY13">
        <f t="shared" si="0"/>
        <v>2286.9279043932343</v>
      </c>
      <c r="BZ13">
        <f t="shared" si="1"/>
        <v>2721.461827911095</v>
      </c>
      <c r="CA13">
        <f t="shared" si="2"/>
        <v>1956.7971117880054</v>
      </c>
      <c r="CB13">
        <f t="shared" si="3"/>
        <v>811.40070033292909</v>
      </c>
      <c r="CC13">
        <f t="shared" si="25"/>
        <v>7776.5875444252633</v>
      </c>
      <c r="CD13">
        <f t="shared" si="26"/>
        <v>0.64403437930749607</v>
      </c>
      <c r="CE13">
        <f>CC13/'care receipt'!BR13</f>
        <v>1.5835960777651534</v>
      </c>
      <c r="CG13">
        <f>G13*Z13*365.25/7*'care receipt'!$BZ13/10^6</f>
        <v>29.870325535771695</v>
      </c>
      <c r="CH13">
        <f>H13*AN13*365.25/7*'care receipt'!$BZ13/10^6</f>
        <v>35.545917550229348</v>
      </c>
      <c r="CI13">
        <f>I13*BB13*365.25/7*'care receipt'!$BZ13/10^6</f>
        <v>25.558377517840249</v>
      </c>
      <c r="CJ13">
        <f>J13*BP13*365.25/7*'care receipt'!$BZ13/10^6</f>
        <v>10.59797425722881</v>
      </c>
      <c r="CK13">
        <f t="shared" si="27"/>
        <v>101.5725948610701</v>
      </c>
      <c r="CM13" s="1">
        <v>17070</v>
      </c>
      <c r="CN13" s="1">
        <v>22027</v>
      </c>
      <c r="CO13" s="1">
        <v>594</v>
      </c>
      <c r="CP13" s="1">
        <v>7</v>
      </c>
      <c r="CR13">
        <f>'care receipt'!$N$5*'care provision'!CM13/1000</f>
        <v>1138.2208914900002</v>
      </c>
      <c r="CS13">
        <f>'care receipt'!$N$5*'care provision'!CN13/1000</f>
        <v>1468.7517033890003</v>
      </c>
      <c r="CT13">
        <f>'care receipt'!$N$5*'care provision'!CO13/1000</f>
        <v>39.607686558000012</v>
      </c>
      <c r="CU13">
        <f>'care receipt'!$N$5*'care provision'!CP13/1000</f>
        <v>0.4667572490000001</v>
      </c>
      <c r="CW13">
        <f t="shared" si="4"/>
        <v>2029</v>
      </c>
      <c r="CX13">
        <f t="shared" si="5"/>
        <v>0.47677568918805679</v>
      </c>
      <c r="CY13">
        <f t="shared" si="6"/>
        <v>0.43719111605104893</v>
      </c>
      <c r="CZ13">
        <f t="shared" si="7"/>
        <v>1.7354719957927953E-2</v>
      </c>
      <c r="DA13">
        <f t="shared" si="8"/>
        <v>5.1413881748071976E-4</v>
      </c>
      <c r="DC13" s="1">
        <v>534.10730000000001</v>
      </c>
      <c r="DD13" s="1">
        <v>582.36400000000003</v>
      </c>
      <c r="DE13" s="1">
        <v>519.9162</v>
      </c>
      <c r="DF13" s="1">
        <v>332.93880000000001</v>
      </c>
      <c r="DH13">
        <f t="shared" si="9"/>
        <v>7.2951850458878038</v>
      </c>
      <c r="DI13">
        <f t="shared" si="10"/>
        <v>10.264177403909182</v>
      </c>
      <c r="DJ13">
        <f t="shared" si="11"/>
        <v>0.24711213463231735</v>
      </c>
      <c r="DK13">
        <f t="shared" si="12"/>
        <v>1.8648191804803351E-3</v>
      </c>
      <c r="DL13">
        <f>SUM(DH13:DK13)/'care receipt'!DF13</f>
        <v>0.30861743584885631</v>
      </c>
      <c r="DM13">
        <f t="shared" si="28"/>
        <v>17.808339403609782</v>
      </c>
      <c r="DO13" s="1">
        <v>0.2551793</v>
      </c>
      <c r="DP13" s="1">
        <v>0.2174363</v>
      </c>
      <c r="DQ13" s="1">
        <v>0.38740010000000002</v>
      </c>
      <c r="DR13" s="1">
        <v>0.2270529</v>
      </c>
      <c r="DS13" s="1">
        <v>4.1571499999999997E-2</v>
      </c>
      <c r="DT13" s="1">
        <v>2.4474000000000002E-3</v>
      </c>
      <c r="DU13" s="1">
        <v>0.25265140000000003</v>
      </c>
      <c r="DV13" s="1">
        <v>0.2051278</v>
      </c>
      <c r="DW13" s="1">
        <v>0.2152163</v>
      </c>
      <c r="DX13" s="1">
        <v>0.22807849999999999</v>
      </c>
      <c r="DY13" s="1">
        <v>0.25561499999999998</v>
      </c>
      <c r="EA13">
        <f t="shared" si="29"/>
        <v>0.2551793</v>
      </c>
      <c r="EB13">
        <f t="shared" si="30"/>
        <v>0.38740010000000002</v>
      </c>
      <c r="EC13">
        <f t="shared" si="31"/>
        <v>0.2270529</v>
      </c>
      <c r="ED13">
        <f t="shared" si="13"/>
        <v>3.0437462512018721E-2</v>
      </c>
      <c r="EE13">
        <f t="shared" si="32"/>
        <v>4.3064800000000014E-2</v>
      </c>
      <c r="EG13" s="1">
        <v>0.2551793</v>
      </c>
      <c r="EH13" s="1">
        <v>0.27303640000000001</v>
      </c>
      <c r="EI13" s="1">
        <v>0.34433530000000001</v>
      </c>
      <c r="EJ13" s="1">
        <v>0.22070380000000001</v>
      </c>
      <c r="EK13" s="1">
        <v>0.22311829999999999</v>
      </c>
      <c r="EL13" s="1">
        <v>3039.2469999999998</v>
      </c>
      <c r="EM13" s="1">
        <v>3299.4609999999998</v>
      </c>
      <c r="EN13" s="1">
        <v>3786.8029999999999</v>
      </c>
      <c r="EO13" s="1">
        <v>2758.8760000000002</v>
      </c>
      <c r="EP13" s="1">
        <v>2470.2170000000001</v>
      </c>
    </row>
    <row r="14" spans="1:146" x14ac:dyDescent="0.25">
      <c r="A14">
        <v>2030</v>
      </c>
      <c r="B14" s="1">
        <v>35579</v>
      </c>
      <c r="C14" s="1">
        <v>50130</v>
      </c>
      <c r="D14" s="1">
        <v>34989</v>
      </c>
      <c r="E14" s="1">
        <v>14258</v>
      </c>
      <c r="G14">
        <f>'care receipt'!$N$5*'care provision'!B14/1000</f>
        <v>2372.3937374530005</v>
      </c>
      <c r="H14">
        <f>'care receipt'!$N$5*'care provision'!C14/1000</f>
        <v>3342.6486989100008</v>
      </c>
      <c r="I14">
        <f>'care receipt'!$N$5*'care provision'!D14/1000</f>
        <v>2333.0527693230006</v>
      </c>
      <c r="J14">
        <f>'care receipt'!$N$5*'care provision'!E14/1000</f>
        <v>950.71783660600033</v>
      </c>
      <c r="K14">
        <f t="shared" si="14"/>
        <v>8998.8130422920021</v>
      </c>
      <c r="L14">
        <f>K14/'care receipt'!BG14</f>
        <v>1.9658557902403495</v>
      </c>
      <c r="N14" s="1">
        <v>12617</v>
      </c>
      <c r="O14" s="1">
        <v>7051</v>
      </c>
      <c r="P14" s="1">
        <v>6681</v>
      </c>
      <c r="Q14" s="1">
        <v>3135</v>
      </c>
      <c r="R14" s="1">
        <v>6276</v>
      </c>
      <c r="S14" s="1">
        <v>18.319489999999998</v>
      </c>
      <c r="U14">
        <f>'care receipt'!$N$5*'care provision'!N14/1000</f>
        <v>841.29660151900021</v>
      </c>
      <c r="V14">
        <f>'care receipt'!$N$5*'care provision'!O14/1000</f>
        <v>470.15790895700013</v>
      </c>
      <c r="W14">
        <f>'care receipt'!$N$5*'care provision'!P14/1000</f>
        <v>445.48645436700014</v>
      </c>
      <c r="X14">
        <f>'care receipt'!$N$5*'care provision'!Q14/1000</f>
        <v>209.04056794500005</v>
      </c>
      <c r="Y14">
        <f>'care receipt'!$N$5*'care provision'!R14/1000</f>
        <v>418.48121353200014</v>
      </c>
      <c r="Z14">
        <f t="shared" si="15"/>
        <v>18.319489999999998</v>
      </c>
      <c r="AB14" s="1">
        <v>21233</v>
      </c>
      <c r="AC14" s="1">
        <v>10121</v>
      </c>
      <c r="AD14" s="1">
        <v>8348</v>
      </c>
      <c r="AE14" s="1">
        <v>3635</v>
      </c>
      <c r="AF14" s="1">
        <v>7039</v>
      </c>
      <c r="AG14" s="1">
        <v>15.4285</v>
      </c>
      <c r="AI14">
        <f>'care receipt'!$N$5*'care provision'!AB14/1000</f>
        <v>1415.8080954310005</v>
      </c>
      <c r="AJ14">
        <f>'care receipt'!$N$5*'care provision'!AC14/1000</f>
        <v>674.86430244700011</v>
      </c>
      <c r="AK14">
        <f>'care receipt'!$N$5*'care provision'!AD14/1000</f>
        <v>556.64135923600008</v>
      </c>
      <c r="AL14">
        <f>'care receipt'!$N$5*'care provision'!AE14/1000</f>
        <v>242.38037144500007</v>
      </c>
      <c r="AM14">
        <f>'care receipt'!$N$5*'care provision'!AF14/1000</f>
        <v>469.35775367300016</v>
      </c>
      <c r="AN14">
        <f t="shared" si="16"/>
        <v>15.4285</v>
      </c>
      <c r="AP14" s="1">
        <v>13679</v>
      </c>
      <c r="AQ14" s="1">
        <v>6957</v>
      </c>
      <c r="AR14" s="1">
        <v>6437</v>
      </c>
      <c r="AS14" s="1">
        <v>2796</v>
      </c>
      <c r="AT14" s="1">
        <v>5301</v>
      </c>
      <c r="AU14" s="1">
        <v>16.268969999999999</v>
      </c>
      <c r="AW14">
        <f>'care receipt'!$N$5*'care provision'!AP14/1000</f>
        <v>912.11034415300026</v>
      </c>
      <c r="AX14">
        <f>'care receipt'!$N$5*'care provision'!AQ14/1000</f>
        <v>463.89002589900014</v>
      </c>
      <c r="AY14">
        <f>'care receipt'!$N$5*'care provision'!AR14/1000</f>
        <v>429.21663025900011</v>
      </c>
      <c r="AZ14">
        <f>'care receipt'!$N$5*'care provision'!AS14/1000</f>
        <v>186.43618117200003</v>
      </c>
      <c r="BA14">
        <f>'care receipt'!$N$5*'care provision'!AT14/1000</f>
        <v>353.46859670700013</v>
      </c>
      <c r="BB14">
        <f t="shared" si="17"/>
        <v>16.268969999999999</v>
      </c>
      <c r="BD14" s="1">
        <v>5006</v>
      </c>
      <c r="BE14" s="1">
        <v>2923</v>
      </c>
      <c r="BF14" s="1">
        <v>2831</v>
      </c>
      <c r="BG14" s="1">
        <v>1248</v>
      </c>
      <c r="BH14" s="1">
        <v>2324</v>
      </c>
      <c r="BI14" s="1">
        <v>17.409369999999999</v>
      </c>
      <c r="BK14">
        <f>'care receipt'!$N$5*'care provision'!BD14/1000</f>
        <v>333.79811264200009</v>
      </c>
      <c r="BL14">
        <f>'care receipt'!$N$5*'care provision'!BE14/1000</f>
        <v>194.90449126100003</v>
      </c>
      <c r="BM14">
        <f>'care receipt'!$N$5*'care provision'!BF14/1000</f>
        <v>188.76996741700006</v>
      </c>
      <c r="BN14">
        <f>'care receipt'!$N$5*'care provision'!BG14/1000</f>
        <v>83.216149536000032</v>
      </c>
      <c r="BO14">
        <f>'care receipt'!$N$5*'care provision'!BH14/1000</f>
        <v>154.96340666800003</v>
      </c>
      <c r="BP14">
        <f t="shared" si="18"/>
        <v>17.409369999999999</v>
      </c>
      <c r="BR14">
        <f t="shared" si="19"/>
        <v>3503.0131537450015</v>
      </c>
      <c r="BS14">
        <f t="shared" si="20"/>
        <v>1803.8167285640002</v>
      </c>
      <c r="BT14">
        <f t="shared" si="21"/>
        <v>1620.1144112790003</v>
      </c>
      <c r="BU14">
        <f t="shared" si="22"/>
        <v>721.07327009800019</v>
      </c>
      <c r="BV14">
        <f t="shared" si="23"/>
        <v>1396.2709705800005</v>
      </c>
      <c r="BW14">
        <f t="shared" si="24"/>
        <v>16.617843063665195</v>
      </c>
      <c r="BY14">
        <f t="shared" si="0"/>
        <v>2267.7351547634044</v>
      </c>
      <c r="BZ14">
        <f t="shared" si="1"/>
        <v>2690.9561790751868</v>
      </c>
      <c r="CA14">
        <f t="shared" si="2"/>
        <v>1980.5089290646588</v>
      </c>
      <c r="CB14">
        <f t="shared" si="3"/>
        <v>863.62833320965137</v>
      </c>
      <c r="CC14">
        <f t="shared" si="25"/>
        <v>7802.8285961129022</v>
      </c>
      <c r="CD14">
        <f t="shared" si="26"/>
        <v>0.63549920041929908</v>
      </c>
      <c r="CE14">
        <f>CC14/'care receipt'!BR14</f>
        <v>1.5433546974281214</v>
      </c>
      <c r="CG14">
        <f>G14*Z14*365.25/7*'care receipt'!$BZ14/10^6</f>
        <v>30.064079660767231</v>
      </c>
      <c r="CH14">
        <f>H14*AN14*365.25/7*'care receipt'!$BZ14/10^6</f>
        <v>35.674854165142023</v>
      </c>
      <c r="CI14">
        <f>I14*BB14*365.25/7*'care receipt'!$BZ14/10^6</f>
        <v>26.256231062605195</v>
      </c>
      <c r="CJ14">
        <f>J14*BP14*365.25/7*'care receipt'!$BZ14/10^6</f>
        <v>11.449393000047866</v>
      </c>
      <c r="CK14">
        <f t="shared" si="27"/>
        <v>103.44455788856231</v>
      </c>
      <c r="CM14" s="1">
        <v>16719</v>
      </c>
      <c r="CN14" s="1">
        <v>21991</v>
      </c>
      <c r="CO14" s="1">
        <v>582</v>
      </c>
      <c r="CP14" s="1">
        <v>3</v>
      </c>
      <c r="CR14">
        <f>'care receipt'!$N$5*'care provision'!CM14/1000</f>
        <v>1114.8163494330001</v>
      </c>
      <c r="CS14">
        <f>'care receipt'!$N$5*'care provision'!CN14/1000</f>
        <v>1466.3512375370003</v>
      </c>
      <c r="CT14">
        <f>'care receipt'!$N$5*'care provision'!CO14/1000</f>
        <v>38.807531274000006</v>
      </c>
      <c r="CU14">
        <f>'care receipt'!$N$5*'care provision'!CP14/1000</f>
        <v>0.20003882100000003</v>
      </c>
      <c r="CW14">
        <f t="shared" si="4"/>
        <v>2030</v>
      </c>
      <c r="CX14">
        <f t="shared" si="5"/>
        <v>0.46991202675735683</v>
      </c>
      <c r="CY14">
        <f t="shared" si="6"/>
        <v>0.43867943347297028</v>
      </c>
      <c r="CZ14">
        <f t="shared" si="7"/>
        <v>1.6633799194032409E-2</v>
      </c>
      <c r="DA14">
        <f t="shared" si="8"/>
        <v>2.1040819189227096E-4</v>
      </c>
      <c r="DC14" s="1">
        <v>531.80439999999999</v>
      </c>
      <c r="DD14" s="1">
        <v>576.9076</v>
      </c>
      <c r="DE14" s="1">
        <v>525.47379999999998</v>
      </c>
      <c r="DF14" s="1">
        <v>332.13720000000001</v>
      </c>
      <c r="DH14">
        <f t="shared" si="9"/>
        <v>7.114370877844884</v>
      </c>
      <c r="DI14">
        <f t="shared" si="10"/>
        <v>10.151390078454011</v>
      </c>
      <c r="DJ14">
        <f t="shared" si="11"/>
        <v>0.24470809112601152</v>
      </c>
      <c r="DK14">
        <f t="shared" si="12"/>
        <v>7.9728400677889449E-4</v>
      </c>
      <c r="DL14">
        <f>SUM(DH14:DK14)/'care receipt'!DF14</f>
        <v>0.29110521675234419</v>
      </c>
      <c r="DM14">
        <f t="shared" si="28"/>
        <v>17.511266331431685</v>
      </c>
      <c r="DO14" s="1">
        <v>0.2575982</v>
      </c>
      <c r="DP14" s="1">
        <v>0.21761169999999999</v>
      </c>
      <c r="DQ14" s="1">
        <v>0.39549309999999999</v>
      </c>
      <c r="DR14" s="1">
        <v>0.2280817</v>
      </c>
      <c r="DS14" s="1">
        <v>4.3017600000000003E-2</v>
      </c>
      <c r="DT14" s="1">
        <v>2.1186E-3</v>
      </c>
      <c r="DU14" s="1">
        <v>0.25490360000000001</v>
      </c>
      <c r="DV14" s="1">
        <v>0.20688500000000001</v>
      </c>
      <c r="DW14" s="1">
        <v>0.21331610000000001</v>
      </c>
      <c r="DX14" s="1">
        <v>0.2279582</v>
      </c>
      <c r="DY14" s="1">
        <v>0.25305529999999998</v>
      </c>
      <c r="EA14">
        <f t="shared" si="29"/>
        <v>0.2575982</v>
      </c>
      <c r="EB14">
        <f t="shared" si="30"/>
        <v>0.39549309999999999</v>
      </c>
      <c r="EC14">
        <f t="shared" si="31"/>
        <v>0.2280817</v>
      </c>
      <c r="ED14">
        <f t="shared" si="13"/>
        <v>3.1176514411030115E-2</v>
      </c>
      <c r="EE14">
        <f t="shared" si="32"/>
        <v>4.1562500000000002E-2</v>
      </c>
      <c r="EG14" s="1">
        <v>0.2575982</v>
      </c>
      <c r="EH14" s="1">
        <v>0.27761799999999998</v>
      </c>
      <c r="EI14" s="1">
        <v>0.35393059999999998</v>
      </c>
      <c r="EJ14" s="1">
        <v>0.22190399999999999</v>
      </c>
      <c r="EK14" s="1">
        <v>0.23300969999999999</v>
      </c>
      <c r="EL14" s="1">
        <v>3092.1570000000002</v>
      </c>
      <c r="EM14" s="1">
        <v>3365.3</v>
      </c>
      <c r="EN14" s="1">
        <v>3846.3029999999999</v>
      </c>
      <c r="EO14" s="1">
        <v>2804.7919999999999</v>
      </c>
      <c r="EP14" s="1">
        <v>2559.2669999999998</v>
      </c>
    </row>
    <row r="15" spans="1:146" x14ac:dyDescent="0.25">
      <c r="A15">
        <v>2031</v>
      </c>
      <c r="B15" s="1">
        <v>35471</v>
      </c>
      <c r="C15" s="1">
        <v>50476</v>
      </c>
      <c r="D15" s="1">
        <v>35735</v>
      </c>
      <c r="E15" s="1">
        <v>14513</v>
      </c>
      <c r="G15">
        <f>'care receipt'!$N$5*'care provision'!B15/1000</f>
        <v>2365.1923398970007</v>
      </c>
      <c r="H15">
        <f>'care receipt'!$N$5*'care provision'!C15/1000</f>
        <v>3365.7198429320006</v>
      </c>
      <c r="I15">
        <f>'care receipt'!$N$5*'care provision'!D15/1000</f>
        <v>2382.7957561450003</v>
      </c>
      <c r="J15">
        <f>'care receipt'!$N$5*'care provision'!E15/1000</f>
        <v>967.72113639100019</v>
      </c>
      <c r="K15">
        <f t="shared" si="14"/>
        <v>9081.4290753650021</v>
      </c>
      <c r="L15">
        <f>K15/'care receipt'!BG15</f>
        <v>1.9451704586029104</v>
      </c>
      <c r="N15" s="1">
        <v>12417</v>
      </c>
      <c r="O15" s="1">
        <v>7368</v>
      </c>
      <c r="P15" s="1">
        <v>6622</v>
      </c>
      <c r="Q15" s="1">
        <v>3009</v>
      </c>
      <c r="R15" s="1">
        <v>6240</v>
      </c>
      <c r="S15" s="1">
        <v>18.273009999999999</v>
      </c>
      <c r="U15">
        <f>'care receipt'!$N$5*'care provision'!N15/1000</f>
        <v>827.96068011900024</v>
      </c>
      <c r="V15">
        <f>'care receipt'!$N$5*'care provision'!O15/1000</f>
        <v>491.29534437600012</v>
      </c>
      <c r="W15">
        <f>'care receipt'!$N$5*'care provision'!P15/1000</f>
        <v>441.55235755400008</v>
      </c>
      <c r="X15">
        <f>'care receipt'!$N$5*'care provision'!Q15/1000</f>
        <v>200.63893746300008</v>
      </c>
      <c r="Y15">
        <f>'care receipt'!$N$5*'care provision'!R15/1000</f>
        <v>416.08074768000012</v>
      </c>
      <c r="Z15">
        <f t="shared" si="15"/>
        <v>18.273009999999999</v>
      </c>
      <c r="AB15" s="1">
        <v>21517</v>
      </c>
      <c r="AC15" s="1">
        <v>10058</v>
      </c>
      <c r="AD15" s="1">
        <v>8581</v>
      </c>
      <c r="AE15" s="1">
        <v>3616</v>
      </c>
      <c r="AF15" s="1">
        <v>6959</v>
      </c>
      <c r="AG15" s="1">
        <v>15.18022</v>
      </c>
      <c r="AI15">
        <f>'care receipt'!$N$5*'care provision'!AB15/1000</f>
        <v>1434.7451038190004</v>
      </c>
      <c r="AJ15">
        <f>'care receipt'!$N$5*'care provision'!AC15/1000</f>
        <v>670.66348720600013</v>
      </c>
      <c r="AK15">
        <f>'care receipt'!$N$5*'care provision'!AD15/1000</f>
        <v>572.17770766700016</v>
      </c>
      <c r="AL15">
        <f>'care receipt'!$N$5*'care provision'!AE15/1000</f>
        <v>241.11345891200006</v>
      </c>
      <c r="AM15">
        <f>'care receipt'!$N$5*'care provision'!AF15/1000</f>
        <v>464.02338511300013</v>
      </c>
      <c r="AN15">
        <f t="shared" si="16"/>
        <v>15.18022</v>
      </c>
      <c r="AP15" s="1">
        <v>13769</v>
      </c>
      <c r="AQ15" s="1">
        <v>7531</v>
      </c>
      <c r="AR15" s="1">
        <v>6436</v>
      </c>
      <c r="AS15" s="1">
        <v>2865</v>
      </c>
      <c r="AT15" s="1">
        <v>5293</v>
      </c>
      <c r="AU15" s="1">
        <v>15.94511</v>
      </c>
      <c r="AW15">
        <f>'care receipt'!$N$5*'care provision'!AP15/1000</f>
        <v>918.11150878300032</v>
      </c>
      <c r="AX15">
        <f>'care receipt'!$N$5*'care provision'!AQ15/1000</f>
        <v>502.16412031700014</v>
      </c>
      <c r="AY15">
        <f>'care receipt'!$N$5*'care provision'!AR15/1000</f>
        <v>429.14995065200014</v>
      </c>
      <c r="AZ15">
        <f>'care receipt'!$N$5*'care provision'!AS15/1000</f>
        <v>191.03707405500006</v>
      </c>
      <c r="BA15">
        <f>'care receipt'!$N$5*'care provision'!AT15/1000</f>
        <v>352.93515985100009</v>
      </c>
      <c r="BB15">
        <f t="shared" si="17"/>
        <v>15.94511</v>
      </c>
      <c r="BD15" s="1">
        <v>5127</v>
      </c>
      <c r="BE15" s="1">
        <v>3075</v>
      </c>
      <c r="BF15" s="1">
        <v>2708</v>
      </c>
      <c r="BG15" s="1">
        <v>1300</v>
      </c>
      <c r="BH15" s="1">
        <v>2376</v>
      </c>
      <c r="BI15" s="1">
        <v>17.253119999999999</v>
      </c>
      <c r="BK15">
        <f>'care receipt'!$N$5*'care provision'!BD15/1000</f>
        <v>341.86634508900005</v>
      </c>
      <c r="BL15">
        <f>'care receipt'!$N$5*'care provision'!BE15/1000</f>
        <v>205.03979152500006</v>
      </c>
      <c r="BM15">
        <f>'care receipt'!$N$5*'care provision'!BF15/1000</f>
        <v>180.56837575600005</v>
      </c>
      <c r="BN15">
        <f>'care receipt'!$N$5*'care provision'!BG15/1000</f>
        <v>86.683489100000017</v>
      </c>
      <c r="BO15">
        <f>'care receipt'!$N$5*'care provision'!BH15/1000</f>
        <v>158.43074623200005</v>
      </c>
      <c r="BP15">
        <f t="shared" si="18"/>
        <v>17.253119999999999</v>
      </c>
      <c r="BR15">
        <f t="shared" si="19"/>
        <v>3522.6836378100011</v>
      </c>
      <c r="BS15">
        <f t="shared" si="20"/>
        <v>1869.1627434240004</v>
      </c>
      <c r="BT15">
        <f t="shared" si="21"/>
        <v>1623.4483916290005</v>
      </c>
      <c r="BU15">
        <f t="shared" si="22"/>
        <v>719.47295953000025</v>
      </c>
      <c r="BV15">
        <f t="shared" si="23"/>
        <v>1391.4700388760004</v>
      </c>
      <c r="BW15">
        <f t="shared" si="24"/>
        <v>16.407296588274164</v>
      </c>
      <c r="BY15">
        <f t="shared" si="0"/>
        <v>2255.1152418005836</v>
      </c>
      <c r="BZ15">
        <f t="shared" si="1"/>
        <v>2665.9267561364632</v>
      </c>
      <c r="CA15">
        <f t="shared" si="2"/>
        <v>1982.4695350630882</v>
      </c>
      <c r="CB15">
        <f t="shared" si="3"/>
        <v>871.18432829358983</v>
      </c>
      <c r="CC15">
        <f t="shared" si="25"/>
        <v>7774.6958612937251</v>
      </c>
      <c r="CD15">
        <f t="shared" si="26"/>
        <v>0.63295620635611283</v>
      </c>
      <c r="CE15">
        <f>CC15/'care receipt'!BR15</f>
        <v>1.5529374074168285</v>
      </c>
      <c r="CG15">
        <f>G15*Z15*365.25/7*'care receipt'!$BZ15/10^6</f>
        <v>30.3603611521321</v>
      </c>
      <c r="CH15">
        <f>H15*AN15*365.25/7*'care receipt'!$BZ15/10^6</f>
        <v>35.891070053169507</v>
      </c>
      <c r="CI15">
        <f>I15*BB15*365.25/7*'care receipt'!$BZ15/10^6</f>
        <v>26.689762874183597</v>
      </c>
      <c r="CJ15">
        <f>J15*BP15*365.25/7*'care receipt'!$BZ15/10^6</f>
        <v>11.72865596702392</v>
      </c>
      <c r="CK15">
        <f t="shared" si="27"/>
        <v>104.66985004650913</v>
      </c>
      <c r="CM15" s="1">
        <v>16634</v>
      </c>
      <c r="CN15" s="1">
        <v>22122</v>
      </c>
      <c r="CO15" s="1">
        <v>614</v>
      </c>
      <c r="CP15" s="1">
        <v>4</v>
      </c>
      <c r="CR15">
        <f>'care receipt'!$N$5*'care provision'!CM15/1000</f>
        <v>1109.1485828380003</v>
      </c>
      <c r="CS15">
        <f>'care receipt'!$N$5*'care provision'!CN15/1000</f>
        <v>1475.0862660540004</v>
      </c>
      <c r="CT15">
        <f>'care receipt'!$N$5*'care provision'!CO15/1000</f>
        <v>40.941278698000012</v>
      </c>
      <c r="CU15">
        <f>'care receipt'!$N$5*'care provision'!CP15/1000</f>
        <v>0.26671842800000006</v>
      </c>
      <c r="CW15">
        <f t="shared" si="4"/>
        <v>2031</v>
      </c>
      <c r="CX15">
        <f t="shared" si="5"/>
        <v>0.46894646330805445</v>
      </c>
      <c r="CY15">
        <f t="shared" si="6"/>
        <v>0.43826769157619466</v>
      </c>
      <c r="CZ15">
        <f t="shared" si="7"/>
        <v>1.7182034420036383E-2</v>
      </c>
      <c r="DA15">
        <f t="shared" si="8"/>
        <v>2.7561496589264796E-4</v>
      </c>
      <c r="DC15" s="1">
        <v>528.7627</v>
      </c>
      <c r="DD15" s="1">
        <v>575.23979999999995</v>
      </c>
      <c r="DE15" s="1">
        <v>519.16520000000003</v>
      </c>
      <c r="DF15" s="1">
        <v>243.74369999999999</v>
      </c>
      <c r="DH15">
        <f t="shared" si="9"/>
        <v>7.0377167923511363</v>
      </c>
      <c r="DI15">
        <f t="shared" si="10"/>
        <v>10.182339944011797</v>
      </c>
      <c r="DJ15">
        <f t="shared" si="11"/>
        <v>0.25506344572203499</v>
      </c>
      <c r="DK15">
        <f t="shared" si="12"/>
        <v>7.8013123798684344E-4</v>
      </c>
      <c r="DL15">
        <f>SUM(DH15:DK15)/'care receipt'!DF15</f>
        <v>0.28967051891534523</v>
      </c>
      <c r="DM15">
        <f t="shared" si="28"/>
        <v>17.475900313322956</v>
      </c>
      <c r="DO15" s="1">
        <v>0.26260729999999999</v>
      </c>
      <c r="DP15" s="1">
        <v>0.21967510000000001</v>
      </c>
      <c r="DQ15" s="1">
        <v>0.40243050000000002</v>
      </c>
      <c r="DR15" s="1">
        <v>0.2297806</v>
      </c>
      <c r="DS15" s="1">
        <v>4.4821699999999999E-2</v>
      </c>
      <c r="DT15" s="1">
        <v>1.0774999999999999E-3</v>
      </c>
      <c r="DU15" s="1">
        <v>0.26018180000000002</v>
      </c>
      <c r="DV15" s="1">
        <v>0.20948349999999999</v>
      </c>
      <c r="DW15" s="1">
        <v>0.21846960000000001</v>
      </c>
      <c r="DX15" s="1">
        <v>0.22624359999999999</v>
      </c>
      <c r="DY15" s="1">
        <v>0.2596369</v>
      </c>
      <c r="EA15">
        <f t="shared" si="29"/>
        <v>0.26260729999999999</v>
      </c>
      <c r="EB15">
        <f t="shared" si="30"/>
        <v>0.40243050000000002</v>
      </c>
      <c r="EC15">
        <f t="shared" si="31"/>
        <v>0.2297806</v>
      </c>
      <c r="ED15">
        <f t="shared" si="13"/>
        <v>3.2187175748288485E-2</v>
      </c>
      <c r="EE15">
        <f t="shared" si="32"/>
        <v>4.6417900000000012E-2</v>
      </c>
      <c r="EG15" s="1">
        <v>0.26260729999999999</v>
      </c>
      <c r="EH15" s="1">
        <v>0.27960079999999998</v>
      </c>
      <c r="EI15" s="1">
        <v>0.35601260000000001</v>
      </c>
      <c r="EJ15" s="1">
        <v>0.22401309999999999</v>
      </c>
      <c r="EK15" s="1">
        <v>0.2200772</v>
      </c>
      <c r="EL15" s="1">
        <v>3144.7829999999999</v>
      </c>
      <c r="EM15" s="1">
        <v>3416.913</v>
      </c>
      <c r="EN15" s="1">
        <v>3891.0390000000002</v>
      </c>
      <c r="EO15" s="1">
        <v>2863.5479999999998</v>
      </c>
      <c r="EP15" s="1">
        <v>2605.2710000000002</v>
      </c>
    </row>
    <row r="16" spans="1:146" x14ac:dyDescent="0.25">
      <c r="A16">
        <v>2032</v>
      </c>
      <c r="B16" s="1">
        <v>35139</v>
      </c>
      <c r="C16" s="1">
        <v>50205</v>
      </c>
      <c r="D16" s="1">
        <v>36319</v>
      </c>
      <c r="E16" s="1">
        <v>14787</v>
      </c>
      <c r="G16">
        <f>'care receipt'!$N$5*'care provision'!B16/1000</f>
        <v>2343.0547103730005</v>
      </c>
      <c r="H16">
        <f>'care receipt'!$N$5*'care provision'!C16/1000</f>
        <v>3347.6496694350008</v>
      </c>
      <c r="I16">
        <f>'care receipt'!$N$5*'care provision'!D16/1000</f>
        <v>2421.7366466330004</v>
      </c>
      <c r="J16">
        <f>'care receipt'!$N$5*'care provision'!E16/1000</f>
        <v>985.99134870900025</v>
      </c>
      <c r="K16">
        <f t="shared" si="14"/>
        <v>9098.4323751500015</v>
      </c>
      <c r="L16">
        <f>K16/'care receipt'!BG16</f>
        <v>1.9102083100011196</v>
      </c>
      <c r="N16" s="1">
        <v>12520</v>
      </c>
      <c r="O16" s="1">
        <v>7192</v>
      </c>
      <c r="P16" s="1">
        <v>6469</v>
      </c>
      <c r="Q16" s="1">
        <v>3064</v>
      </c>
      <c r="R16" s="1">
        <v>6082</v>
      </c>
      <c r="S16" s="1">
        <v>18.138680000000001</v>
      </c>
      <c r="U16">
        <f>'care receipt'!$N$5*'care provision'!N16/1000</f>
        <v>834.82867964000025</v>
      </c>
      <c r="V16">
        <f>'care receipt'!$N$5*'care provision'!O16/1000</f>
        <v>479.55973354400015</v>
      </c>
      <c r="W16">
        <f>'care receipt'!$N$5*'care provision'!P16/1000</f>
        <v>431.35037768300009</v>
      </c>
      <c r="X16">
        <f>'care receipt'!$N$5*'care provision'!Q16/1000</f>
        <v>204.30631584800005</v>
      </c>
      <c r="Y16">
        <f>'care receipt'!$N$5*'care provision'!R16/1000</f>
        <v>405.54536977400016</v>
      </c>
      <c r="Z16">
        <f t="shared" si="15"/>
        <v>18.138680000000001</v>
      </c>
      <c r="AB16" s="1">
        <v>21278</v>
      </c>
      <c r="AC16" s="1">
        <v>9891</v>
      </c>
      <c r="AD16" s="1">
        <v>8513</v>
      </c>
      <c r="AE16" s="1">
        <v>3677</v>
      </c>
      <c r="AF16" s="1">
        <v>7085</v>
      </c>
      <c r="AG16" s="1">
        <v>15.455019999999999</v>
      </c>
      <c r="AI16">
        <f>'care receipt'!$N$5*'care provision'!AB16/1000</f>
        <v>1418.8086777460005</v>
      </c>
      <c r="AJ16">
        <f>'care receipt'!$N$5*'care provision'!AC16/1000</f>
        <v>659.52799283700017</v>
      </c>
      <c r="AK16">
        <f>'care receipt'!$N$5*'care provision'!AD16/1000</f>
        <v>567.6434943910001</v>
      </c>
      <c r="AL16">
        <f>'care receipt'!$N$5*'care provision'!AE16/1000</f>
        <v>245.18091493900008</v>
      </c>
      <c r="AM16">
        <f>'care receipt'!$N$5*'care provision'!AF16/1000</f>
        <v>472.4250155950001</v>
      </c>
      <c r="AN16">
        <f t="shared" si="16"/>
        <v>15.455019999999999</v>
      </c>
      <c r="AP16" s="1">
        <v>14032</v>
      </c>
      <c r="AQ16" s="1">
        <v>7296</v>
      </c>
      <c r="AR16" s="1">
        <v>6568</v>
      </c>
      <c r="AS16" s="1">
        <v>3027</v>
      </c>
      <c r="AT16" s="1">
        <v>5597</v>
      </c>
      <c r="AU16" s="1">
        <v>16.4329</v>
      </c>
      <c r="AW16">
        <f>'care receipt'!$N$5*'care provision'!AP16/1000</f>
        <v>935.64824542400027</v>
      </c>
      <c r="AX16">
        <f>'care receipt'!$N$5*'care provision'!AQ16/1000</f>
        <v>486.49441267200012</v>
      </c>
      <c r="AY16">
        <f>'care receipt'!$N$5*'care provision'!AR16/1000</f>
        <v>437.95165877600016</v>
      </c>
      <c r="AZ16">
        <f>'care receipt'!$N$5*'care provision'!AS16/1000</f>
        <v>201.83917038900006</v>
      </c>
      <c r="BA16">
        <f>'care receipt'!$N$5*'care provision'!AT16/1000</f>
        <v>373.20576037900008</v>
      </c>
      <c r="BB16">
        <f t="shared" si="17"/>
        <v>16.4329</v>
      </c>
      <c r="BD16" s="1">
        <v>5207</v>
      </c>
      <c r="BE16" s="1">
        <v>3116</v>
      </c>
      <c r="BF16" s="1">
        <v>2930</v>
      </c>
      <c r="BG16" s="1">
        <v>1342</v>
      </c>
      <c r="BH16" s="1">
        <v>2279</v>
      </c>
      <c r="BI16" s="1">
        <v>16.68777</v>
      </c>
      <c r="BK16">
        <f>'care receipt'!$N$5*'care provision'!BD16/1000</f>
        <v>347.20071364900008</v>
      </c>
      <c r="BL16">
        <f>'care receipt'!$N$5*'care provision'!BE16/1000</f>
        <v>207.77365541200004</v>
      </c>
      <c r="BM16">
        <f>'care receipt'!$N$5*'care provision'!BF16/1000</f>
        <v>195.37124851000007</v>
      </c>
      <c r="BN16">
        <f>'care receipt'!$N$5*'care provision'!BG16/1000</f>
        <v>89.484032594000013</v>
      </c>
      <c r="BO16">
        <f>'care receipt'!$N$5*'care provision'!BH16/1000</f>
        <v>151.96282435300003</v>
      </c>
      <c r="BP16">
        <f t="shared" si="18"/>
        <v>16.68777</v>
      </c>
      <c r="BR16">
        <f t="shared" si="19"/>
        <v>3536.486316459001</v>
      </c>
      <c r="BS16">
        <f t="shared" si="20"/>
        <v>1833.3557944650006</v>
      </c>
      <c r="BT16">
        <f t="shared" si="21"/>
        <v>1632.3167793600003</v>
      </c>
      <c r="BU16">
        <f t="shared" si="22"/>
        <v>740.81043377000026</v>
      </c>
      <c r="BV16">
        <f t="shared" si="23"/>
        <v>1403.1389701010003</v>
      </c>
      <c r="BW16">
        <f t="shared" si="24"/>
        <v>16.539999308977649</v>
      </c>
      <c r="BY16">
        <f t="shared" si="0"/>
        <v>2217.5850912849578</v>
      </c>
      <c r="BZ16">
        <f t="shared" si="1"/>
        <v>2699.6145421427373</v>
      </c>
      <c r="CA16">
        <f t="shared" si="2"/>
        <v>2076.5065757573352</v>
      </c>
      <c r="CB16">
        <f t="shared" si="3"/>
        <v>858.54604988385029</v>
      </c>
      <c r="CC16">
        <f t="shared" si="25"/>
        <v>7852.2522590688814</v>
      </c>
      <c r="CD16">
        <f t="shared" si="26"/>
        <v>0.62621518911960883</v>
      </c>
      <c r="CE16">
        <f>CC16/'care receipt'!BR16</f>
        <v>1.5188325500292754</v>
      </c>
      <c r="CG16">
        <f>G16*Z16*365.25/7*'care receipt'!$BZ16/10^6</f>
        <v>30.333009845694406</v>
      </c>
      <c r="CH16">
        <f>H16*AN16*365.25/7*'care receipt'!$BZ16/10^6</f>
        <v>36.926400167556395</v>
      </c>
      <c r="CI16">
        <f>I16*BB16*365.25/7*'care receipt'!$BZ16/10^6</f>
        <v>28.40328186486833</v>
      </c>
      <c r="CJ16">
        <f>J16*BP16*365.25/7*'care receipt'!$BZ16/10^6</f>
        <v>11.743533939894466</v>
      </c>
      <c r="CK16">
        <f t="shared" si="27"/>
        <v>107.4062258180136</v>
      </c>
      <c r="CM16" s="1">
        <v>16568</v>
      </c>
      <c r="CN16" s="1">
        <v>21676</v>
      </c>
      <c r="CO16" s="1">
        <v>592</v>
      </c>
      <c r="CP16" s="1">
        <v>5</v>
      </c>
      <c r="CR16">
        <f>'care receipt'!$N$5*'care provision'!CM16/1000</f>
        <v>1104.7477287760003</v>
      </c>
      <c r="CS16">
        <f>'care receipt'!$N$5*'care provision'!CN16/1000</f>
        <v>1445.3471613320005</v>
      </c>
      <c r="CT16">
        <f>'care receipt'!$N$5*'care provision'!CO16/1000</f>
        <v>39.47432734400001</v>
      </c>
      <c r="CU16">
        <f>'care receipt'!$N$5*'care provision'!CP16/1000</f>
        <v>0.33339803500000009</v>
      </c>
      <c r="CW16">
        <f t="shared" si="4"/>
        <v>2032</v>
      </c>
      <c r="CX16">
        <f t="shared" si="5"/>
        <v>0.4714989043512906</v>
      </c>
      <c r="CY16">
        <f t="shared" si="6"/>
        <v>0.43174982571457032</v>
      </c>
      <c r="CZ16">
        <f t="shared" si="7"/>
        <v>1.6300008260139321E-2</v>
      </c>
      <c r="DA16">
        <f t="shared" si="8"/>
        <v>3.3813484817745316E-4</v>
      </c>
      <c r="DC16" s="1">
        <v>526.35810000000004</v>
      </c>
      <c r="DD16" s="1">
        <v>571.34760000000006</v>
      </c>
      <c r="DE16" s="1">
        <v>556.72</v>
      </c>
      <c r="DF16" s="1">
        <v>379.91430000000003</v>
      </c>
      <c r="DH16">
        <f t="shared" si="9"/>
        <v>6.97791498597421</v>
      </c>
      <c r="DI16">
        <f t="shared" si="10"/>
        <v>9.9095475815262155</v>
      </c>
      <c r="DJ16">
        <f t="shared" si="11"/>
        <v>0.26371377022742026</v>
      </c>
      <c r="DK16">
        <f t="shared" si="12"/>
        <v>1.5199521730608068E-3</v>
      </c>
      <c r="DL16">
        <f>SUM(DH16:DK16)/'care receipt'!DF16</f>
        <v>0.27118091525174121</v>
      </c>
      <c r="DM16">
        <f t="shared" si="28"/>
        <v>17.152696289900906</v>
      </c>
      <c r="DO16" s="1">
        <v>0.26390059999999999</v>
      </c>
      <c r="DP16" s="1">
        <v>0.22491040000000001</v>
      </c>
      <c r="DQ16" s="1">
        <v>0.41475909999999999</v>
      </c>
      <c r="DR16" s="1">
        <v>0.2373883</v>
      </c>
      <c r="DS16" s="1">
        <v>4.6030700000000001E-2</v>
      </c>
      <c r="DT16" s="1">
        <v>2.0414000000000001E-3</v>
      </c>
      <c r="DU16" s="1">
        <v>0.26138689999999998</v>
      </c>
      <c r="DV16" s="1">
        <v>0.2152695</v>
      </c>
      <c r="DW16" s="1">
        <v>0.2198619</v>
      </c>
      <c r="DX16" s="1">
        <v>0.22965360000000001</v>
      </c>
      <c r="DY16" s="1">
        <v>0.26438859999999997</v>
      </c>
      <c r="EA16">
        <f t="shared" si="29"/>
        <v>0.26390059999999999</v>
      </c>
      <c r="EB16">
        <f t="shared" si="30"/>
        <v>0.41475909999999999</v>
      </c>
      <c r="EC16">
        <f t="shared" si="31"/>
        <v>0.2373883</v>
      </c>
      <c r="ED16">
        <f t="shared" si="13"/>
        <v>3.3302844579892771E-2</v>
      </c>
      <c r="EE16">
        <f t="shared" si="32"/>
        <v>4.9090999999999996E-2</v>
      </c>
      <c r="EG16" s="1">
        <v>0.26390059999999999</v>
      </c>
      <c r="EH16" s="1">
        <v>0.29062070000000001</v>
      </c>
      <c r="EI16" s="1">
        <v>0.3656681</v>
      </c>
      <c r="EJ16" s="1">
        <v>0.23414660000000001</v>
      </c>
      <c r="EK16" s="1">
        <v>0.25793650000000001</v>
      </c>
      <c r="EL16" s="1">
        <v>3222.0880000000002</v>
      </c>
      <c r="EM16" s="1">
        <v>3470.4569999999999</v>
      </c>
      <c r="EN16" s="1">
        <v>3931.7820000000002</v>
      </c>
      <c r="EO16" s="1">
        <v>2896.4459999999999</v>
      </c>
      <c r="EP16" s="1">
        <v>2608.0410000000002</v>
      </c>
    </row>
    <row r="17" spans="1:146" x14ac:dyDescent="0.25">
      <c r="A17">
        <v>2033</v>
      </c>
      <c r="B17" s="1">
        <v>34731</v>
      </c>
      <c r="C17" s="1">
        <v>50280</v>
      </c>
      <c r="D17" s="1">
        <v>36915</v>
      </c>
      <c r="E17" s="1">
        <v>15195</v>
      </c>
      <c r="G17">
        <f>'care receipt'!$N$5*'care provision'!B17/1000</f>
        <v>2315.8494307170008</v>
      </c>
      <c r="H17">
        <f>'care receipt'!$N$5*'care provision'!C17/1000</f>
        <v>3352.6506399600007</v>
      </c>
      <c r="I17">
        <f>'care receipt'!$N$5*'care provision'!D17/1000</f>
        <v>2461.4776924050007</v>
      </c>
      <c r="J17">
        <f>'care receipt'!$N$5*'care provision'!E17/1000</f>
        <v>1013.1966283650003</v>
      </c>
      <c r="K17">
        <f t="shared" si="14"/>
        <v>9143.1743914470026</v>
      </c>
      <c r="L17">
        <f>K17/'care receipt'!BG17</f>
        <v>1.8917938246737118</v>
      </c>
      <c r="N17" s="1">
        <v>12348</v>
      </c>
      <c r="O17" s="1">
        <v>7180</v>
      </c>
      <c r="P17" s="1">
        <v>6578</v>
      </c>
      <c r="Q17" s="1">
        <v>2957</v>
      </c>
      <c r="R17" s="1">
        <v>5854</v>
      </c>
      <c r="S17" s="1">
        <v>17.924969999999998</v>
      </c>
      <c r="U17">
        <f>'care receipt'!$N$5*'care provision'!N17/1000</f>
        <v>823.35978723600022</v>
      </c>
      <c r="V17">
        <f>'care receipt'!$N$5*'care provision'!O17/1000</f>
        <v>478.75957826000018</v>
      </c>
      <c r="W17">
        <f>'care receipt'!$N$5*'care provision'!P17/1000</f>
        <v>438.61845484600013</v>
      </c>
      <c r="X17">
        <f>'care receipt'!$N$5*'care provision'!Q17/1000</f>
        <v>197.17159789900003</v>
      </c>
      <c r="Y17">
        <f>'care receipt'!$N$5*'care provision'!R17/1000</f>
        <v>390.34241937800016</v>
      </c>
      <c r="Z17">
        <f t="shared" si="15"/>
        <v>17.924969999999998</v>
      </c>
      <c r="AB17" s="1">
        <v>21335</v>
      </c>
      <c r="AC17" s="1">
        <v>9997</v>
      </c>
      <c r="AD17" s="1">
        <v>8697</v>
      </c>
      <c r="AE17" s="1">
        <v>3674</v>
      </c>
      <c r="AF17" s="1">
        <v>6858</v>
      </c>
      <c r="AG17" s="1">
        <v>15.19115</v>
      </c>
      <c r="AI17">
        <f>'care receipt'!$N$5*'care provision'!AB17/1000</f>
        <v>1422.6094153450003</v>
      </c>
      <c r="AJ17">
        <f>'care receipt'!$N$5*'care provision'!AC17/1000</f>
        <v>666.59603117900019</v>
      </c>
      <c r="AK17">
        <f>'care receipt'!$N$5*'care provision'!AD17/1000</f>
        <v>579.9125420790001</v>
      </c>
      <c r="AL17">
        <f>'care receipt'!$N$5*'care provision'!AE17/1000</f>
        <v>244.98087611800008</v>
      </c>
      <c r="AM17">
        <f>'care receipt'!$N$5*'care provision'!AF17/1000</f>
        <v>457.28874480600012</v>
      </c>
      <c r="AN17">
        <f t="shared" si="16"/>
        <v>15.19115</v>
      </c>
      <c r="AP17" s="1">
        <v>14340</v>
      </c>
      <c r="AQ17" s="1">
        <v>7598</v>
      </c>
      <c r="AR17" s="1">
        <v>6642</v>
      </c>
      <c r="AS17" s="1">
        <v>2994</v>
      </c>
      <c r="AT17" s="1">
        <v>5536</v>
      </c>
      <c r="AU17" s="1">
        <v>16.194420000000001</v>
      </c>
      <c r="AW17">
        <f>'care receipt'!$N$5*'care provision'!AP17/1000</f>
        <v>956.18556438000019</v>
      </c>
      <c r="AX17">
        <f>'care receipt'!$N$5*'care provision'!AQ17/1000</f>
        <v>506.63165398600017</v>
      </c>
      <c r="AY17">
        <f>'care receipt'!$N$5*'care provision'!AR17/1000</f>
        <v>442.88594969400015</v>
      </c>
      <c r="AZ17">
        <f>'care receipt'!$N$5*'care provision'!AS17/1000</f>
        <v>199.63874335800006</v>
      </c>
      <c r="BA17">
        <f>'care receipt'!$N$5*'care provision'!AT17/1000</f>
        <v>369.13830435200015</v>
      </c>
      <c r="BB17">
        <f t="shared" si="17"/>
        <v>16.194420000000001</v>
      </c>
      <c r="BD17" s="1">
        <v>5354</v>
      </c>
      <c r="BE17" s="1">
        <v>3232</v>
      </c>
      <c r="BF17" s="1">
        <v>2963</v>
      </c>
      <c r="BG17" s="1">
        <v>1309</v>
      </c>
      <c r="BH17" s="1">
        <v>2410</v>
      </c>
      <c r="BI17" s="1">
        <v>16.777899999999999</v>
      </c>
      <c r="BK17">
        <f>'care receipt'!$N$5*'care provision'!BD17/1000</f>
        <v>357.00261587800009</v>
      </c>
      <c r="BL17">
        <f>'care receipt'!$N$5*'care provision'!BE17/1000</f>
        <v>215.50848982400004</v>
      </c>
      <c r="BM17">
        <f>'care receipt'!$N$5*'care provision'!BF17/1000</f>
        <v>197.57167554100008</v>
      </c>
      <c r="BN17">
        <f>'care receipt'!$N$5*'care provision'!BG17/1000</f>
        <v>87.283605563000023</v>
      </c>
      <c r="BO17">
        <f>'care receipt'!$N$5*'care provision'!BH17/1000</f>
        <v>160.69785287000002</v>
      </c>
      <c r="BP17">
        <f t="shared" si="18"/>
        <v>16.777899999999999</v>
      </c>
      <c r="BR17">
        <f t="shared" si="19"/>
        <v>3559.1573828390005</v>
      </c>
      <c r="BS17">
        <f t="shared" si="20"/>
        <v>1867.4957532490005</v>
      </c>
      <c r="BT17">
        <f t="shared" si="21"/>
        <v>1658.9886221600004</v>
      </c>
      <c r="BU17">
        <f t="shared" si="22"/>
        <v>729.07482293800024</v>
      </c>
      <c r="BV17">
        <f t="shared" si="23"/>
        <v>1377.4673214060003</v>
      </c>
      <c r="BW17">
        <f t="shared" si="24"/>
        <v>16.329521808256942</v>
      </c>
      <c r="BY17">
        <f t="shared" si="0"/>
        <v>2166.0124151408686</v>
      </c>
      <c r="BZ17">
        <f t="shared" si="1"/>
        <v>2657.486929351523</v>
      </c>
      <c r="CA17">
        <f t="shared" si="2"/>
        <v>2079.952836352501</v>
      </c>
      <c r="CB17">
        <f t="shared" si="3"/>
        <v>886.99980035131955</v>
      </c>
      <c r="CC17">
        <f t="shared" si="25"/>
        <v>7790.4519811962109</v>
      </c>
      <c r="CD17">
        <f t="shared" si="26"/>
        <v>0.61915526289551059</v>
      </c>
      <c r="CE17">
        <f>CC17/'care receipt'!BR17</f>
        <v>1.5185451055860113</v>
      </c>
      <c r="CG17">
        <f>G17*Z17*365.25/7*'care receipt'!$BZ17/10^6</f>
        <v>30.116706451104815</v>
      </c>
      <c r="CH17">
        <f>H17*AN17*365.25/7*'care receipt'!$BZ17/10^6</f>
        <v>36.950274702706452</v>
      </c>
      <c r="CI17">
        <f>I17*BB17*365.25/7*'care receipt'!$BZ17/10^6</f>
        <v>28.920115400399123</v>
      </c>
      <c r="CJ17">
        <f>J17*BP17*365.25/7*'care receipt'!$BZ17/10^6</f>
        <v>12.333037623716452</v>
      </c>
      <c r="CK17">
        <f t="shared" si="27"/>
        <v>108.32013417792685</v>
      </c>
      <c r="CM17" s="1">
        <v>16396</v>
      </c>
      <c r="CN17" s="1">
        <v>21864</v>
      </c>
      <c r="CO17" s="1">
        <v>596</v>
      </c>
      <c r="CP17" s="1">
        <v>4</v>
      </c>
      <c r="CR17">
        <f>'care receipt'!$N$5*'care provision'!CM17/1000</f>
        <v>1093.2788363720003</v>
      </c>
      <c r="CS17">
        <f>'care receipt'!$N$5*'care provision'!CN17/1000</f>
        <v>1457.8829274480004</v>
      </c>
      <c r="CT17">
        <f>'care receipt'!$N$5*'care provision'!CO17/1000</f>
        <v>39.741045772000014</v>
      </c>
      <c r="CU17">
        <f>'care receipt'!$N$5*'care provision'!CP17/1000</f>
        <v>0.26671842800000006</v>
      </c>
      <c r="CW17">
        <f t="shared" si="4"/>
        <v>2033</v>
      </c>
      <c r="CX17">
        <f t="shared" si="5"/>
        <v>0.47208545679652181</v>
      </c>
      <c r="CY17">
        <f t="shared" si="6"/>
        <v>0.43484486873508355</v>
      </c>
      <c r="CZ17">
        <f t="shared" si="7"/>
        <v>1.6145198428822973E-2</v>
      </c>
      <c r="DA17">
        <f t="shared" si="8"/>
        <v>2.6324448831852585E-4</v>
      </c>
      <c r="DC17" s="1">
        <v>538.61509999999998</v>
      </c>
      <c r="DD17" s="1">
        <v>577.93979999999999</v>
      </c>
      <c r="DE17" s="1">
        <v>539.67380000000003</v>
      </c>
      <c r="DF17" s="1">
        <v>535.97490000000005</v>
      </c>
      <c r="DH17">
        <f t="shared" si="9"/>
        <v>7.0662778773646622</v>
      </c>
      <c r="DI17">
        <f t="shared" si="10"/>
        <v>10.110822810152541</v>
      </c>
      <c r="DJ17">
        <f t="shared" si="11"/>
        <v>0.25736641425299017</v>
      </c>
      <c r="DK17">
        <f t="shared" si="12"/>
        <v>1.7154525933054869E-3</v>
      </c>
      <c r="DL17">
        <f>SUM(DH17:DK17)/'care receipt'!DF17</f>
        <v>0.27262240361276491</v>
      </c>
      <c r="DM17">
        <f t="shared" si="28"/>
        <v>17.436182554363498</v>
      </c>
      <c r="DO17" s="1">
        <v>0.26693169999999999</v>
      </c>
      <c r="DP17" s="1">
        <v>0.2265353</v>
      </c>
      <c r="DQ17" s="1">
        <v>0.41411979999999998</v>
      </c>
      <c r="DR17" s="1">
        <v>0.24698929999999999</v>
      </c>
      <c r="DS17" s="1">
        <v>4.8623399999999997E-2</v>
      </c>
      <c r="DT17" s="1">
        <v>2.0257000000000001E-3</v>
      </c>
      <c r="DU17" s="1">
        <v>0.26441740000000002</v>
      </c>
      <c r="DV17" s="1">
        <v>0.21149370000000001</v>
      </c>
      <c r="DW17" s="1">
        <v>0.22107959999999999</v>
      </c>
      <c r="DX17" s="1">
        <v>0.2318923</v>
      </c>
      <c r="DY17" s="1">
        <v>0.26729510000000001</v>
      </c>
      <c r="EA17">
        <f t="shared" si="29"/>
        <v>0.26693169999999999</v>
      </c>
      <c r="EB17">
        <f t="shared" si="30"/>
        <v>0.41411979999999998</v>
      </c>
      <c r="EC17">
        <f t="shared" si="31"/>
        <v>0.24698929999999999</v>
      </c>
      <c r="ED17">
        <f t="shared" si="13"/>
        <v>3.5035757484168102E-2</v>
      </c>
      <c r="EE17">
        <f t="shared" si="32"/>
        <v>3.7218499999999988E-2</v>
      </c>
      <c r="EG17" s="1">
        <v>0.26693169999999999</v>
      </c>
      <c r="EH17" s="1">
        <v>0.30234169999999999</v>
      </c>
      <c r="EI17" s="1">
        <v>0.37690129999999999</v>
      </c>
      <c r="EJ17" s="1">
        <v>0.2495617</v>
      </c>
      <c r="EK17" s="1">
        <v>0.23918919999999999</v>
      </c>
      <c r="EL17" s="1">
        <v>3309.328</v>
      </c>
      <c r="EM17" s="1">
        <v>3608.4169999999999</v>
      </c>
      <c r="EN17" s="1">
        <v>4012.703</v>
      </c>
      <c r="EO17" s="1">
        <v>2928.0949999999998</v>
      </c>
      <c r="EP17" s="1">
        <v>2653.9459999999999</v>
      </c>
    </row>
    <row r="18" spans="1:146" x14ac:dyDescent="0.25">
      <c r="A18">
        <v>2034</v>
      </c>
      <c r="B18" s="1">
        <v>34729</v>
      </c>
      <c r="C18" s="1">
        <v>49997</v>
      </c>
      <c r="D18" s="1">
        <v>37343</v>
      </c>
      <c r="E18" s="1">
        <v>15561</v>
      </c>
      <c r="G18">
        <f>'care receipt'!$N$5*'care provision'!B18/1000</f>
        <v>2315.7160715030009</v>
      </c>
      <c r="H18">
        <f>'care receipt'!$N$5*'care provision'!C18/1000</f>
        <v>3333.7803111790008</v>
      </c>
      <c r="I18">
        <f>'care receipt'!$N$5*'care provision'!D18/1000</f>
        <v>2490.0165642010006</v>
      </c>
      <c r="J18">
        <f>'care receipt'!$N$5*'care provision'!E18/1000</f>
        <v>1037.6013645270002</v>
      </c>
      <c r="K18">
        <f t="shared" si="14"/>
        <v>9177.1143114100032</v>
      </c>
      <c r="L18">
        <f>K18/'care receipt'!BG18</f>
        <v>1.8654612486106972</v>
      </c>
      <c r="N18" s="1">
        <v>12479</v>
      </c>
      <c r="O18" s="1">
        <v>6956</v>
      </c>
      <c r="P18" s="1">
        <v>6383</v>
      </c>
      <c r="Q18" s="1">
        <v>3105</v>
      </c>
      <c r="R18" s="1">
        <v>6004</v>
      </c>
      <c r="S18" s="1">
        <v>18.089200000000002</v>
      </c>
      <c r="U18">
        <f>'care receipt'!$N$5*'care provision'!N18/1000</f>
        <v>832.09481575300026</v>
      </c>
      <c r="V18">
        <f>'care receipt'!$N$5*'care provision'!O18/1000</f>
        <v>463.82334629200017</v>
      </c>
      <c r="W18">
        <f>'care receipt'!$N$5*'care provision'!P18/1000</f>
        <v>425.61593148100008</v>
      </c>
      <c r="X18">
        <f>'care receipt'!$N$5*'care provision'!Q18/1000</f>
        <v>207.04017973500007</v>
      </c>
      <c r="Y18">
        <f>'care receipt'!$N$5*'care provision'!R18/1000</f>
        <v>400.34436042800013</v>
      </c>
      <c r="Z18">
        <f t="shared" si="15"/>
        <v>18.089200000000002</v>
      </c>
      <c r="AB18" s="1">
        <v>20969</v>
      </c>
      <c r="AC18" s="1">
        <v>10048</v>
      </c>
      <c r="AD18" s="1">
        <v>8491</v>
      </c>
      <c r="AE18" s="1">
        <v>3687</v>
      </c>
      <c r="AF18" s="1">
        <v>7050</v>
      </c>
      <c r="AG18" s="1">
        <v>15.4892</v>
      </c>
      <c r="AI18">
        <f>'care receipt'!$N$5*'care provision'!AB18/1000</f>
        <v>1398.2046791830005</v>
      </c>
      <c r="AJ18">
        <f>'care receipt'!$N$5*'care provision'!AC18/1000</f>
        <v>669.99669113600021</v>
      </c>
      <c r="AK18">
        <f>'care receipt'!$N$5*'care provision'!AD18/1000</f>
        <v>566.1765430370001</v>
      </c>
      <c r="AL18">
        <f>'care receipt'!$N$5*'care provision'!AE18/1000</f>
        <v>245.84771100900008</v>
      </c>
      <c r="AM18">
        <f>'care receipt'!$N$5*'care provision'!AF18/1000</f>
        <v>470.09122935000016</v>
      </c>
      <c r="AN18">
        <f t="shared" si="16"/>
        <v>15.4892</v>
      </c>
      <c r="AP18" s="1">
        <v>14389</v>
      </c>
      <c r="AQ18" s="1">
        <v>7531</v>
      </c>
      <c r="AR18" s="1">
        <v>6885</v>
      </c>
      <c r="AS18" s="1">
        <v>3109</v>
      </c>
      <c r="AT18" s="1">
        <v>5626</v>
      </c>
      <c r="AU18" s="1">
        <v>16.3797</v>
      </c>
      <c r="AW18">
        <f>'care receipt'!$N$5*'care provision'!AP18/1000</f>
        <v>959.45286512300027</v>
      </c>
      <c r="AX18">
        <f>'care receipt'!$N$5*'care provision'!AQ18/1000</f>
        <v>502.16412031700014</v>
      </c>
      <c r="AY18">
        <f>'care receipt'!$N$5*'care provision'!AR18/1000</f>
        <v>459.08909419500014</v>
      </c>
      <c r="AZ18">
        <f>'care receipt'!$N$5*'care provision'!AS18/1000</f>
        <v>207.30689816300006</v>
      </c>
      <c r="BA18">
        <f>'care receipt'!$N$5*'care provision'!AT18/1000</f>
        <v>375.1394689820001</v>
      </c>
      <c r="BB18">
        <f t="shared" si="17"/>
        <v>16.3797</v>
      </c>
      <c r="BD18" s="1">
        <v>5486</v>
      </c>
      <c r="BE18" s="1">
        <v>3312</v>
      </c>
      <c r="BF18" s="1">
        <v>3011</v>
      </c>
      <c r="BG18" s="1">
        <v>1329</v>
      </c>
      <c r="BH18" s="1">
        <v>2497</v>
      </c>
      <c r="BI18" s="1">
        <v>17.082640000000001</v>
      </c>
      <c r="BK18">
        <f>'care receipt'!$N$5*'care provision'!BD18/1000</f>
        <v>365.8043240020001</v>
      </c>
      <c r="BL18">
        <f>'care receipt'!$N$5*'care provision'!BE18/1000</f>
        <v>220.84285838400004</v>
      </c>
      <c r="BM18">
        <f>'care receipt'!$N$5*'care provision'!BF18/1000</f>
        <v>200.77229667700007</v>
      </c>
      <c r="BN18">
        <f>'care receipt'!$N$5*'care provision'!BG18/1000</f>
        <v>88.617197703000031</v>
      </c>
      <c r="BO18">
        <f>'care receipt'!$N$5*'care provision'!BH18/1000</f>
        <v>166.49897867900006</v>
      </c>
      <c r="BP18">
        <f t="shared" si="18"/>
        <v>17.082640000000001</v>
      </c>
      <c r="BR18">
        <f t="shared" si="19"/>
        <v>3555.5566840610009</v>
      </c>
      <c r="BS18">
        <f t="shared" si="20"/>
        <v>1856.8270161290006</v>
      </c>
      <c r="BT18">
        <f t="shared" si="21"/>
        <v>1651.6538653900006</v>
      </c>
      <c r="BU18">
        <f t="shared" si="22"/>
        <v>748.81198661000019</v>
      </c>
      <c r="BV18">
        <f t="shared" si="23"/>
        <v>1412.0740374390004</v>
      </c>
      <c r="BW18">
        <f t="shared" si="24"/>
        <v>16.567052658141392</v>
      </c>
      <c r="BY18">
        <f t="shared" si="0"/>
        <v>2185.7317194886959</v>
      </c>
      <c r="BZ18">
        <f t="shared" si="1"/>
        <v>2694.3756780010726</v>
      </c>
      <c r="CA18">
        <f t="shared" si="2"/>
        <v>2128.1408295219862</v>
      </c>
      <c r="CB18">
        <f t="shared" si="3"/>
        <v>924.86364315035917</v>
      </c>
      <c r="CC18">
        <f t="shared" si="25"/>
        <v>7933.1118701621135</v>
      </c>
      <c r="CD18">
        <f t="shared" si="26"/>
        <v>0.61515676034328293</v>
      </c>
      <c r="CE18">
        <f>CC18/'care receipt'!BR18</f>
        <v>1.5007695886891084</v>
      </c>
      <c r="CG18">
        <f>G18*Z18*365.25/7*'care receipt'!$BZ18/10^6</f>
        <v>30.900279750427536</v>
      </c>
      <c r="CH18">
        <f>H18*AN18*365.25/7*'care receipt'!$BZ18/10^6</f>
        <v>38.091116791980838</v>
      </c>
      <c r="CI18">
        <f>I18*BB18*365.25/7*'care receipt'!$BZ18/10^6</f>
        <v>30.086101781932985</v>
      </c>
      <c r="CJ18">
        <f>J18*BP18*365.25/7*'care receipt'!$BZ18/10^6</f>
        <v>13.075047156762226</v>
      </c>
      <c r="CK18">
        <f t="shared" si="27"/>
        <v>112.15254548110359</v>
      </c>
      <c r="CM18" s="1">
        <v>16383</v>
      </c>
      <c r="CN18" s="1">
        <v>21507</v>
      </c>
      <c r="CO18" s="1">
        <v>596</v>
      </c>
      <c r="CP18" s="1">
        <v>6</v>
      </c>
      <c r="CR18">
        <f>'care receipt'!$N$5*'care provision'!CM18/1000</f>
        <v>1092.4120014810003</v>
      </c>
      <c r="CS18">
        <f>'care receipt'!$N$5*'care provision'!CN18/1000</f>
        <v>1434.0783077490005</v>
      </c>
      <c r="CT18">
        <f>'care receipt'!$N$5*'care provision'!CO18/1000</f>
        <v>39.741045772000014</v>
      </c>
      <c r="CU18">
        <f>'care receipt'!$N$5*'care provision'!CP18/1000</f>
        <v>0.40007764200000007</v>
      </c>
      <c r="CW18">
        <f t="shared" si="4"/>
        <v>2034</v>
      </c>
      <c r="CX18">
        <f t="shared" si="5"/>
        <v>0.47173831668058391</v>
      </c>
      <c r="CY18">
        <f t="shared" si="6"/>
        <v>0.43016580994859693</v>
      </c>
      <c r="CZ18">
        <f t="shared" si="7"/>
        <v>1.5960153174624431E-2</v>
      </c>
      <c r="DA18">
        <f t="shared" si="8"/>
        <v>3.8557933294775399E-4</v>
      </c>
      <c r="DC18" s="1">
        <v>525.58240000000001</v>
      </c>
      <c r="DD18" s="1">
        <v>579.87639999999999</v>
      </c>
      <c r="DE18" s="1">
        <v>542.48119999999994</v>
      </c>
      <c r="DF18" s="1">
        <v>290.45929999999998</v>
      </c>
      <c r="DH18">
        <f t="shared" si="9"/>
        <v>6.8898302583262518</v>
      </c>
      <c r="DI18">
        <f t="shared" si="10"/>
        <v>9.9790579969869899</v>
      </c>
      <c r="DJ18">
        <f t="shared" si="11"/>
        <v>0.2587052423957939</v>
      </c>
      <c r="DK18">
        <f t="shared" si="12"/>
        <v>1.3944752620916475E-3</v>
      </c>
      <c r="DL18">
        <f>SUM(DH18:DK18)/'care receipt'!DF18</f>
        <v>0.25644080967965671</v>
      </c>
      <c r="DM18">
        <f t="shared" si="28"/>
        <v>17.128987972971128</v>
      </c>
      <c r="DO18" s="1">
        <v>0.26685880000000001</v>
      </c>
      <c r="DP18" s="1">
        <v>0.2286308</v>
      </c>
      <c r="DQ18" s="1">
        <v>0.41802820000000002</v>
      </c>
      <c r="DR18" s="1">
        <v>0.25391740000000002</v>
      </c>
      <c r="DS18" s="1">
        <v>4.9154200000000002E-2</v>
      </c>
      <c r="DT18" s="1">
        <v>3.8584000000000001E-3</v>
      </c>
      <c r="DU18" s="1">
        <v>0.26434489999999999</v>
      </c>
      <c r="DV18" s="1">
        <v>0.22122700000000001</v>
      </c>
      <c r="DW18" s="1">
        <v>0.2228619</v>
      </c>
      <c r="DX18" s="1">
        <v>0.2337573</v>
      </c>
      <c r="DY18" s="1">
        <v>0.26917839999999998</v>
      </c>
      <c r="EA18">
        <f t="shared" si="29"/>
        <v>0.26685880000000001</v>
      </c>
      <c r="EB18">
        <f t="shared" si="30"/>
        <v>0.41802820000000002</v>
      </c>
      <c r="EC18">
        <f t="shared" si="31"/>
        <v>0.25391740000000002</v>
      </c>
      <c r="ED18">
        <f t="shared" si="13"/>
        <v>3.5831049693784971E-2</v>
      </c>
      <c r="EE18">
        <f t="shared" si="32"/>
        <v>3.7268000000000023E-2</v>
      </c>
      <c r="EG18" s="1">
        <v>0.26685880000000001</v>
      </c>
      <c r="EH18" s="1">
        <v>0.30759639999999999</v>
      </c>
      <c r="EI18" s="1">
        <v>0.38076019999999999</v>
      </c>
      <c r="EJ18" s="1">
        <v>0.25408069999999999</v>
      </c>
      <c r="EK18" s="1">
        <v>0.25600000000000001</v>
      </c>
      <c r="EL18" s="1">
        <v>3396.415</v>
      </c>
      <c r="EM18" s="1">
        <v>3647.8789999999999</v>
      </c>
      <c r="EN18" s="1">
        <v>4096.549</v>
      </c>
      <c r="EO18" s="1">
        <v>3053.375</v>
      </c>
      <c r="EP18" s="1">
        <v>2716.4169999999999</v>
      </c>
    </row>
    <row r="19" spans="1:146" x14ac:dyDescent="0.25">
      <c r="A19">
        <v>2035</v>
      </c>
      <c r="B19" s="1">
        <v>34221</v>
      </c>
      <c r="C19" s="1">
        <v>50063</v>
      </c>
      <c r="D19" s="1">
        <v>37868</v>
      </c>
      <c r="E19" s="1">
        <v>16013</v>
      </c>
      <c r="G19">
        <f>'care receipt'!$N$5*'care provision'!B19/1000</f>
        <v>2281.8428311470007</v>
      </c>
      <c r="H19">
        <f>'care receipt'!$N$5*'care provision'!C19/1000</f>
        <v>3338.1811652410006</v>
      </c>
      <c r="I19">
        <f>'care receipt'!$N$5*'care provision'!D19/1000</f>
        <v>2525.0233578760008</v>
      </c>
      <c r="J19">
        <f>'care receipt'!$N$5*'care provision'!E19/1000</f>
        <v>1067.7405468910003</v>
      </c>
      <c r="K19">
        <f t="shared" si="14"/>
        <v>9212.7879011550031</v>
      </c>
      <c r="L19">
        <f>K19/'care receipt'!BG19</f>
        <v>1.8408500433015791</v>
      </c>
      <c r="N19" s="1">
        <v>12199</v>
      </c>
      <c r="O19" s="1">
        <v>7133</v>
      </c>
      <c r="P19" s="1">
        <v>6240</v>
      </c>
      <c r="Q19" s="1">
        <v>2908</v>
      </c>
      <c r="R19" s="1">
        <v>5943</v>
      </c>
      <c r="S19" s="1">
        <v>18.209599999999998</v>
      </c>
      <c r="U19">
        <f>'care receipt'!$N$5*'care provision'!N19/1000</f>
        <v>813.42452579300027</v>
      </c>
      <c r="V19">
        <f>'care receipt'!$N$5*'care provision'!O19/1000</f>
        <v>475.62563673100016</v>
      </c>
      <c r="W19">
        <f>'care receipt'!$N$5*'care provision'!P19/1000</f>
        <v>416.08074768000012</v>
      </c>
      <c r="X19">
        <f>'care receipt'!$N$5*'care provision'!Q19/1000</f>
        <v>193.90429715600004</v>
      </c>
      <c r="Y19">
        <f>'care receipt'!$N$5*'care provision'!R19/1000</f>
        <v>396.27690440100014</v>
      </c>
      <c r="Z19">
        <f t="shared" si="15"/>
        <v>18.209599999999998</v>
      </c>
      <c r="AB19" s="1">
        <v>21153</v>
      </c>
      <c r="AC19" s="1">
        <v>10134</v>
      </c>
      <c r="AD19" s="1">
        <v>8569</v>
      </c>
      <c r="AE19" s="1">
        <v>3622</v>
      </c>
      <c r="AF19" s="1">
        <v>6849</v>
      </c>
      <c r="AG19" s="1">
        <v>15.29871</v>
      </c>
      <c r="AI19">
        <f>'care receipt'!$N$5*'care provision'!AB19/1000</f>
        <v>1410.4737268710003</v>
      </c>
      <c r="AJ19">
        <f>'care receipt'!$N$5*'care provision'!AC19/1000</f>
        <v>675.73113733800028</v>
      </c>
      <c r="AK19">
        <f>'care receipt'!$N$5*'care provision'!AD19/1000</f>
        <v>571.37755238300019</v>
      </c>
      <c r="AL19">
        <f>'care receipt'!$N$5*'care provision'!AE19/1000</f>
        <v>241.51353655400007</v>
      </c>
      <c r="AM19">
        <f>'care receipt'!$N$5*'care provision'!AF19/1000</f>
        <v>456.68862834300012</v>
      </c>
      <c r="AN19">
        <f t="shared" si="16"/>
        <v>15.29871</v>
      </c>
      <c r="AP19" s="1">
        <v>14685</v>
      </c>
      <c r="AQ19" s="1">
        <v>7854</v>
      </c>
      <c r="AR19" s="1">
        <v>6860</v>
      </c>
      <c r="AS19" s="1">
        <v>3140</v>
      </c>
      <c r="AT19" s="1">
        <v>5532</v>
      </c>
      <c r="AU19" s="1">
        <v>15.97439</v>
      </c>
      <c r="AW19">
        <f>'care receipt'!$N$5*'care provision'!AP19/1000</f>
        <v>979.19002879500033</v>
      </c>
      <c r="AX19">
        <f>'care receipt'!$N$5*'care provision'!AQ19/1000</f>
        <v>523.70163337800022</v>
      </c>
      <c r="AY19">
        <f>'care receipt'!$N$5*'care provision'!AR19/1000</f>
        <v>457.42210402000012</v>
      </c>
      <c r="AZ19">
        <f>'care receipt'!$N$5*'care provision'!AS19/1000</f>
        <v>209.37396598000007</v>
      </c>
      <c r="BA19">
        <f>'care receipt'!$N$5*'care provision'!AT19/1000</f>
        <v>368.87158592400016</v>
      </c>
      <c r="BB19">
        <f t="shared" si="17"/>
        <v>15.97439</v>
      </c>
      <c r="BD19" s="1">
        <v>5652</v>
      </c>
      <c r="BE19" s="1">
        <v>3389</v>
      </c>
      <c r="BF19" s="1">
        <v>3148</v>
      </c>
      <c r="BG19" s="1">
        <v>1381</v>
      </c>
      <c r="BH19" s="1">
        <v>2524</v>
      </c>
      <c r="BI19" s="1">
        <v>16.927230000000002</v>
      </c>
      <c r="BK19">
        <f>'care receipt'!$N$5*'care provision'!BD19/1000</f>
        <v>376.87313876400009</v>
      </c>
      <c r="BL19">
        <f>'care receipt'!$N$5*'care provision'!BE19/1000</f>
        <v>225.97718812300005</v>
      </c>
      <c r="BM19">
        <f>'care receipt'!$N$5*'care provision'!BF19/1000</f>
        <v>209.90740283600005</v>
      </c>
      <c r="BN19">
        <f>'care receipt'!$N$5*'care provision'!BG19/1000</f>
        <v>92.084537267000016</v>
      </c>
      <c r="BO19">
        <f>'care receipt'!$N$5*'care provision'!BH19/1000</f>
        <v>168.29932806800005</v>
      </c>
      <c r="BP19">
        <f t="shared" si="18"/>
        <v>16.927230000000002</v>
      </c>
      <c r="BR19">
        <f t="shared" si="19"/>
        <v>3579.9614202230009</v>
      </c>
      <c r="BS19">
        <f t="shared" si="20"/>
        <v>1901.0355955700006</v>
      </c>
      <c r="BT19">
        <f t="shared" si="21"/>
        <v>1654.7878069190006</v>
      </c>
      <c r="BU19">
        <f t="shared" si="22"/>
        <v>736.87633695700015</v>
      </c>
      <c r="BV19">
        <f t="shared" si="23"/>
        <v>1390.1364467360004</v>
      </c>
      <c r="BW19">
        <f t="shared" si="24"/>
        <v>16.393616146202003</v>
      </c>
      <c r="BY19">
        <f t="shared" si="0"/>
        <v>2168.0950522706253</v>
      </c>
      <c r="BZ19">
        <f t="shared" si="1"/>
        <v>2664.752628725762</v>
      </c>
      <c r="CA19">
        <f t="shared" si="2"/>
        <v>2104.6596146248644</v>
      </c>
      <c r="CB19">
        <f t="shared" si="3"/>
        <v>943.06975083714929</v>
      </c>
      <c r="CC19">
        <f t="shared" si="25"/>
        <v>7880.5770464584011</v>
      </c>
      <c r="CD19">
        <f t="shared" si="26"/>
        <v>0.61326063465978164</v>
      </c>
      <c r="CE19">
        <f>CC19/'care receipt'!BR19</f>
        <v>1.4892355977854355</v>
      </c>
      <c r="CG19">
        <f>G19*Z19*365.25/7*'care receipt'!$BZ19/10^6</f>
        <v>31.164696146415871</v>
      </c>
      <c r="CH19">
        <f>H19*AN19*365.25/7*'care receipt'!$BZ19/10^6</f>
        <v>38.303766199100828</v>
      </c>
      <c r="CI19">
        <f>I19*BB19*365.25/7*'care receipt'!$BZ19/10^6</f>
        <v>30.25286059885784</v>
      </c>
      <c r="CJ19">
        <f>J19*BP19*365.25/7*'care receipt'!$BZ19/10^6</f>
        <v>13.555901157993747</v>
      </c>
      <c r="CK19">
        <f t="shared" si="27"/>
        <v>113.27722410236828</v>
      </c>
      <c r="CM19" s="1">
        <v>16083</v>
      </c>
      <c r="CN19" s="1">
        <v>21902</v>
      </c>
      <c r="CO19" s="1">
        <v>579</v>
      </c>
      <c r="CP19" s="1">
        <v>3</v>
      </c>
      <c r="CR19">
        <f>'care receipt'!$N$5*'care provision'!CM19/1000</f>
        <v>1072.4081193810002</v>
      </c>
      <c r="CS19">
        <f>'care receipt'!$N$5*'care provision'!CN19/1000</f>
        <v>1460.4167525140006</v>
      </c>
      <c r="CT19">
        <f>'care receipt'!$N$5*'care provision'!CO19/1000</f>
        <v>38.607492453000013</v>
      </c>
      <c r="CU19">
        <f>'care receipt'!$N$5*'care provision'!CP19/1000</f>
        <v>0.20003882100000003</v>
      </c>
      <c r="CW19">
        <f t="shared" si="4"/>
        <v>2035</v>
      </c>
      <c r="CX19">
        <f t="shared" si="5"/>
        <v>0.4699745770141141</v>
      </c>
      <c r="CY19">
        <f t="shared" si="6"/>
        <v>0.43748876415716209</v>
      </c>
      <c r="CZ19">
        <f t="shared" si="7"/>
        <v>1.5289954579064118E-2</v>
      </c>
      <c r="DA19">
        <f t="shared" si="8"/>
        <v>1.8734777992880782E-4</v>
      </c>
      <c r="DC19" s="1">
        <v>536.30039999999997</v>
      </c>
      <c r="DD19" s="1">
        <v>579.13639999999998</v>
      </c>
      <c r="DE19" s="1">
        <v>524.81280000000004</v>
      </c>
      <c r="DF19" s="1">
        <v>177.1352</v>
      </c>
      <c r="DH19">
        <f t="shared" si="9"/>
        <v>6.9015948406473369</v>
      </c>
      <c r="DI19">
        <f t="shared" si="10"/>
        <v>10.149366006607792</v>
      </c>
      <c r="DJ19">
        <f t="shared" si="11"/>
        <v>0.24314047458285368</v>
      </c>
      <c r="DK19">
        <f t="shared" si="12"/>
        <v>4.2520699878719045E-4</v>
      </c>
      <c r="DL19">
        <f>SUM(DH19:DK19)/'care receipt'!DF19</f>
        <v>0.2543095095437849</v>
      </c>
      <c r="DM19">
        <f t="shared" si="28"/>
        <v>17.294526528836773</v>
      </c>
      <c r="DO19" s="1">
        <v>0.2682119</v>
      </c>
      <c r="DP19" s="1">
        <v>0.2320651</v>
      </c>
      <c r="DQ19" s="1">
        <v>0.4246373</v>
      </c>
      <c r="DR19" s="1">
        <v>0.26178059999999997</v>
      </c>
      <c r="DS19" s="1">
        <v>4.8568E-2</v>
      </c>
      <c r="DT19" s="1">
        <v>2.6646E-3</v>
      </c>
      <c r="DU19" s="1">
        <v>0.26593679999999997</v>
      </c>
      <c r="DV19" s="1">
        <v>0.21955179999999999</v>
      </c>
      <c r="DW19" s="1">
        <v>0.2258578</v>
      </c>
      <c r="DX19" s="1">
        <v>0.23901439999999999</v>
      </c>
      <c r="DY19" s="1">
        <v>0.27132119999999998</v>
      </c>
      <c r="EA19">
        <f t="shared" si="29"/>
        <v>0.2682119</v>
      </c>
      <c r="EB19">
        <f t="shared" si="30"/>
        <v>0.4246373</v>
      </c>
      <c r="EC19">
        <f t="shared" si="31"/>
        <v>0.26178059999999997</v>
      </c>
      <c r="ED19">
        <f t="shared" si="13"/>
        <v>3.4925878580575713E-2</v>
      </c>
      <c r="EE19">
        <f t="shared" si="32"/>
        <v>4.7599200000000008E-2</v>
      </c>
      <c r="EG19" s="1">
        <v>0.2682119</v>
      </c>
      <c r="EH19" s="1">
        <v>0.3065833</v>
      </c>
      <c r="EI19" s="1">
        <v>0.37703809999999999</v>
      </c>
      <c r="EJ19" s="1">
        <v>0.25720310000000002</v>
      </c>
      <c r="EK19" s="1">
        <v>0.24627879999999999</v>
      </c>
      <c r="EL19" s="1">
        <v>3473.9360000000001</v>
      </c>
      <c r="EM19" s="1">
        <v>3702.4009999999998</v>
      </c>
      <c r="EN19" s="1">
        <v>4104.5069999999996</v>
      </c>
      <c r="EO19" s="1">
        <v>3098.2489999999998</v>
      </c>
      <c r="EP19" s="1">
        <v>2789.9229999999998</v>
      </c>
    </row>
    <row r="20" spans="1:146" x14ac:dyDescent="0.25">
      <c r="A20">
        <v>2036</v>
      </c>
      <c r="B20" s="1">
        <v>34066</v>
      </c>
      <c r="C20" s="1">
        <v>50163</v>
      </c>
      <c r="D20" s="1">
        <v>38550</v>
      </c>
      <c r="E20" s="1">
        <v>16120</v>
      </c>
      <c r="G20">
        <f>'care receipt'!$N$5*'care provision'!B20/1000</f>
        <v>2271.5074920620004</v>
      </c>
      <c r="H20">
        <f>'care receipt'!$N$5*'care provision'!C20/1000</f>
        <v>3344.8491259410007</v>
      </c>
      <c r="I20">
        <f>'care receipt'!$N$5*'care provision'!D20/1000</f>
        <v>2570.4988498500006</v>
      </c>
      <c r="J20">
        <f>'care receipt'!$N$5*'care provision'!E20/1000</f>
        <v>1074.8752648400002</v>
      </c>
      <c r="K20">
        <f t="shared" si="14"/>
        <v>9261.7307326930022</v>
      </c>
      <c r="L20">
        <f>K20/'care receipt'!BG20</f>
        <v>1.8332387451001098</v>
      </c>
      <c r="N20" s="1">
        <v>11911</v>
      </c>
      <c r="O20" s="1">
        <v>7119</v>
      </c>
      <c r="P20" s="1">
        <v>6414</v>
      </c>
      <c r="Q20" s="1">
        <v>2990</v>
      </c>
      <c r="R20" s="1">
        <v>5810</v>
      </c>
      <c r="S20" s="1">
        <v>17.989239999999999</v>
      </c>
      <c r="U20">
        <f>'care receipt'!$N$5*'care provision'!N20/1000</f>
        <v>794.22079897700019</v>
      </c>
      <c r="V20">
        <f>'care receipt'!$N$5*'care provision'!O20/1000</f>
        <v>474.69212223300013</v>
      </c>
      <c r="W20">
        <f>'care receipt'!$N$5*'care provision'!P20/1000</f>
        <v>427.68299929800014</v>
      </c>
      <c r="X20">
        <f>'care receipt'!$N$5*'care provision'!Q20/1000</f>
        <v>199.37202493000004</v>
      </c>
      <c r="Y20">
        <f>'care receipt'!$N$5*'care provision'!R20/1000</f>
        <v>387.4085166700001</v>
      </c>
      <c r="Z20">
        <f t="shared" si="15"/>
        <v>17.989239999999999</v>
      </c>
      <c r="AB20" s="1">
        <v>21388</v>
      </c>
      <c r="AC20" s="1">
        <v>10141</v>
      </c>
      <c r="AD20" s="1">
        <v>8413</v>
      </c>
      <c r="AE20" s="1">
        <v>3647</v>
      </c>
      <c r="AF20" s="1">
        <v>6844</v>
      </c>
      <c r="AG20" s="1">
        <v>15.137359999999999</v>
      </c>
      <c r="AI20">
        <f>'care receipt'!$N$5*'care provision'!AB20/1000</f>
        <v>1426.1434345160003</v>
      </c>
      <c r="AJ20">
        <f>'care receipt'!$N$5*'care provision'!AC20/1000</f>
        <v>676.19789458700018</v>
      </c>
      <c r="AK20">
        <f>'care receipt'!$N$5*'care provision'!AD20/1000</f>
        <v>560.97553369100024</v>
      </c>
      <c r="AL20">
        <f>'care receipt'!$N$5*'care provision'!AE20/1000</f>
        <v>243.18052672900006</v>
      </c>
      <c r="AM20">
        <f>'care receipt'!$N$5*'care provision'!AF20/1000</f>
        <v>456.3552303080001</v>
      </c>
      <c r="AN20">
        <f t="shared" si="16"/>
        <v>15.137359999999999</v>
      </c>
      <c r="AP20" s="1">
        <v>14963</v>
      </c>
      <c r="AQ20" s="1">
        <v>7822</v>
      </c>
      <c r="AR20" s="1">
        <v>6968</v>
      </c>
      <c r="AS20" s="1">
        <v>3139</v>
      </c>
      <c r="AT20" s="1">
        <v>5857</v>
      </c>
      <c r="AU20" s="1">
        <v>16.236239999999999</v>
      </c>
      <c r="AW20">
        <f>'care receipt'!$N$5*'care provision'!AP20/1000</f>
        <v>997.72695954100027</v>
      </c>
      <c r="AX20">
        <f>'care receipt'!$N$5*'care provision'!AQ20/1000</f>
        <v>521.56788595400019</v>
      </c>
      <c r="AY20">
        <f>'care receipt'!$N$5*'care provision'!AR20/1000</f>
        <v>464.62350157600014</v>
      </c>
      <c r="AZ20">
        <f>'care receipt'!$N$5*'care provision'!AS20/1000</f>
        <v>209.30728637300007</v>
      </c>
      <c r="BA20">
        <f>'care receipt'!$N$5*'care provision'!AT20/1000</f>
        <v>390.54245819900012</v>
      </c>
      <c r="BB20">
        <f t="shared" si="17"/>
        <v>16.236239999999999</v>
      </c>
      <c r="BD20" s="1">
        <v>5744</v>
      </c>
      <c r="BE20" s="1">
        <v>3357</v>
      </c>
      <c r="BF20" s="1">
        <v>3152</v>
      </c>
      <c r="BG20" s="1">
        <v>1440</v>
      </c>
      <c r="BH20" s="1">
        <v>2509</v>
      </c>
      <c r="BI20" s="1">
        <v>16.953659999999999</v>
      </c>
      <c r="BK20">
        <f>'care receipt'!$N$5*'care provision'!BD20/1000</f>
        <v>383.00766260800009</v>
      </c>
      <c r="BL20">
        <f>'care receipt'!$N$5*'care provision'!BE20/1000</f>
        <v>223.84344069900007</v>
      </c>
      <c r="BM20">
        <f>'care receipt'!$N$5*'care provision'!BF20/1000</f>
        <v>210.17412126400004</v>
      </c>
      <c r="BN20">
        <f>'care receipt'!$N$5*'care provision'!BG20/1000</f>
        <v>96.018634080000027</v>
      </c>
      <c r="BO20">
        <f>'care receipt'!$N$5*'care provision'!BH20/1000</f>
        <v>167.29913396300006</v>
      </c>
      <c r="BP20">
        <f t="shared" si="18"/>
        <v>16.953659999999999</v>
      </c>
      <c r="BR20">
        <f t="shared" si="19"/>
        <v>3601.0988556420007</v>
      </c>
      <c r="BS20">
        <f t="shared" si="20"/>
        <v>1896.3013434730005</v>
      </c>
      <c r="BT20">
        <f t="shared" si="21"/>
        <v>1663.4561558290006</v>
      </c>
      <c r="BU20">
        <f t="shared" si="22"/>
        <v>747.87847211200017</v>
      </c>
      <c r="BV20">
        <f t="shared" si="23"/>
        <v>1401.6053391400005</v>
      </c>
      <c r="BW20">
        <f t="shared" si="24"/>
        <v>16.352579145422212</v>
      </c>
      <c r="BY20">
        <f t="shared" si="0"/>
        <v>2132.1569682403065</v>
      </c>
      <c r="BZ20">
        <f t="shared" si="1"/>
        <v>2641.9151006551529</v>
      </c>
      <c r="CA20">
        <f t="shared" si="2"/>
        <v>2177.6850055444002</v>
      </c>
      <c r="CB20">
        <f t="shared" si="3"/>
        <v>950.85374829439979</v>
      </c>
      <c r="CC20">
        <f t="shared" si="25"/>
        <v>7902.6108227342593</v>
      </c>
      <c r="CD20">
        <f t="shared" si="26"/>
        <v>0.60411327040949447</v>
      </c>
      <c r="CE20">
        <f>CC20/'care receipt'!BR20</f>
        <v>1.4802667504723312</v>
      </c>
      <c r="CG20">
        <f>G20*Z20*365.25/7*'care receipt'!$BZ20/10^6</f>
        <v>31.16181713814084</v>
      </c>
      <c r="CH20">
        <f>H20*AN20*365.25/7*'care receipt'!$BZ20/10^6</f>
        <v>38.612014259463329</v>
      </c>
      <c r="CI20">
        <f>I20*BB20*365.25/7*'care receipt'!$BZ20/10^6</f>
        <v>31.827216728443766</v>
      </c>
      <c r="CJ20">
        <f>J20*BP20*365.25/7*'care receipt'!$BZ20/10^6</f>
        <v>13.896880516222094</v>
      </c>
      <c r="CK20">
        <f t="shared" si="27"/>
        <v>115.49792864227004</v>
      </c>
      <c r="CM20" s="1">
        <v>16207</v>
      </c>
      <c r="CN20" s="1">
        <v>21830</v>
      </c>
      <c r="CO20" s="1">
        <v>511</v>
      </c>
      <c r="CP20" s="1">
        <v>3</v>
      </c>
      <c r="CR20">
        <f>'care receipt'!$N$5*'care provision'!CM20/1000</f>
        <v>1080.6763906490005</v>
      </c>
      <c r="CS20">
        <f>'care receipt'!$N$5*'care provision'!CN20/1000</f>
        <v>1455.6158208100005</v>
      </c>
      <c r="CT20">
        <f>'care receipt'!$N$5*'care provision'!CO20/1000</f>
        <v>34.073279177000011</v>
      </c>
      <c r="CU20">
        <f>'care receipt'!$N$5*'care provision'!CP20/1000</f>
        <v>0.20003882100000003</v>
      </c>
      <c r="CW20">
        <f t="shared" si="4"/>
        <v>2036</v>
      </c>
      <c r="CX20">
        <f t="shared" si="5"/>
        <v>0.47575295015558045</v>
      </c>
      <c r="CY20">
        <f t="shared" si="6"/>
        <v>0.43518130893287887</v>
      </c>
      <c r="CZ20">
        <f t="shared" si="7"/>
        <v>1.3255512321660182E-2</v>
      </c>
      <c r="DA20">
        <f t="shared" si="8"/>
        <v>1.8610421836228288E-4</v>
      </c>
      <c r="DC20" s="1">
        <v>527.41520000000003</v>
      </c>
      <c r="DD20" s="1">
        <v>592.21590000000003</v>
      </c>
      <c r="DE20" s="1">
        <v>539.19039999999995</v>
      </c>
      <c r="DF20" s="1">
        <v>305.48790000000002</v>
      </c>
      <c r="DH20">
        <f t="shared" si="9"/>
        <v>6.8395818565130497</v>
      </c>
      <c r="DI20">
        <f t="shared" si="10"/>
        <v>10.344466000502798</v>
      </c>
      <c r="DJ20">
        <f t="shared" si="11"/>
        <v>0.22046382034509968</v>
      </c>
      <c r="DK20">
        <f t="shared" si="12"/>
        <v>7.3331327214919096E-4</v>
      </c>
      <c r="DL20">
        <f>SUM(DH20:DK20)/'care receipt'!DF20</f>
        <v>0.25017787187054635</v>
      </c>
      <c r="DM20">
        <f t="shared" si="28"/>
        <v>17.405244990633097</v>
      </c>
      <c r="DO20" s="1">
        <v>0.26889990000000003</v>
      </c>
      <c r="DP20" s="1">
        <v>0.23471819999999999</v>
      </c>
      <c r="DQ20" s="1">
        <v>0.43149650000000001</v>
      </c>
      <c r="DR20" s="1">
        <v>0.26829069999999999</v>
      </c>
      <c r="DS20" s="1">
        <v>4.9398299999999999E-2</v>
      </c>
      <c r="DT20" s="1">
        <v>4.1177000000000002E-3</v>
      </c>
      <c r="DU20" s="1">
        <v>0.26657579999999997</v>
      </c>
      <c r="DV20" s="1">
        <v>0.23043350000000001</v>
      </c>
      <c r="DW20" s="1">
        <v>0.22705839999999999</v>
      </c>
      <c r="DX20" s="1">
        <v>0.24078849999999999</v>
      </c>
      <c r="DY20" s="1">
        <v>0.2763099</v>
      </c>
      <c r="EA20">
        <f t="shared" si="29"/>
        <v>0.26889990000000003</v>
      </c>
      <c r="EB20">
        <f t="shared" si="30"/>
        <v>0.43149650000000001</v>
      </c>
      <c r="EC20">
        <f t="shared" si="31"/>
        <v>0.26829069999999999</v>
      </c>
      <c r="ED20">
        <f t="shared" si="13"/>
        <v>3.6046859136638007E-2</v>
      </c>
      <c r="EE20">
        <f t="shared" si="32"/>
        <v>4.3665700000000029E-2</v>
      </c>
      <c r="EG20" s="1">
        <v>0.26889990000000003</v>
      </c>
      <c r="EH20" s="1">
        <v>0.31444060000000001</v>
      </c>
      <c r="EI20" s="1">
        <v>0.38783079999999998</v>
      </c>
      <c r="EJ20" s="1">
        <v>0.26262629999999998</v>
      </c>
      <c r="EK20" s="1">
        <v>0.2432859</v>
      </c>
      <c r="EL20" s="1">
        <v>3539.2550000000001</v>
      </c>
      <c r="EM20" s="1">
        <v>3797.2739999999999</v>
      </c>
      <c r="EN20" s="1">
        <v>4095.8870000000002</v>
      </c>
      <c r="EO20" s="1">
        <v>3253.6680000000001</v>
      </c>
      <c r="EP20" s="1">
        <v>2933.8180000000002</v>
      </c>
    </row>
    <row r="21" spans="1:146" x14ac:dyDescent="0.25">
      <c r="A21">
        <v>2037</v>
      </c>
      <c r="B21" s="1">
        <v>33368</v>
      </c>
      <c r="C21" s="1">
        <v>49924</v>
      </c>
      <c r="D21" s="1">
        <v>38871</v>
      </c>
      <c r="E21" s="1">
        <v>16260</v>
      </c>
      <c r="G21">
        <f>'care receipt'!$N$5*'care provision'!B21/1000</f>
        <v>2224.9651263760006</v>
      </c>
      <c r="H21">
        <f>'care receipt'!$N$5*'care provision'!C21/1000</f>
        <v>3328.9126998680013</v>
      </c>
      <c r="I21">
        <f>'care receipt'!$N$5*'care provision'!D21/1000</f>
        <v>2591.9030036970007</v>
      </c>
      <c r="J21">
        <f>'care receipt'!$N$5*'care provision'!E21/1000</f>
        <v>1084.2104098200005</v>
      </c>
      <c r="K21">
        <f t="shared" si="14"/>
        <v>9229.9912397610024</v>
      </c>
      <c r="L21">
        <f>K21/'care receipt'!BG21</f>
        <v>1.8061691827920512</v>
      </c>
      <c r="N21" s="1">
        <v>11896</v>
      </c>
      <c r="O21" s="1">
        <v>6870</v>
      </c>
      <c r="P21" s="1">
        <v>6108</v>
      </c>
      <c r="Q21" s="1">
        <v>2840</v>
      </c>
      <c r="R21" s="1">
        <v>5818</v>
      </c>
      <c r="S21" s="1">
        <v>18.189859999999999</v>
      </c>
      <c r="U21">
        <f>'care receipt'!$N$5*'care provision'!N21/1000</f>
        <v>793.22060487200019</v>
      </c>
      <c r="V21">
        <f>'care receipt'!$N$5*'care provision'!O21/1000</f>
        <v>458.08890009000015</v>
      </c>
      <c r="W21">
        <f>'care receipt'!$N$5*'care provision'!P21/1000</f>
        <v>407.2790395560001</v>
      </c>
      <c r="X21">
        <f>'care receipt'!$N$5*'care provision'!Q21/1000</f>
        <v>189.37008388000004</v>
      </c>
      <c r="Y21">
        <f>'care receipt'!$N$5*'care provision'!R21/1000</f>
        <v>387.94195352600008</v>
      </c>
      <c r="Z21">
        <f t="shared" si="15"/>
        <v>18.189859999999999</v>
      </c>
      <c r="AB21" s="1">
        <v>21170</v>
      </c>
      <c r="AC21" s="1">
        <v>9898</v>
      </c>
      <c r="AD21" s="1">
        <v>8513</v>
      </c>
      <c r="AE21" s="1">
        <v>3655</v>
      </c>
      <c r="AF21" s="1">
        <v>6949</v>
      </c>
      <c r="AG21" s="1">
        <v>15.36773</v>
      </c>
      <c r="AI21">
        <f>'care receipt'!$N$5*'care provision'!AB21/1000</f>
        <v>1411.6072801900002</v>
      </c>
      <c r="AJ21">
        <f>'care receipt'!$N$5*'care provision'!AC21/1000</f>
        <v>659.99475008600018</v>
      </c>
      <c r="AK21">
        <f>'care receipt'!$N$5*'care provision'!AD21/1000</f>
        <v>567.6434943910001</v>
      </c>
      <c r="AL21">
        <f>'care receipt'!$N$5*'care provision'!AE21/1000</f>
        <v>243.71396358500007</v>
      </c>
      <c r="AM21">
        <f>'care receipt'!$N$5*'care provision'!AF21/1000</f>
        <v>463.35658904300016</v>
      </c>
      <c r="AN21">
        <f t="shared" si="16"/>
        <v>15.36773</v>
      </c>
      <c r="AP21" s="1">
        <v>15015</v>
      </c>
      <c r="AQ21" s="1">
        <v>7896</v>
      </c>
      <c r="AR21" s="1">
        <v>7139</v>
      </c>
      <c r="AS21" s="1">
        <v>3186</v>
      </c>
      <c r="AT21" s="1">
        <v>5817</v>
      </c>
      <c r="AU21" s="1">
        <v>16.2301</v>
      </c>
      <c r="AW21">
        <f>'care receipt'!$N$5*'care provision'!AP21/1000</f>
        <v>1001.1942991050004</v>
      </c>
      <c r="AX21">
        <f>'care receipt'!$N$5*'care provision'!AQ21/1000</f>
        <v>526.50217687200006</v>
      </c>
      <c r="AY21">
        <f>'care receipt'!$N$5*'care provision'!AR21/1000</f>
        <v>476.02571437300014</v>
      </c>
      <c r="AZ21">
        <f>'care receipt'!$N$5*'care provision'!AS21/1000</f>
        <v>212.44122790200007</v>
      </c>
      <c r="BA21">
        <f>'care receipt'!$N$5*'care provision'!AT21/1000</f>
        <v>387.87527391900011</v>
      </c>
      <c r="BB21">
        <f t="shared" si="17"/>
        <v>16.2301</v>
      </c>
      <c r="BD21" s="1">
        <v>5897</v>
      </c>
      <c r="BE21" s="1">
        <v>3380</v>
      </c>
      <c r="BF21" s="1">
        <v>3079</v>
      </c>
      <c r="BG21" s="1">
        <v>1439</v>
      </c>
      <c r="BH21" s="1">
        <v>2548</v>
      </c>
      <c r="BI21" s="1">
        <v>16.899260000000002</v>
      </c>
      <c r="BK21">
        <f>'care receipt'!$N$5*'care provision'!BD21/1000</f>
        <v>393.20964247900008</v>
      </c>
      <c r="BL21">
        <f>'care receipt'!$N$5*'care provision'!BE21/1000</f>
        <v>225.37707166000007</v>
      </c>
      <c r="BM21">
        <f>'care receipt'!$N$5*'care provision'!BF21/1000</f>
        <v>205.30650995300005</v>
      </c>
      <c r="BN21">
        <f>'care receipt'!$N$5*'care provision'!BG21/1000</f>
        <v>95.951954473000015</v>
      </c>
      <c r="BO21">
        <f>'care receipt'!$N$5*'care provision'!BH21/1000</f>
        <v>169.89963863600005</v>
      </c>
      <c r="BP21">
        <f t="shared" si="18"/>
        <v>16.899260000000002</v>
      </c>
      <c r="BR21">
        <f t="shared" si="19"/>
        <v>3599.2318266460006</v>
      </c>
      <c r="BS21">
        <f t="shared" si="20"/>
        <v>1869.9628987080005</v>
      </c>
      <c r="BT21">
        <f t="shared" si="21"/>
        <v>1656.2547582730003</v>
      </c>
      <c r="BU21">
        <f t="shared" si="22"/>
        <v>741.47722984000018</v>
      </c>
      <c r="BV21">
        <f t="shared" si="23"/>
        <v>1409.0734551240005</v>
      </c>
      <c r="BW21">
        <f t="shared" si="24"/>
        <v>16.470095184326308</v>
      </c>
      <c r="BY21">
        <f t="shared" si="0"/>
        <v>2111.7609238749938</v>
      </c>
      <c r="BZ21">
        <f t="shared" si="1"/>
        <v>2669.3425684526123</v>
      </c>
      <c r="CA21">
        <f t="shared" si="2"/>
        <v>2194.9878734922227</v>
      </c>
      <c r="CB21">
        <f t="shared" si="3"/>
        <v>956.03423659222085</v>
      </c>
      <c r="CC21">
        <f t="shared" si="25"/>
        <v>7932.1256024120485</v>
      </c>
      <c r="CD21">
        <f t="shared" si="26"/>
        <v>0.60275186399894365</v>
      </c>
      <c r="CE21">
        <f>CC21/'care receipt'!BR21</f>
        <v>1.4739484841493422</v>
      </c>
      <c r="CG21">
        <f>G21*Z21*365.25/7*'care receipt'!$BZ21/10^6</f>
        <v>31.418818851887021</v>
      </c>
      <c r="CH21">
        <f>H21*AN21*365.25/7*'care receipt'!$BZ21/10^6</f>
        <v>39.714529075549855</v>
      </c>
      <c r="CI21">
        <f>I21*BB21*365.25/7*'care receipt'!$BZ21/10^6</f>
        <v>32.657070977899764</v>
      </c>
      <c r="CJ21">
        <f>J21*BP21*365.25/7*'care receipt'!$BZ21/10^6</f>
        <v>14.223895402219858</v>
      </c>
      <c r="CK21">
        <f t="shared" si="27"/>
        <v>118.01431430755649</v>
      </c>
      <c r="CM21" s="1">
        <v>15717</v>
      </c>
      <c r="CN21" s="1">
        <v>21977</v>
      </c>
      <c r="CO21" s="1">
        <v>523</v>
      </c>
      <c r="CP21" s="1">
        <v>4</v>
      </c>
      <c r="CR21">
        <f>'care receipt'!$N$5*'care provision'!CM21/1000</f>
        <v>1048.0033832190004</v>
      </c>
      <c r="CS21">
        <f>'care receipt'!$N$5*'care provision'!CN21/1000</f>
        <v>1465.4177230390003</v>
      </c>
      <c r="CT21">
        <f>'care receipt'!$N$5*'care provision'!CO21/1000</f>
        <v>34.873434461000009</v>
      </c>
      <c r="CU21">
        <f>'care receipt'!$N$5*'care provision'!CP21/1000</f>
        <v>0.26671842800000006</v>
      </c>
      <c r="CW21">
        <f t="shared" si="4"/>
        <v>2037</v>
      </c>
      <c r="CX21">
        <f t="shared" si="5"/>
        <v>0.47102013905538243</v>
      </c>
      <c r="CY21">
        <f t="shared" si="6"/>
        <v>0.44020911785914585</v>
      </c>
      <c r="CZ21">
        <f t="shared" si="7"/>
        <v>1.3454760618455918E-2</v>
      </c>
      <c r="DA21">
        <f t="shared" si="8"/>
        <v>2.4600246002460022E-4</v>
      </c>
      <c r="DC21" s="1">
        <v>535.62879999999996</v>
      </c>
      <c r="DD21" s="1">
        <v>578.97289999999998</v>
      </c>
      <c r="DE21" s="1">
        <v>566.17719999999997</v>
      </c>
      <c r="DF21" s="1">
        <v>558.39769999999999</v>
      </c>
      <c r="DH21">
        <f t="shared" si="9"/>
        <v>6.7360895345943996</v>
      </c>
      <c r="DI21">
        <f t="shared" si="10"/>
        <v>10.181245785831441</v>
      </c>
      <c r="DJ21">
        <f t="shared" si="11"/>
        <v>0.23693452173014992</v>
      </c>
      <c r="DK21">
        <f t="shared" si="12"/>
        <v>1.7872194809137878E-3</v>
      </c>
      <c r="DL21">
        <f>SUM(DH21:DK21)/'care receipt'!DF21</f>
        <v>0.24087815957282699</v>
      </c>
      <c r="DM21">
        <f t="shared" si="28"/>
        <v>17.156057061636904</v>
      </c>
      <c r="DO21" s="1">
        <v>0.2690014</v>
      </c>
      <c r="DP21" s="1">
        <v>0.23309079999999999</v>
      </c>
      <c r="DQ21" s="1">
        <v>0.42936049999999998</v>
      </c>
      <c r="DR21" s="1">
        <v>0.27085110000000001</v>
      </c>
      <c r="DS21" s="1">
        <v>4.86954E-2</v>
      </c>
      <c r="DT21" s="1">
        <v>4.3338999999999999E-3</v>
      </c>
      <c r="DU21" s="1">
        <v>0.26668950000000002</v>
      </c>
      <c r="DV21" s="1">
        <v>0.2242606</v>
      </c>
      <c r="DW21" s="1">
        <v>0.225107</v>
      </c>
      <c r="DX21" s="1">
        <v>0.23560819999999999</v>
      </c>
      <c r="DY21" s="1">
        <v>0.27628249999999999</v>
      </c>
      <c r="EA21">
        <f t="shared" si="29"/>
        <v>0.2690014</v>
      </c>
      <c r="EB21">
        <f t="shared" si="30"/>
        <v>0.42936049999999998</v>
      </c>
      <c r="EC21">
        <f t="shared" si="31"/>
        <v>0.27085110000000001</v>
      </c>
      <c r="ED21">
        <f t="shared" si="13"/>
        <v>3.5611690471785383E-2</v>
      </c>
      <c r="EE21">
        <f t="shared" si="32"/>
        <v>4.30952E-2</v>
      </c>
      <c r="EG21" s="1">
        <v>0.2690014</v>
      </c>
      <c r="EH21" s="1">
        <v>0.31820199999999998</v>
      </c>
      <c r="EI21" s="1">
        <v>0.38626529999999998</v>
      </c>
      <c r="EJ21" s="1">
        <v>0.27188069999999998</v>
      </c>
      <c r="EK21" s="1">
        <v>0.26204820000000001</v>
      </c>
      <c r="EL21" s="1">
        <v>3592.5970000000002</v>
      </c>
      <c r="EM21" s="1">
        <v>3857.7150000000001</v>
      </c>
      <c r="EN21" s="1">
        <v>4162.7280000000001</v>
      </c>
      <c r="EO21" s="1">
        <v>3244.5630000000001</v>
      </c>
      <c r="EP21" s="1">
        <v>2923.3780000000002</v>
      </c>
    </row>
    <row r="22" spans="1:146" x14ac:dyDescent="0.25">
      <c r="A22">
        <v>2038</v>
      </c>
      <c r="B22" s="1">
        <v>33529</v>
      </c>
      <c r="C22" s="1">
        <v>49949</v>
      </c>
      <c r="D22" s="1">
        <v>39060</v>
      </c>
      <c r="E22" s="1">
        <v>16481</v>
      </c>
      <c r="G22">
        <f>'care receipt'!$N$5*'care provision'!B22/1000</f>
        <v>2235.7005431030007</v>
      </c>
      <c r="H22">
        <f>'care receipt'!$N$5*'care provision'!C22/1000</f>
        <v>3330.5796900430009</v>
      </c>
      <c r="I22">
        <f>'care receipt'!$N$5*'care provision'!D22/1000</f>
        <v>2604.5054494200008</v>
      </c>
      <c r="J22">
        <f>'care receipt'!$N$5*'care provision'!E22/1000</f>
        <v>1098.9466029670004</v>
      </c>
      <c r="K22">
        <f t="shared" si="14"/>
        <v>9269.7322855330021</v>
      </c>
      <c r="L22">
        <f>K22/'care receipt'!BG22</f>
        <v>1.7902822850667077</v>
      </c>
      <c r="N22" s="1">
        <v>11943</v>
      </c>
      <c r="O22" s="1">
        <v>6875</v>
      </c>
      <c r="P22" s="1">
        <v>6191</v>
      </c>
      <c r="Q22" s="1">
        <v>2900</v>
      </c>
      <c r="R22" s="1">
        <v>5802</v>
      </c>
      <c r="S22" s="1">
        <v>18.089580000000002</v>
      </c>
      <c r="U22">
        <f>'care receipt'!$N$5*'care provision'!N22/1000</f>
        <v>796.35454640100022</v>
      </c>
      <c r="V22">
        <f>'care receipt'!$N$5*'care provision'!O22/1000</f>
        <v>458.42229812500017</v>
      </c>
      <c r="W22">
        <f>'care receipt'!$N$5*'care provision'!P22/1000</f>
        <v>412.81344693700009</v>
      </c>
      <c r="X22">
        <f>'care receipt'!$N$5*'care provision'!Q22/1000</f>
        <v>193.37086030000006</v>
      </c>
      <c r="Y22">
        <f>'care receipt'!$N$5*'care provision'!R22/1000</f>
        <v>386.87507981400012</v>
      </c>
      <c r="Z22">
        <f t="shared" si="15"/>
        <v>18.089580000000002</v>
      </c>
      <c r="AB22" s="1">
        <v>21259</v>
      </c>
      <c r="AC22" s="1">
        <v>9966</v>
      </c>
      <c r="AD22" s="1">
        <v>8438</v>
      </c>
      <c r="AE22" s="1">
        <v>3622</v>
      </c>
      <c r="AF22" s="1">
        <v>6908</v>
      </c>
      <c r="AG22" s="1">
        <v>15.32249</v>
      </c>
      <c r="AI22">
        <f>'care receipt'!$N$5*'care provision'!AB22/1000</f>
        <v>1417.5417652130004</v>
      </c>
      <c r="AJ22">
        <f>'care receipt'!$N$5*'care provision'!AC22/1000</f>
        <v>664.52896336200024</v>
      </c>
      <c r="AK22">
        <f>'care receipt'!$N$5*'care provision'!AD22/1000</f>
        <v>562.64252386600015</v>
      </c>
      <c r="AL22">
        <f>'care receipt'!$N$5*'care provision'!AE22/1000</f>
        <v>241.51353655400007</v>
      </c>
      <c r="AM22">
        <f>'care receipt'!$N$5*'care provision'!AF22/1000</f>
        <v>460.62272515600012</v>
      </c>
      <c r="AN22">
        <f t="shared" si="16"/>
        <v>15.32249</v>
      </c>
      <c r="AP22" s="1">
        <v>15265</v>
      </c>
      <c r="AQ22" s="1">
        <v>7910</v>
      </c>
      <c r="AR22" s="1">
        <v>7183</v>
      </c>
      <c r="AS22" s="1">
        <v>3219</v>
      </c>
      <c r="AT22" s="1">
        <v>5666</v>
      </c>
      <c r="AU22" s="1">
        <v>15.897449999999999</v>
      </c>
      <c r="AW22">
        <f>'care receipt'!$N$5*'care provision'!AP22/1000</f>
        <v>1017.8642008550003</v>
      </c>
      <c r="AX22">
        <f>'care receipt'!$N$5*'care provision'!AQ22/1000</f>
        <v>527.43569137000009</v>
      </c>
      <c r="AY22">
        <f>'care receipt'!$N$5*'care provision'!AR22/1000</f>
        <v>478.95961708100015</v>
      </c>
      <c r="AZ22">
        <f>'care receipt'!$N$5*'care provision'!AS22/1000</f>
        <v>214.64165493300007</v>
      </c>
      <c r="BA22">
        <f>'care receipt'!$N$5*'care provision'!AT22/1000</f>
        <v>377.80665326200011</v>
      </c>
      <c r="BB22">
        <f t="shared" si="17"/>
        <v>15.897449999999999</v>
      </c>
      <c r="BD22" s="1">
        <v>5898</v>
      </c>
      <c r="BE22" s="1">
        <v>3515</v>
      </c>
      <c r="BF22" s="1">
        <v>3075</v>
      </c>
      <c r="BG22" s="1">
        <v>1433</v>
      </c>
      <c r="BH22" s="1">
        <v>2646</v>
      </c>
      <c r="BI22" s="1">
        <v>16.86656</v>
      </c>
      <c r="BK22">
        <f>'care receipt'!$N$5*'care provision'!BD22/1000</f>
        <v>393.27632208600011</v>
      </c>
      <c r="BL22">
        <f>'care receipt'!$N$5*'care provision'!BE22/1000</f>
        <v>234.37881860500008</v>
      </c>
      <c r="BM22">
        <f>'care receipt'!$N$5*'care provision'!BF22/1000</f>
        <v>205.03979152500006</v>
      </c>
      <c r="BN22">
        <f>'care receipt'!$N$5*'care provision'!BG22/1000</f>
        <v>95.55187683100003</v>
      </c>
      <c r="BO22">
        <f>'care receipt'!$N$5*'care provision'!BH22/1000</f>
        <v>176.43424012200003</v>
      </c>
      <c r="BP22">
        <f t="shared" si="18"/>
        <v>16.86656</v>
      </c>
      <c r="BR22">
        <f t="shared" si="19"/>
        <v>3625.0368345550014</v>
      </c>
      <c r="BS22">
        <f t="shared" si="20"/>
        <v>1884.7657714620007</v>
      </c>
      <c r="BT22">
        <f t="shared" si="21"/>
        <v>1659.4553794090007</v>
      </c>
      <c r="BU22">
        <f t="shared" si="22"/>
        <v>745.07792861800021</v>
      </c>
      <c r="BV22">
        <f t="shared" si="23"/>
        <v>1401.7386983540005</v>
      </c>
      <c r="BW22">
        <f t="shared" si="24"/>
        <v>16.33446329775067</v>
      </c>
      <c r="BY22">
        <f t="shared" si="0"/>
        <v>2110.2519027274311</v>
      </c>
      <c r="BZ22">
        <f t="shared" si="1"/>
        <v>2662.8172430903528</v>
      </c>
      <c r="CA22">
        <f t="shared" si="2"/>
        <v>2160.453497293021</v>
      </c>
      <c r="CB22">
        <f t="shared" si="3"/>
        <v>967.15323999267184</v>
      </c>
      <c r="CC22">
        <f t="shared" si="25"/>
        <v>7900.6758831034776</v>
      </c>
      <c r="CD22">
        <f t="shared" si="26"/>
        <v>0.60413428122340174</v>
      </c>
      <c r="CE22">
        <f>CC22/'care receipt'!BR22</f>
        <v>1.4503755643200411</v>
      </c>
      <c r="CG22">
        <f>G22*Z22*365.25/7*'care receipt'!$BZ22/10^6</f>
        <v>31.961040512428358</v>
      </c>
      <c r="CH22">
        <f>H22*AN22*365.25/7*'care receipt'!$BZ22/10^6</f>
        <v>40.329976565170405</v>
      </c>
      <c r="CI22">
        <f>I22*BB22*365.25/7*'care receipt'!$BZ22/10^6</f>
        <v>32.721374004190913</v>
      </c>
      <c r="CJ22">
        <f>J22*BP22*365.25/7*'care receipt'!$BZ22/10^6</f>
        <v>14.648120371402291</v>
      </c>
      <c r="CK22">
        <f t="shared" si="27"/>
        <v>119.66051145319196</v>
      </c>
      <c r="CM22" s="1">
        <v>15847</v>
      </c>
      <c r="CN22" s="1">
        <v>22035</v>
      </c>
      <c r="CO22" s="1">
        <v>515</v>
      </c>
      <c r="CP22" s="1">
        <v>5</v>
      </c>
      <c r="CR22">
        <f>'care receipt'!$N$5*'care provision'!CM22/1000</f>
        <v>1056.6717321290002</v>
      </c>
      <c r="CS22">
        <f>'care receipt'!$N$5*'care provision'!CN22/1000</f>
        <v>1469.2851402450003</v>
      </c>
      <c r="CT22">
        <f>'care receipt'!$N$5*'care provision'!CO22/1000</f>
        <v>34.339997605000015</v>
      </c>
      <c r="CU22">
        <f>'care receipt'!$N$5*'care provision'!CP22/1000</f>
        <v>0.33339803500000009</v>
      </c>
      <c r="CW22">
        <f t="shared" si="4"/>
        <v>2038</v>
      </c>
      <c r="CX22">
        <f t="shared" si="5"/>
        <v>0.4726356288586</v>
      </c>
      <c r="CY22">
        <f t="shared" si="6"/>
        <v>0.44114997297243186</v>
      </c>
      <c r="CZ22">
        <f t="shared" si="7"/>
        <v>1.3184843830005122E-2</v>
      </c>
      <c r="DA22">
        <f t="shared" si="8"/>
        <v>3.0337964929312539E-4</v>
      </c>
      <c r="DC22" s="1">
        <v>525.26080000000002</v>
      </c>
      <c r="DD22" s="1">
        <v>595.17909999999995</v>
      </c>
      <c r="DE22" s="1">
        <v>523.28189999999995</v>
      </c>
      <c r="DF22" s="1">
        <v>682.18899999999996</v>
      </c>
      <c r="DH22">
        <f t="shared" si="9"/>
        <v>6.6603388722655721</v>
      </c>
      <c r="DI22">
        <f t="shared" si="10"/>
        <v>10.493853688972715</v>
      </c>
      <c r="DJ22">
        <f t="shared" si="11"/>
        <v>0.21563399031287828</v>
      </c>
      <c r="DK22">
        <f t="shared" si="12"/>
        <v>2.7292856651833807E-3</v>
      </c>
      <c r="DL22">
        <f>SUM(DH22:DK22)/'care receipt'!DF22</f>
        <v>0.23735300887786659</v>
      </c>
      <c r="DM22">
        <f t="shared" si="28"/>
        <v>17.372555837216346</v>
      </c>
      <c r="DO22" s="1">
        <v>0.26834180000000002</v>
      </c>
      <c r="DP22" s="1">
        <v>0.23262089999999999</v>
      </c>
      <c r="DQ22" s="1">
        <v>0.43336279999999999</v>
      </c>
      <c r="DR22" s="1">
        <v>0.26727830000000002</v>
      </c>
      <c r="DS22" s="1">
        <v>4.9058600000000001E-2</v>
      </c>
      <c r="DT22" s="1">
        <v>6.0306999999999999E-3</v>
      </c>
      <c r="DU22" s="1">
        <v>0.26578619999999997</v>
      </c>
      <c r="DV22" s="1">
        <v>0.22005749999999999</v>
      </c>
      <c r="DW22" s="1">
        <v>0.22650149999999999</v>
      </c>
      <c r="DX22" s="1">
        <v>0.2306993</v>
      </c>
      <c r="DY22" s="1">
        <v>0.27742899999999998</v>
      </c>
      <c r="EA22">
        <f t="shared" si="29"/>
        <v>0.26834180000000002</v>
      </c>
      <c r="EB22">
        <f t="shared" si="30"/>
        <v>0.43336279999999999</v>
      </c>
      <c r="EC22">
        <f t="shared" si="31"/>
        <v>0.26727830000000002</v>
      </c>
      <c r="ED22">
        <f t="shared" si="13"/>
        <v>3.6290684047820522E-2</v>
      </c>
      <c r="EE22">
        <f t="shared" si="32"/>
        <v>4.1036499999999976E-2</v>
      </c>
      <c r="EG22" s="1">
        <v>0.26834180000000002</v>
      </c>
      <c r="EH22" s="1">
        <v>0.31482739999999998</v>
      </c>
      <c r="EI22" s="1">
        <v>0.39232630000000002</v>
      </c>
      <c r="EJ22" s="1">
        <v>0.26188139999999999</v>
      </c>
      <c r="EK22" s="1">
        <v>0.24024960000000001</v>
      </c>
      <c r="EL22" s="1">
        <v>3650.8290000000002</v>
      </c>
      <c r="EM22" s="1">
        <v>3873.2040000000002</v>
      </c>
      <c r="EN22" s="1">
        <v>4236.7290000000003</v>
      </c>
      <c r="EO22" s="1">
        <v>3343.06</v>
      </c>
      <c r="EP22" s="1">
        <v>3002.1559999999999</v>
      </c>
    </row>
    <row r="23" spans="1:146" x14ac:dyDescent="0.25">
      <c r="A23">
        <v>2039</v>
      </c>
      <c r="B23" s="1">
        <v>33263</v>
      </c>
      <c r="C23" s="1">
        <v>50199</v>
      </c>
      <c r="D23" s="1">
        <v>38970</v>
      </c>
      <c r="E23" s="1">
        <v>16733</v>
      </c>
      <c r="G23">
        <f>'care receipt'!$N$5*'care provision'!B23/1000</f>
        <v>2217.9637676410002</v>
      </c>
      <c r="H23">
        <f>'care receipt'!$N$5*'care provision'!C23/1000</f>
        <v>3347.2495917930005</v>
      </c>
      <c r="I23">
        <f>'care receipt'!$N$5*'care provision'!D23/1000</f>
        <v>2598.5042847900008</v>
      </c>
      <c r="J23">
        <f>'care receipt'!$N$5*'care provision'!E23/1000</f>
        <v>1115.7498639310002</v>
      </c>
      <c r="K23">
        <f t="shared" si="14"/>
        <v>9279.4675081550013</v>
      </c>
      <c r="L23">
        <f>K23/'care receipt'!BG23</f>
        <v>1.7753581588783851</v>
      </c>
      <c r="N23" s="1">
        <v>11995</v>
      </c>
      <c r="O23" s="1">
        <v>6739</v>
      </c>
      <c r="P23" s="1">
        <v>6267</v>
      </c>
      <c r="Q23" s="1">
        <v>2836</v>
      </c>
      <c r="R23" s="1">
        <v>5603</v>
      </c>
      <c r="S23" s="1">
        <v>17.801469999999998</v>
      </c>
      <c r="U23">
        <f>'care receipt'!$N$5*'care provision'!N23/1000</f>
        <v>799.82188596500021</v>
      </c>
      <c r="V23">
        <f>'care receipt'!$N$5*'care provision'!O23/1000</f>
        <v>449.35387157300011</v>
      </c>
      <c r="W23">
        <f>'care receipt'!$N$5*'care provision'!P23/1000</f>
        <v>417.88109706900013</v>
      </c>
      <c r="X23">
        <f>'care receipt'!$N$5*'care provision'!Q23/1000</f>
        <v>189.10336545200005</v>
      </c>
      <c r="Y23">
        <f>'care receipt'!$N$5*'care provision'!R23/1000</f>
        <v>373.60583802100007</v>
      </c>
      <c r="Z23">
        <f t="shared" si="15"/>
        <v>17.801469999999998</v>
      </c>
      <c r="AB23" s="1">
        <v>21520</v>
      </c>
      <c r="AC23" s="1">
        <v>10022</v>
      </c>
      <c r="AD23" s="1">
        <v>8472</v>
      </c>
      <c r="AE23" s="1">
        <v>3624</v>
      </c>
      <c r="AF23" s="1">
        <v>6808</v>
      </c>
      <c r="AG23" s="1">
        <v>15.00731</v>
      </c>
      <c r="AI23">
        <f>'care receipt'!$N$5*'care provision'!AB23/1000</f>
        <v>1434.9451426400005</v>
      </c>
      <c r="AJ23">
        <f>'care receipt'!$N$5*'care provision'!AC23/1000</f>
        <v>668.26302135400022</v>
      </c>
      <c r="AK23">
        <f>'care receipt'!$N$5*'care provision'!AD23/1000</f>
        <v>564.90963050400012</v>
      </c>
      <c r="AL23">
        <f>'care receipt'!$N$5*'care provision'!AE23/1000</f>
        <v>241.64689576800006</v>
      </c>
      <c r="AM23">
        <f>'care receipt'!$N$5*'care provision'!AF23/1000</f>
        <v>453.95476445600013</v>
      </c>
      <c r="AN23">
        <f t="shared" si="16"/>
        <v>15.00731</v>
      </c>
      <c r="AP23" s="1">
        <v>15190</v>
      </c>
      <c r="AQ23" s="1">
        <v>7963</v>
      </c>
      <c r="AR23" s="1">
        <v>7099</v>
      </c>
      <c r="AS23" s="1">
        <v>3064</v>
      </c>
      <c r="AT23" s="1">
        <v>5846</v>
      </c>
      <c r="AU23" s="1">
        <v>16.03425</v>
      </c>
      <c r="AW23">
        <f>'care receipt'!$N$5*'care provision'!AP23/1000</f>
        <v>1012.8632303300003</v>
      </c>
      <c r="AX23">
        <f>'care receipt'!$N$5*'care provision'!AQ23/1000</f>
        <v>530.96971054100015</v>
      </c>
      <c r="AY23">
        <f>'care receipt'!$N$5*'care provision'!AR23/1000</f>
        <v>473.35853009300013</v>
      </c>
      <c r="AZ23">
        <f>'care receipt'!$N$5*'care provision'!AS23/1000</f>
        <v>204.30631584800005</v>
      </c>
      <c r="BA23">
        <f>'care receipt'!$N$5*'care provision'!AT23/1000</f>
        <v>389.80898252200006</v>
      </c>
      <c r="BB23">
        <f t="shared" si="17"/>
        <v>16.03425</v>
      </c>
      <c r="BD23" s="1">
        <v>5959</v>
      </c>
      <c r="BE23" s="1">
        <v>3563</v>
      </c>
      <c r="BF23" s="1">
        <v>3278</v>
      </c>
      <c r="BG23" s="1">
        <v>1468</v>
      </c>
      <c r="BH23" s="1">
        <v>2547</v>
      </c>
      <c r="BI23" s="1">
        <v>16.576789999999999</v>
      </c>
      <c r="BK23">
        <f>'care receipt'!$N$5*'care provision'!BD23/1000</f>
        <v>397.3437781130001</v>
      </c>
      <c r="BL23">
        <f>'care receipt'!$N$5*'care provision'!BE23/1000</f>
        <v>237.57943974100007</v>
      </c>
      <c r="BM23">
        <f>'care receipt'!$N$5*'care provision'!BF23/1000</f>
        <v>218.57575174600007</v>
      </c>
      <c r="BN23">
        <f>'care receipt'!$N$5*'care provision'!BG23/1000</f>
        <v>97.885663076000029</v>
      </c>
      <c r="BO23">
        <f>'care receipt'!$N$5*'care provision'!BH23/1000</f>
        <v>169.83295902900005</v>
      </c>
      <c r="BP23">
        <f t="shared" si="18"/>
        <v>16.576789999999999</v>
      </c>
      <c r="BR23">
        <f t="shared" si="19"/>
        <v>3644.9740370480008</v>
      </c>
      <c r="BS23">
        <f t="shared" si="20"/>
        <v>1886.1660432090007</v>
      </c>
      <c r="BT23">
        <f t="shared" si="21"/>
        <v>1674.7250094120004</v>
      </c>
      <c r="BU23">
        <f t="shared" si="22"/>
        <v>732.94224014400015</v>
      </c>
      <c r="BV23">
        <f t="shared" si="23"/>
        <v>1387.2025440280004</v>
      </c>
      <c r="BW23">
        <f t="shared" si="24"/>
        <v>16.151449005640789</v>
      </c>
      <c r="BY23">
        <f t="shared" si="0"/>
        <v>2060.1673429558277</v>
      </c>
      <c r="BZ23">
        <f t="shared" si="1"/>
        <v>2621.0972545904106</v>
      </c>
      <c r="CA23">
        <f t="shared" si="2"/>
        <v>2174.0236916708477</v>
      </c>
      <c r="CB23">
        <f t="shared" si="3"/>
        <v>965.07143871712663</v>
      </c>
      <c r="CC23">
        <f t="shared" si="25"/>
        <v>7820.3597279342121</v>
      </c>
      <c r="CD23">
        <f t="shared" si="26"/>
        <v>0.59859965019573569</v>
      </c>
      <c r="CE23">
        <f>CC23/'care receipt'!BR23</f>
        <v>1.4430453299428094</v>
      </c>
      <c r="CG23">
        <f>G23*Z23*365.25/7*'care receipt'!$BZ23/10^6</f>
        <v>31.763665355863626</v>
      </c>
      <c r="CH23">
        <f>H23*AN23*365.25/7*'care receipt'!$BZ23/10^6</f>
        <v>40.412084166197651</v>
      </c>
      <c r="CI23">
        <f>I23*BB23*365.25/7*'care receipt'!$BZ23/10^6</f>
        <v>33.51910283116873</v>
      </c>
      <c r="CJ23">
        <f>J23*BP23*365.25/7*'care receipt'!$BZ23/10^6</f>
        <v>14.879473907168871</v>
      </c>
      <c r="CK23">
        <f t="shared" si="27"/>
        <v>120.57432626039888</v>
      </c>
      <c r="CM23" s="1">
        <v>15646</v>
      </c>
      <c r="CN23" s="1">
        <v>22143</v>
      </c>
      <c r="CO23" s="1">
        <v>534</v>
      </c>
      <c r="CP23" s="1">
        <v>7</v>
      </c>
      <c r="CR23">
        <f>'care receipt'!$N$5*'care provision'!CM23/1000</f>
        <v>1043.2691311220003</v>
      </c>
      <c r="CS23">
        <f>'care receipt'!$N$5*'care provision'!CN23/1000</f>
        <v>1476.4865378010006</v>
      </c>
      <c r="CT23">
        <f>'care receipt'!$N$5*'care provision'!CO23/1000</f>
        <v>35.606910138000003</v>
      </c>
      <c r="CU23">
        <f>'care receipt'!$N$5*'care provision'!CP23/1000</f>
        <v>0.4667572490000001</v>
      </c>
      <c r="CW23">
        <f t="shared" si="4"/>
        <v>2039</v>
      </c>
      <c r="CX23">
        <f t="shared" si="5"/>
        <v>0.47037248594534475</v>
      </c>
      <c r="CY23">
        <f t="shared" si="6"/>
        <v>0.44110440447020871</v>
      </c>
      <c r="CZ23">
        <f t="shared" si="7"/>
        <v>1.3702848344880674E-2</v>
      </c>
      <c r="DA23">
        <f t="shared" si="8"/>
        <v>4.183350265941553E-4</v>
      </c>
      <c r="DC23" s="1">
        <v>534.28129999999999</v>
      </c>
      <c r="DD23" s="1">
        <v>588.93219999999997</v>
      </c>
      <c r="DE23" s="1">
        <v>599.19669999999996</v>
      </c>
      <c r="DF23" s="1">
        <v>546.58040000000005</v>
      </c>
      <c r="DH23">
        <f t="shared" si="9"/>
        <v>6.6887902515087925</v>
      </c>
      <c r="DI23">
        <f t="shared" si="10"/>
        <v>10.434605579730317</v>
      </c>
      <c r="DJ23">
        <f t="shared" si="11"/>
        <v>0.25602651662263376</v>
      </c>
      <c r="DK23">
        <f t="shared" si="12"/>
        <v>3.0614443663358362E-3</v>
      </c>
      <c r="DL23">
        <f>SUM(DH23:DK23)/'care receipt'!DF23</f>
        <v>0.23425511690417491</v>
      </c>
      <c r="DM23">
        <f t="shared" si="28"/>
        <v>17.382483792228076</v>
      </c>
      <c r="DO23" s="1">
        <v>0.26643450000000002</v>
      </c>
      <c r="DP23" s="1">
        <v>0.23028319999999999</v>
      </c>
      <c r="DQ23" s="1">
        <v>0.4306951</v>
      </c>
      <c r="DR23" s="1">
        <v>0.2651423</v>
      </c>
      <c r="DS23" s="1">
        <v>4.9086200000000003E-2</v>
      </c>
      <c r="DT23" s="1">
        <v>6.0270000000000002E-3</v>
      </c>
      <c r="DU23" s="1">
        <v>0.2637274</v>
      </c>
      <c r="DV23" s="1">
        <v>0.22121370000000001</v>
      </c>
      <c r="DW23" s="1">
        <v>0.22717419999999999</v>
      </c>
      <c r="DX23" s="1">
        <v>0.23698549999999999</v>
      </c>
      <c r="DY23" s="1">
        <v>0.268123</v>
      </c>
      <c r="EA23">
        <f t="shared" si="29"/>
        <v>0.26643450000000002</v>
      </c>
      <c r="EB23">
        <f t="shared" si="30"/>
        <v>0.4306951</v>
      </c>
      <c r="EC23">
        <f t="shared" si="31"/>
        <v>0.2651423</v>
      </c>
      <c r="ED23">
        <f t="shared" si="13"/>
        <v>3.6151356390140568E-2</v>
      </c>
      <c r="EE23">
        <f t="shared" si="32"/>
        <v>2.8187699999999982E-2</v>
      </c>
      <c r="EG23" s="1">
        <v>0.26643450000000002</v>
      </c>
      <c r="EH23" s="1">
        <v>0.3199843</v>
      </c>
      <c r="EI23" s="1">
        <v>0.40250740000000002</v>
      </c>
      <c r="EJ23" s="1">
        <v>0.2640537</v>
      </c>
      <c r="EK23" s="1">
        <v>0.25408619999999998</v>
      </c>
      <c r="EL23" s="1">
        <v>3673.8449999999998</v>
      </c>
      <c r="EM23" s="1">
        <v>3891.8130000000001</v>
      </c>
      <c r="EN23" s="1">
        <v>4219.6149999999998</v>
      </c>
      <c r="EO23" s="1">
        <v>3323.2939999999999</v>
      </c>
      <c r="EP23" s="1">
        <v>3028.674</v>
      </c>
    </row>
    <row r="24" spans="1:146" x14ac:dyDescent="0.25">
      <c r="A24">
        <v>2040</v>
      </c>
      <c r="B24" s="1">
        <v>32995</v>
      </c>
      <c r="C24" s="1">
        <v>50221</v>
      </c>
      <c r="D24" s="1">
        <v>38697</v>
      </c>
      <c r="E24" s="1">
        <v>17170</v>
      </c>
      <c r="G24">
        <f>'care receipt'!$N$5*'care provision'!B24/1000</f>
        <v>2200.0936329650008</v>
      </c>
      <c r="H24">
        <f>'care receipt'!$N$5*'care provision'!C24/1000</f>
        <v>3348.7165431470012</v>
      </c>
      <c r="I24">
        <f>'care receipt'!$N$5*'care provision'!D24/1000</f>
        <v>2580.3007520790006</v>
      </c>
      <c r="J24">
        <f>'care receipt'!$N$5*'care provision'!E24/1000</f>
        <v>1144.8888521900003</v>
      </c>
      <c r="K24">
        <f t="shared" si="14"/>
        <v>9273.999780381002</v>
      </c>
      <c r="L24">
        <f>K24/'care receipt'!BG24</f>
        <v>1.768918678299799</v>
      </c>
      <c r="N24" s="1">
        <v>11776</v>
      </c>
      <c r="O24" s="1">
        <v>6839</v>
      </c>
      <c r="P24" s="1">
        <v>6066</v>
      </c>
      <c r="Q24" s="1">
        <v>2844</v>
      </c>
      <c r="R24" s="1">
        <v>5648</v>
      </c>
      <c r="S24" s="1">
        <v>18.028670000000002</v>
      </c>
      <c r="U24">
        <f>'care receipt'!$N$5*'care provision'!N24/1000</f>
        <v>785.21905203200026</v>
      </c>
      <c r="V24">
        <f>'care receipt'!$N$5*'care provision'!O24/1000</f>
        <v>456.02183227300014</v>
      </c>
      <c r="W24">
        <f>'care receipt'!$N$5*'care provision'!P24/1000</f>
        <v>404.47849606200009</v>
      </c>
      <c r="X24">
        <f>'care receipt'!$N$5*'care provision'!Q24/1000</f>
        <v>189.63680230800003</v>
      </c>
      <c r="Y24">
        <f>'care receipt'!$N$5*'care provision'!R24/1000</f>
        <v>376.6064203360001</v>
      </c>
      <c r="Z24">
        <f t="shared" si="15"/>
        <v>18.028670000000002</v>
      </c>
      <c r="AB24" s="1">
        <v>21545</v>
      </c>
      <c r="AC24" s="1">
        <v>10067</v>
      </c>
      <c r="AD24" s="1">
        <v>8319</v>
      </c>
      <c r="AE24" s="1">
        <v>3607</v>
      </c>
      <c r="AF24" s="1">
        <v>6940</v>
      </c>
      <c r="AG24" s="1">
        <v>15.23053</v>
      </c>
      <c r="AI24">
        <f>'care receipt'!$N$5*'care provision'!AB24/1000</f>
        <v>1436.6121328150005</v>
      </c>
      <c r="AJ24">
        <f>'care receipt'!$N$5*'care provision'!AC24/1000</f>
        <v>671.26360366900019</v>
      </c>
      <c r="AK24">
        <f>'care receipt'!$N$5*'care provision'!AD24/1000</f>
        <v>554.70765063300018</v>
      </c>
      <c r="AL24">
        <f>'care receipt'!$N$5*'care provision'!AE24/1000</f>
        <v>240.51334244900008</v>
      </c>
      <c r="AM24">
        <f>'care receipt'!$N$5*'care provision'!AF24/1000</f>
        <v>462.75647258000009</v>
      </c>
      <c r="AN24">
        <f t="shared" si="16"/>
        <v>15.23053</v>
      </c>
      <c r="AP24" s="1">
        <v>15167</v>
      </c>
      <c r="AQ24" s="1">
        <v>7805</v>
      </c>
      <c r="AR24" s="1">
        <v>7149</v>
      </c>
      <c r="AS24" s="1">
        <v>3151</v>
      </c>
      <c r="AT24" s="1">
        <v>5624</v>
      </c>
      <c r="AU24" s="1">
        <v>15.868169999999999</v>
      </c>
      <c r="AW24">
        <f>'care receipt'!$N$5*'care provision'!AP24/1000</f>
        <v>1011.3295993690003</v>
      </c>
      <c r="AX24">
        <f>'care receipt'!$N$5*'care provision'!AQ24/1000</f>
        <v>520.43433263500015</v>
      </c>
      <c r="AY24">
        <f>'care receipt'!$N$5*'care provision'!AR24/1000</f>
        <v>476.69251044300012</v>
      </c>
      <c r="AZ24">
        <f>'care receipt'!$N$5*'care provision'!AS24/1000</f>
        <v>210.10744165700004</v>
      </c>
      <c r="BA24">
        <f>'care receipt'!$N$5*'care provision'!AT24/1000</f>
        <v>375.0061097680001</v>
      </c>
      <c r="BB24">
        <f t="shared" si="17"/>
        <v>15.868169999999999</v>
      </c>
      <c r="BD24" s="1">
        <v>6291</v>
      </c>
      <c r="BE24" s="1">
        <v>3608</v>
      </c>
      <c r="BF24" s="1">
        <v>3274</v>
      </c>
      <c r="BG24" s="1">
        <v>1468</v>
      </c>
      <c r="BH24" s="1">
        <v>2620</v>
      </c>
      <c r="BI24" s="1">
        <v>16.369759999999999</v>
      </c>
      <c r="BK24">
        <f>'care receipt'!$N$5*'care provision'!BD24/1000</f>
        <v>419.48140763700013</v>
      </c>
      <c r="BL24">
        <f>'care receipt'!$N$5*'care provision'!BE24/1000</f>
        <v>240.58002205600008</v>
      </c>
      <c r="BM24">
        <f>'care receipt'!$N$5*'care provision'!BF24/1000</f>
        <v>218.30903331800005</v>
      </c>
      <c r="BN24">
        <f>'care receipt'!$N$5*'care provision'!BG24/1000</f>
        <v>97.885663076000029</v>
      </c>
      <c r="BO24">
        <f>'care receipt'!$N$5*'care provision'!BH24/1000</f>
        <v>174.70057034000004</v>
      </c>
      <c r="BP24">
        <f t="shared" si="18"/>
        <v>16.369759999999999</v>
      </c>
      <c r="BR24">
        <f t="shared" si="19"/>
        <v>3652.6421918530013</v>
      </c>
      <c r="BS24">
        <f t="shared" si="20"/>
        <v>1888.2997906330006</v>
      </c>
      <c r="BT24">
        <f t="shared" si="21"/>
        <v>1654.1876904560004</v>
      </c>
      <c r="BU24">
        <f t="shared" si="22"/>
        <v>738.14324949000013</v>
      </c>
      <c r="BV24">
        <f t="shared" si="23"/>
        <v>1389.0695730240004</v>
      </c>
      <c r="BW24">
        <f t="shared" si="24"/>
        <v>16.212389490232454</v>
      </c>
      <c r="BY24">
        <f t="shared" si="0"/>
        <v>2069.6506212751938</v>
      </c>
      <c r="BZ24">
        <f t="shared" si="1"/>
        <v>2661.2494740978955</v>
      </c>
      <c r="CA24">
        <f t="shared" si="2"/>
        <v>2136.4333960448776</v>
      </c>
      <c r="CB24">
        <f t="shared" si="3"/>
        <v>977.90760470695227</v>
      </c>
      <c r="CC24">
        <f t="shared" si="25"/>
        <v>7845.2410961249188</v>
      </c>
      <c r="CD24">
        <f t="shared" si="26"/>
        <v>0.60302800607490215</v>
      </c>
      <c r="CE24">
        <f>CC24/'care receipt'!BR24</f>
        <v>1.4540670988945248</v>
      </c>
      <c r="CG24">
        <f>G24*Z24*365.25/7*'care receipt'!$BZ24/10^6</f>
        <v>32.483787116467994</v>
      </c>
      <c r="CH24">
        <f>H24*AN24*365.25/7*'care receipt'!$BZ24/10^6</f>
        <v>41.769108511244632</v>
      </c>
      <c r="CI24">
        <f>I24*BB24*365.25/7*'care receipt'!$BZ24/10^6</f>
        <v>33.531962792287523</v>
      </c>
      <c r="CJ24">
        <f>J24*BP24*365.25/7*'care receipt'!$BZ24/10^6</f>
        <v>15.348553096030958</v>
      </c>
      <c r="CK24">
        <f t="shared" si="27"/>
        <v>123.1334115160311</v>
      </c>
      <c r="CM24" s="1">
        <v>15740</v>
      </c>
      <c r="CN24" s="1">
        <v>22218</v>
      </c>
      <c r="CO24" s="1">
        <v>511</v>
      </c>
      <c r="CP24" s="1">
        <v>6</v>
      </c>
      <c r="CR24">
        <f>'care receipt'!$N$5*'care provision'!CM24/1000</f>
        <v>1049.5370141800004</v>
      </c>
      <c r="CS24">
        <f>'care receipt'!$N$5*'care provision'!CN24/1000</f>
        <v>1481.4875083260004</v>
      </c>
      <c r="CT24">
        <f>'care receipt'!$N$5*'care provision'!CO24/1000</f>
        <v>34.073279177000011</v>
      </c>
      <c r="CU24">
        <f>'care receipt'!$N$5*'care provision'!CP24/1000</f>
        <v>0.40007764200000007</v>
      </c>
      <c r="CW24">
        <f t="shared" si="4"/>
        <v>2040</v>
      </c>
      <c r="CX24">
        <f t="shared" si="5"/>
        <v>0.47704197605697835</v>
      </c>
      <c r="CY24">
        <f t="shared" si="6"/>
        <v>0.44240457179267634</v>
      </c>
      <c r="CZ24">
        <f t="shared" si="7"/>
        <v>1.3205158022585732E-2</v>
      </c>
      <c r="DA24">
        <f t="shared" si="8"/>
        <v>3.4944670937681998E-4</v>
      </c>
      <c r="DC24" s="1">
        <v>542.50580000000002</v>
      </c>
      <c r="DD24" s="1">
        <v>596.08839999999998</v>
      </c>
      <c r="DE24" s="1">
        <v>612.59280000000001</v>
      </c>
      <c r="DF24" s="1">
        <v>696.12099999999998</v>
      </c>
      <c r="DH24">
        <f t="shared" si="9"/>
        <v>6.8325590100879898</v>
      </c>
      <c r="DI24">
        <f t="shared" si="10"/>
        <v>10.597170221496386</v>
      </c>
      <c r="DJ24">
        <f t="shared" si="11"/>
        <v>0.25047654595464158</v>
      </c>
      <c r="DK24">
        <f t="shared" si="12"/>
        <v>3.3420293787201844E-3</v>
      </c>
      <c r="DL24">
        <f>SUM(DH24:DK24)/'care receipt'!DF24</f>
        <v>0.23579361512481672</v>
      </c>
      <c r="DM24">
        <f t="shared" si="28"/>
        <v>17.683547806917737</v>
      </c>
      <c r="DO24" s="1">
        <v>0.26604430000000001</v>
      </c>
      <c r="DP24" s="1">
        <v>0.22834389999999999</v>
      </c>
      <c r="DQ24" s="1">
        <v>0.43235760000000001</v>
      </c>
      <c r="DR24" s="1">
        <v>0.2635342</v>
      </c>
      <c r="DS24" s="1">
        <v>4.6130999999999998E-2</v>
      </c>
      <c r="DT24" s="1">
        <v>6.6375999999999996E-3</v>
      </c>
      <c r="DU24" s="1">
        <v>0.26367649999999998</v>
      </c>
      <c r="DV24" s="1">
        <v>0.21703639999999999</v>
      </c>
      <c r="DW24" s="1">
        <v>0.2247729</v>
      </c>
      <c r="DX24" s="1">
        <v>0.22858529999999999</v>
      </c>
      <c r="DY24" s="1">
        <v>0.27174559999999998</v>
      </c>
      <c r="EA24">
        <f t="shared" si="29"/>
        <v>0.26604430000000001</v>
      </c>
      <c r="EB24">
        <f t="shared" si="30"/>
        <v>0.43235760000000001</v>
      </c>
      <c r="EC24">
        <f t="shared" si="31"/>
        <v>0.2635342</v>
      </c>
      <c r="ED24">
        <f t="shared" si="13"/>
        <v>3.399321422306549E-2</v>
      </c>
      <c r="EE24">
        <f t="shared" si="32"/>
        <v>3.9733000000000018E-2</v>
      </c>
      <c r="EG24" s="1">
        <v>0.26604430000000001</v>
      </c>
      <c r="EH24" s="1">
        <v>0.3136062</v>
      </c>
      <c r="EI24" s="1">
        <v>0.39262459999999999</v>
      </c>
      <c r="EJ24" s="1">
        <v>0.25958429999999999</v>
      </c>
      <c r="EK24" s="1">
        <v>0.23529410000000001</v>
      </c>
      <c r="EL24" s="1">
        <v>3725.72</v>
      </c>
      <c r="EM24" s="1">
        <v>3921.578</v>
      </c>
      <c r="EN24" s="1">
        <v>4278.7060000000001</v>
      </c>
      <c r="EO24" s="1">
        <v>3421.4409999999998</v>
      </c>
      <c r="EP24" s="1">
        <v>3149.1219999999998</v>
      </c>
    </row>
    <row r="25" spans="1:146" x14ac:dyDescent="0.25">
      <c r="A25">
        <v>2041</v>
      </c>
      <c r="B25" s="1">
        <v>33036</v>
      </c>
      <c r="C25" s="1">
        <v>49990</v>
      </c>
      <c r="D25" s="1">
        <v>38141</v>
      </c>
      <c r="E25" s="1">
        <v>17441</v>
      </c>
      <c r="G25">
        <f>'care receipt'!$N$5*'care provision'!B25/1000</f>
        <v>2202.8274968520009</v>
      </c>
      <c r="H25">
        <f>'care receipt'!$N$5*'care provision'!C25/1000</f>
        <v>3333.313553930001</v>
      </c>
      <c r="I25">
        <f>'care receipt'!$N$5*'care provision'!D25/1000</f>
        <v>2543.2268905870005</v>
      </c>
      <c r="J25">
        <f>'care receipt'!$N$5*'care provision'!E25/1000</f>
        <v>1162.9590256870003</v>
      </c>
      <c r="K25">
        <f t="shared" si="14"/>
        <v>9242.3269670560021</v>
      </c>
      <c r="L25">
        <f>K25/'care receipt'!BG25</f>
        <v>1.7557095266444578</v>
      </c>
      <c r="N25" s="1">
        <v>11610</v>
      </c>
      <c r="O25" s="1">
        <v>6725</v>
      </c>
      <c r="P25" s="1">
        <v>6216</v>
      </c>
      <c r="Q25" s="1">
        <v>2921</v>
      </c>
      <c r="R25" s="1">
        <v>5734</v>
      </c>
      <c r="S25" s="1">
        <v>18.060980000000001</v>
      </c>
      <c r="U25">
        <f>'care receipt'!$N$5*'care provision'!N25/1000</f>
        <v>774.15023727000016</v>
      </c>
      <c r="V25">
        <f>'care receipt'!$N$5*'care provision'!O25/1000</f>
        <v>448.42035707500014</v>
      </c>
      <c r="W25">
        <f>'care receipt'!$N$5*'care provision'!P25/1000</f>
        <v>414.48043711200012</v>
      </c>
      <c r="X25">
        <f>'care receipt'!$N$5*'care provision'!Q25/1000</f>
        <v>194.77113204700004</v>
      </c>
      <c r="Y25">
        <f>'care receipt'!$N$5*'care provision'!R25/1000</f>
        <v>382.34086653800011</v>
      </c>
      <c r="Z25">
        <f t="shared" si="15"/>
        <v>18.060980000000001</v>
      </c>
      <c r="AB25" s="1">
        <v>21603</v>
      </c>
      <c r="AC25" s="1">
        <v>9997</v>
      </c>
      <c r="AD25" s="1">
        <v>8330</v>
      </c>
      <c r="AE25" s="1">
        <v>3592</v>
      </c>
      <c r="AF25" s="1">
        <v>6707</v>
      </c>
      <c r="AG25" s="1">
        <v>15.004049999999999</v>
      </c>
      <c r="AI25">
        <f>'care receipt'!$N$5*'care provision'!AB25/1000</f>
        <v>1440.4795500210005</v>
      </c>
      <c r="AJ25">
        <f>'care receipt'!$N$5*'care provision'!AC25/1000</f>
        <v>666.59603117900019</v>
      </c>
      <c r="AK25">
        <f>'care receipt'!$N$5*'care provision'!AD25/1000</f>
        <v>555.44112631000019</v>
      </c>
      <c r="AL25">
        <f>'care receipt'!$N$5*'care provision'!AE25/1000</f>
        <v>239.51314834400009</v>
      </c>
      <c r="AM25">
        <f>'care receipt'!$N$5*'care provision'!AF25/1000</f>
        <v>447.22012414900007</v>
      </c>
      <c r="AN25">
        <f t="shared" si="16"/>
        <v>15.004049999999999</v>
      </c>
      <c r="AP25" s="1">
        <v>14906</v>
      </c>
      <c r="AQ25" s="1">
        <v>7774</v>
      </c>
      <c r="AR25" s="1">
        <v>7029</v>
      </c>
      <c r="AS25" s="1">
        <v>3035</v>
      </c>
      <c r="AT25" s="1">
        <v>5583</v>
      </c>
      <c r="AU25" s="1">
        <v>16.023689999999998</v>
      </c>
      <c r="AW25">
        <f>'care receipt'!$N$5*'care provision'!AP25/1000</f>
        <v>993.92622194200032</v>
      </c>
      <c r="AX25">
        <f>'care receipt'!$N$5*'care provision'!AQ25/1000</f>
        <v>518.36726481800019</v>
      </c>
      <c r="AY25">
        <f>'care receipt'!$N$5*'care provision'!AR25/1000</f>
        <v>468.69095760300013</v>
      </c>
      <c r="AZ25">
        <f>'care receipt'!$N$5*'care provision'!AS25/1000</f>
        <v>202.37260724500004</v>
      </c>
      <c r="BA25">
        <f>'care receipt'!$N$5*'care provision'!AT25/1000</f>
        <v>372.27224588100012</v>
      </c>
      <c r="BB25">
        <f t="shared" si="17"/>
        <v>16.023689999999998</v>
      </c>
      <c r="BD25" s="1">
        <v>6309</v>
      </c>
      <c r="BE25" s="1">
        <v>3619</v>
      </c>
      <c r="BF25" s="1">
        <v>3466</v>
      </c>
      <c r="BG25" s="1">
        <v>1468</v>
      </c>
      <c r="BH25" s="1">
        <v>2656</v>
      </c>
      <c r="BI25" s="1">
        <v>16.490369999999999</v>
      </c>
      <c r="BK25">
        <f>'care receipt'!$N$5*'care provision'!BD25/1000</f>
        <v>420.68164056300009</v>
      </c>
      <c r="BL25">
        <f>'care receipt'!$N$5*'care provision'!BE25/1000</f>
        <v>241.31349773300005</v>
      </c>
      <c r="BM25">
        <f>'care receipt'!$N$5*'care provision'!BF25/1000</f>
        <v>231.11151786200006</v>
      </c>
      <c r="BN25">
        <f>'care receipt'!$N$5*'care provision'!BG25/1000</f>
        <v>97.885663076000029</v>
      </c>
      <c r="BO25">
        <f>'care receipt'!$N$5*'care provision'!BH25/1000</f>
        <v>177.10103619200007</v>
      </c>
      <c r="BP25">
        <f t="shared" si="18"/>
        <v>16.490369999999999</v>
      </c>
      <c r="BR25">
        <f t="shared" si="19"/>
        <v>3629.2376497960008</v>
      </c>
      <c r="BS25">
        <f t="shared" si="20"/>
        <v>1874.6971508050005</v>
      </c>
      <c r="BT25">
        <f t="shared" si="21"/>
        <v>1669.7240388870005</v>
      </c>
      <c r="BU25">
        <f t="shared" si="22"/>
        <v>734.54255071200021</v>
      </c>
      <c r="BV25">
        <f t="shared" si="23"/>
        <v>1378.9342727600003</v>
      </c>
      <c r="BW25">
        <f t="shared" si="24"/>
        <v>16.200241676093732</v>
      </c>
      <c r="BY25">
        <f t="shared" si="0"/>
        <v>2075.9361191050502</v>
      </c>
      <c r="BZ25">
        <f t="shared" si="1"/>
        <v>2609.6174970478664</v>
      </c>
      <c r="CA25">
        <f t="shared" si="2"/>
        <v>2126.3748446129371</v>
      </c>
      <c r="CB25">
        <f t="shared" si="3"/>
        <v>1000.6610565042465</v>
      </c>
      <c r="CC25">
        <f t="shared" si="25"/>
        <v>7812.5895172701003</v>
      </c>
      <c r="CD25">
        <f t="shared" si="26"/>
        <v>0.59974399087463603</v>
      </c>
      <c r="CE25">
        <f>CC25/'care receipt'!BR25</f>
        <v>1.4487178354462351</v>
      </c>
      <c r="CG25">
        <f>G25*Z25*365.25/7*'care receipt'!$BZ25/10^6</f>
        <v>33.168444654194644</v>
      </c>
      <c r="CH25">
        <f>H25*AN25*365.25/7*'care receipt'!$BZ25/10^6</f>
        <v>41.69538393925405</v>
      </c>
      <c r="CI25">
        <f>I25*BB25*365.25/7*'care receipt'!$BZ25/10^6</f>
        <v>33.974333650508115</v>
      </c>
      <c r="CJ25">
        <f>J25*BP25*365.25/7*'care receipt'!$BZ25/10^6</f>
        <v>15.988146535346004</v>
      </c>
      <c r="CK25">
        <f t="shared" si="27"/>
        <v>124.82630877930281</v>
      </c>
      <c r="CM25" s="1">
        <v>15786</v>
      </c>
      <c r="CN25" s="1">
        <v>22238</v>
      </c>
      <c r="CO25" s="1">
        <v>475</v>
      </c>
      <c r="CP25" s="1">
        <v>7</v>
      </c>
      <c r="CR25">
        <f>'care receipt'!$N$5*'care provision'!CM25/1000</f>
        <v>1052.6042761020003</v>
      </c>
      <c r="CS25">
        <f>'care receipt'!$N$5*'care provision'!CN25/1000</f>
        <v>1482.8211004660004</v>
      </c>
      <c r="CT25">
        <f>'care receipt'!$N$5*'care provision'!CO25/1000</f>
        <v>31.672813325000011</v>
      </c>
      <c r="CU25">
        <f>'care receipt'!$N$5*'care provision'!CP25/1000</f>
        <v>0.4667572490000001</v>
      </c>
      <c r="CW25">
        <f t="shared" si="4"/>
        <v>2041</v>
      </c>
      <c r="CX25">
        <f t="shared" si="5"/>
        <v>0.47784235379585899</v>
      </c>
      <c r="CY25">
        <f t="shared" si="6"/>
        <v>0.44484896979395877</v>
      </c>
      <c r="CZ25">
        <f t="shared" si="7"/>
        <v>1.2453789884900765E-2</v>
      </c>
      <c r="DA25">
        <f t="shared" si="8"/>
        <v>4.0135313342124873E-4</v>
      </c>
      <c r="DC25" s="1">
        <v>536.73400000000004</v>
      </c>
      <c r="DD25" s="1">
        <v>598.23569999999995</v>
      </c>
      <c r="DE25" s="1">
        <v>593.70180000000005</v>
      </c>
      <c r="DF25" s="1">
        <v>589.0104</v>
      </c>
      <c r="DH25">
        <f t="shared" si="9"/>
        <v>6.7796220423519724</v>
      </c>
      <c r="DI25">
        <f t="shared" si="10"/>
        <v>10.644918228144578</v>
      </c>
      <c r="DJ25">
        <f t="shared" si="11"/>
        <v>0.22565047538539793</v>
      </c>
      <c r="DK25">
        <f t="shared" si="12"/>
        <v>3.2990984872366758E-3</v>
      </c>
      <c r="DL25">
        <f>SUM(DH25:DK25)/'care receipt'!DF25</f>
        <v>0.23171219010050473</v>
      </c>
      <c r="DM25">
        <f t="shared" si="28"/>
        <v>17.653489844369183</v>
      </c>
      <c r="DO25" s="1">
        <v>0.26538299999999998</v>
      </c>
      <c r="DP25" s="1">
        <v>0.22989190000000001</v>
      </c>
      <c r="DQ25" s="1">
        <v>0.44187359999999998</v>
      </c>
      <c r="DR25" s="1">
        <v>0.25886110000000001</v>
      </c>
      <c r="DS25" s="1">
        <v>4.7778099999999997E-2</v>
      </c>
      <c r="DT25" s="1">
        <v>7.2326999999999999E-3</v>
      </c>
      <c r="DU25" s="1">
        <v>0.26288840000000002</v>
      </c>
      <c r="DV25" s="1">
        <v>0.21744289999999999</v>
      </c>
      <c r="DW25" s="1">
        <v>0.22528290000000001</v>
      </c>
      <c r="DX25" s="1">
        <v>0.24085190000000001</v>
      </c>
      <c r="DY25" s="1">
        <v>0.27365820000000002</v>
      </c>
      <c r="EA25">
        <f t="shared" si="29"/>
        <v>0.26538299999999998</v>
      </c>
      <c r="EB25">
        <f t="shared" si="30"/>
        <v>0.44187359999999998</v>
      </c>
      <c r="EC25">
        <f t="shared" si="31"/>
        <v>0.25886110000000001</v>
      </c>
      <c r="ED25">
        <f t="shared" si="13"/>
        <v>3.5055414213234493E-2</v>
      </c>
      <c r="EE25">
        <f t="shared" si="32"/>
        <v>4.3260799999999988E-2</v>
      </c>
      <c r="EG25" s="1">
        <v>0.26538299999999998</v>
      </c>
      <c r="EH25" s="1">
        <v>0.31444450000000002</v>
      </c>
      <c r="EI25" s="1">
        <v>0.39861279999999999</v>
      </c>
      <c r="EJ25" s="1">
        <v>0.25656699999999999</v>
      </c>
      <c r="EK25" s="1">
        <v>0.28020129999999999</v>
      </c>
      <c r="EL25" s="1">
        <v>3744.8009999999999</v>
      </c>
      <c r="EM25" s="1">
        <v>3938.3969999999999</v>
      </c>
      <c r="EN25" s="1">
        <v>4277.1409999999996</v>
      </c>
      <c r="EO25" s="1">
        <v>3438.28</v>
      </c>
      <c r="EP25" s="1">
        <v>3179.7130000000002</v>
      </c>
    </row>
    <row r="26" spans="1:146" x14ac:dyDescent="0.25">
      <c r="A26">
        <v>2042</v>
      </c>
      <c r="B26" s="1">
        <v>32835</v>
      </c>
      <c r="C26" s="1">
        <v>49858</v>
      </c>
      <c r="D26" s="1">
        <v>37810</v>
      </c>
      <c r="E26" s="1">
        <v>17801</v>
      </c>
      <c r="G26">
        <f>'care receipt'!$N$5*'care provision'!B26/1000</f>
        <v>2189.4248958450007</v>
      </c>
      <c r="H26">
        <f>'care receipt'!$N$5*'care provision'!C26/1000</f>
        <v>3324.5118458060006</v>
      </c>
      <c r="I26">
        <f>'care receipt'!$N$5*'care provision'!D26/1000</f>
        <v>2521.1559406700007</v>
      </c>
      <c r="J26">
        <f>'care receipt'!$N$5*'care provision'!E26/1000</f>
        <v>1186.9636842070004</v>
      </c>
      <c r="K26">
        <f t="shared" si="14"/>
        <v>9222.0563665280024</v>
      </c>
      <c r="L26">
        <f>K26/'care receipt'!BG26</f>
        <v>1.7414691883452114</v>
      </c>
      <c r="N26" s="1">
        <v>11790</v>
      </c>
      <c r="O26" s="1">
        <v>6538</v>
      </c>
      <c r="P26" s="1">
        <v>6266</v>
      </c>
      <c r="Q26" s="1">
        <v>2800</v>
      </c>
      <c r="R26" s="1">
        <v>5607</v>
      </c>
      <c r="S26" s="1">
        <v>18.005500000000001</v>
      </c>
      <c r="U26">
        <f>'care receipt'!$N$5*'care provision'!N26/1000</f>
        <v>786.15256653000017</v>
      </c>
      <c r="V26">
        <f>'care receipt'!$N$5*'care provision'!O26/1000</f>
        <v>435.95127056600012</v>
      </c>
      <c r="W26">
        <f>'care receipt'!$N$5*'care provision'!P26/1000</f>
        <v>417.81441746200011</v>
      </c>
      <c r="X26">
        <f>'care receipt'!$N$5*'care provision'!Q26/1000</f>
        <v>186.70289960000005</v>
      </c>
      <c r="Y26">
        <f>'care receipt'!$N$5*'care provision'!R26/1000</f>
        <v>373.87255644900006</v>
      </c>
      <c r="Z26">
        <f t="shared" si="15"/>
        <v>18.005500000000001</v>
      </c>
      <c r="AB26" s="1">
        <v>21651</v>
      </c>
      <c r="AC26" s="1">
        <v>10000</v>
      </c>
      <c r="AD26" s="1">
        <v>8251</v>
      </c>
      <c r="AE26" s="1">
        <v>3580</v>
      </c>
      <c r="AF26" s="1">
        <v>6643</v>
      </c>
      <c r="AG26" s="1">
        <v>14.807029999999999</v>
      </c>
      <c r="AI26">
        <f>'care receipt'!$N$5*'care provision'!AB26/1000</f>
        <v>1443.6801711570004</v>
      </c>
      <c r="AJ26">
        <f>'care receipt'!$N$5*'care provision'!AC26/1000</f>
        <v>666.79607000000021</v>
      </c>
      <c r="AK26">
        <f>'care receipt'!$N$5*'care provision'!AD26/1000</f>
        <v>550.17343735700024</v>
      </c>
      <c r="AL26">
        <f>'care receipt'!$N$5*'care provision'!AE26/1000</f>
        <v>238.71299306000006</v>
      </c>
      <c r="AM26">
        <f>'care receipt'!$N$5*'care provision'!AF26/1000</f>
        <v>442.95262930100012</v>
      </c>
      <c r="AN26">
        <f t="shared" si="16"/>
        <v>14.807029999999999</v>
      </c>
      <c r="AP26" s="1">
        <v>14818</v>
      </c>
      <c r="AQ26" s="1">
        <v>7841</v>
      </c>
      <c r="AR26" s="1">
        <v>6950</v>
      </c>
      <c r="AS26" s="1">
        <v>3034</v>
      </c>
      <c r="AT26" s="1">
        <v>5356</v>
      </c>
      <c r="AU26" s="1">
        <v>15.60948</v>
      </c>
      <c r="AW26">
        <f>'care receipt'!$N$5*'care provision'!AP26/1000</f>
        <v>988.0584165260002</v>
      </c>
      <c r="AX26">
        <f>'care receipt'!$N$5*'care provision'!AQ26/1000</f>
        <v>522.83479848700017</v>
      </c>
      <c r="AY26">
        <f>'care receipt'!$N$5*'care provision'!AR26/1000</f>
        <v>463.42326865000013</v>
      </c>
      <c r="AZ26">
        <f>'care receipt'!$N$5*'care provision'!AS26/1000</f>
        <v>202.30592763800004</v>
      </c>
      <c r="BA26">
        <f>'care receipt'!$N$5*'care provision'!AT26/1000</f>
        <v>357.13597509200008</v>
      </c>
      <c r="BB26">
        <f t="shared" si="17"/>
        <v>15.60948</v>
      </c>
      <c r="BD26" s="1">
        <v>6369</v>
      </c>
      <c r="BE26" s="1">
        <v>3797</v>
      </c>
      <c r="BF26" s="1">
        <v>3496</v>
      </c>
      <c r="BG26" s="1">
        <v>1535</v>
      </c>
      <c r="BH26" s="1">
        <v>2700</v>
      </c>
      <c r="BI26" s="1">
        <v>16.532409999999999</v>
      </c>
      <c r="BK26">
        <f>'care receipt'!$N$5*'care provision'!BD26/1000</f>
        <v>424.68241698300011</v>
      </c>
      <c r="BL26">
        <f>'care receipt'!$N$5*'care provision'!BE26/1000</f>
        <v>253.18246777900006</v>
      </c>
      <c r="BM26">
        <f>'care receipt'!$N$5*'care provision'!BF26/1000</f>
        <v>233.11190607200007</v>
      </c>
      <c r="BN26">
        <f>'care receipt'!$N$5*'care provision'!BG26/1000</f>
        <v>102.35319674500002</v>
      </c>
      <c r="BO26">
        <f>'care receipt'!$N$5*'care provision'!BH26/1000</f>
        <v>180.03493890000004</v>
      </c>
      <c r="BP26">
        <f t="shared" si="18"/>
        <v>16.532409999999999</v>
      </c>
      <c r="BR26">
        <f t="shared" si="19"/>
        <v>3642.573571196001</v>
      </c>
      <c r="BS26">
        <f t="shared" si="20"/>
        <v>1878.7646068320007</v>
      </c>
      <c r="BT26">
        <f t="shared" si="21"/>
        <v>1664.5230295410006</v>
      </c>
      <c r="BU26">
        <f t="shared" si="22"/>
        <v>730.07501704300012</v>
      </c>
      <c r="BV26">
        <f t="shared" si="23"/>
        <v>1353.9960997420003</v>
      </c>
      <c r="BW26">
        <f t="shared" si="24"/>
        <v>16.007833204028806</v>
      </c>
      <c r="BY26">
        <f t="shared" si="0"/>
        <v>2056.9674655243712</v>
      </c>
      <c r="BZ26">
        <f t="shared" si="1"/>
        <v>2568.5500084105443</v>
      </c>
      <c r="CA26">
        <f t="shared" si="2"/>
        <v>2053.4320161812975</v>
      </c>
      <c r="CB26">
        <f t="shared" si="3"/>
        <v>1023.9194279505919</v>
      </c>
      <c r="CC26">
        <f t="shared" si="25"/>
        <v>7702.8689180668043</v>
      </c>
      <c r="CD26">
        <f t="shared" si="26"/>
        <v>0.60049281938135135</v>
      </c>
      <c r="CE26">
        <f>CC26/'care receipt'!BR26</f>
        <v>1.4197541706419177</v>
      </c>
      <c r="CG26">
        <f>G26*Z26*365.25/7*'care receipt'!$BZ26/10^6</f>
        <v>33.456464760451112</v>
      </c>
      <c r="CH26">
        <f>H26*AN26*365.25/7*'care receipt'!$BZ26/10^6</f>
        <v>41.777327197509635</v>
      </c>
      <c r="CI26">
        <f>I26*BB26*365.25/7*'care receipt'!$BZ26/10^6</f>
        <v>33.398960867783195</v>
      </c>
      <c r="CJ26">
        <f>J26*BP26*365.25/7*'care receipt'!$BZ26/10^6</f>
        <v>16.653994208915385</v>
      </c>
      <c r="CK26">
        <f t="shared" si="27"/>
        <v>125.28674703465933</v>
      </c>
      <c r="CM26" s="1">
        <v>15909</v>
      </c>
      <c r="CN26" s="1">
        <v>22219</v>
      </c>
      <c r="CO26" s="1">
        <v>476</v>
      </c>
      <c r="CP26" s="1">
        <v>7</v>
      </c>
      <c r="CR26">
        <f>'care receipt'!$N$5*'care provision'!CM26/1000</f>
        <v>1060.8058677630004</v>
      </c>
      <c r="CS26">
        <f>'care receipt'!$N$5*'care provision'!CN26/1000</f>
        <v>1481.5541879330005</v>
      </c>
      <c r="CT26">
        <f>'care receipt'!$N$5*'care provision'!CO26/1000</f>
        <v>31.739492932000008</v>
      </c>
      <c r="CU26">
        <f>'care receipt'!$N$5*'care provision'!CP26/1000</f>
        <v>0.4667572490000001</v>
      </c>
      <c r="CW26">
        <f t="shared" si="4"/>
        <v>2042</v>
      </c>
      <c r="CX26">
        <f t="shared" si="5"/>
        <v>0.48451347647327547</v>
      </c>
      <c r="CY26">
        <f t="shared" si="6"/>
        <v>0.44564563359942244</v>
      </c>
      <c r="CZ26">
        <f t="shared" si="7"/>
        <v>1.2589262099973551E-2</v>
      </c>
      <c r="DA26">
        <f t="shared" si="8"/>
        <v>3.9323633503735744E-4</v>
      </c>
      <c r="DC26" s="1">
        <v>538.5018</v>
      </c>
      <c r="DD26" s="1">
        <v>594.70960000000002</v>
      </c>
      <c r="DE26" s="1">
        <v>598.10950000000003</v>
      </c>
      <c r="DF26" s="1">
        <v>333.1662</v>
      </c>
      <c r="DH26">
        <f t="shared" si="9"/>
        <v>6.8549504308912512</v>
      </c>
      <c r="DI26">
        <f t="shared" si="10"/>
        <v>10.573133981807516</v>
      </c>
      <c r="DJ26">
        <f t="shared" si="11"/>
        <v>0.22780430697374474</v>
      </c>
      <c r="DK26">
        <f t="shared" si="12"/>
        <v>1.8660928676614058E-3</v>
      </c>
      <c r="DL26">
        <f>SUM(DH26:DK26)/'care receipt'!DF26</f>
        <v>0.22713712321772045</v>
      </c>
      <c r="DM26">
        <f t="shared" si="28"/>
        <v>17.657754812540173</v>
      </c>
      <c r="DO26" s="1">
        <v>0.26515739999999999</v>
      </c>
      <c r="DP26" s="1">
        <v>0.23030790000000001</v>
      </c>
      <c r="DQ26" s="1">
        <v>0.44609009999999999</v>
      </c>
      <c r="DR26" s="1">
        <v>0.25905600000000001</v>
      </c>
      <c r="DS26" s="1">
        <v>4.6384599999999998E-2</v>
      </c>
      <c r="DT26" s="1">
        <v>8.9020000000000002E-3</v>
      </c>
      <c r="DU26" s="1">
        <v>0.2627796</v>
      </c>
      <c r="DV26" s="1">
        <v>0.21683169999999999</v>
      </c>
      <c r="DW26" s="1">
        <v>0.2282188</v>
      </c>
      <c r="DX26" s="1">
        <v>0.23766860000000001</v>
      </c>
      <c r="DY26" s="1">
        <v>0.27898319999999999</v>
      </c>
      <c r="EA26">
        <f t="shared" si="29"/>
        <v>0.26515739999999999</v>
      </c>
      <c r="EB26">
        <f t="shared" si="30"/>
        <v>0.44609009999999999</v>
      </c>
      <c r="EC26">
        <f t="shared" si="31"/>
        <v>0.25905600000000001</v>
      </c>
      <c r="ED26">
        <f t="shared" si="13"/>
        <v>3.438647440254626E-2</v>
      </c>
      <c r="EE26">
        <f t="shared" si="32"/>
        <v>4.8556500000000002E-2</v>
      </c>
      <c r="EG26" s="1">
        <v>0.26515739999999999</v>
      </c>
      <c r="EH26" s="1">
        <v>0.31255339999999998</v>
      </c>
      <c r="EI26" s="1">
        <v>0.39753359999999999</v>
      </c>
      <c r="EJ26" s="1">
        <v>0.25388949999999999</v>
      </c>
      <c r="EK26" s="1">
        <v>0.23938880000000001</v>
      </c>
      <c r="EL26" s="1">
        <v>3782.8580000000002</v>
      </c>
      <c r="EM26" s="1">
        <v>3971.7629999999999</v>
      </c>
      <c r="EN26" s="1">
        <v>4254.3950000000004</v>
      </c>
      <c r="EO26" s="1">
        <v>3452.8789999999999</v>
      </c>
      <c r="EP26" s="1">
        <v>3248.1689999999999</v>
      </c>
    </row>
    <row r="27" spans="1:146" x14ac:dyDescent="0.25">
      <c r="A27">
        <v>2043</v>
      </c>
      <c r="B27" s="1">
        <v>32583</v>
      </c>
      <c r="C27" s="1">
        <v>50156</v>
      </c>
      <c r="D27" s="1">
        <v>37244</v>
      </c>
      <c r="E27" s="1">
        <v>18104</v>
      </c>
      <c r="G27">
        <f>'care receipt'!$N$5*'care provision'!B27/1000</f>
        <v>2172.6216348810003</v>
      </c>
      <c r="H27">
        <f>'care receipt'!$N$5*'care provision'!C27/1000</f>
        <v>3344.3823686920009</v>
      </c>
      <c r="I27">
        <f>'care receipt'!$N$5*'care provision'!D27/1000</f>
        <v>2483.4152831080005</v>
      </c>
      <c r="J27">
        <f>'care receipt'!$N$5*'care provision'!E27/1000</f>
        <v>1207.1676051280003</v>
      </c>
      <c r="K27">
        <f t="shared" si="14"/>
        <v>9207.5868918090036</v>
      </c>
      <c r="L27">
        <f>K27/'care receipt'!BG27</f>
        <v>1.7333676441052421</v>
      </c>
      <c r="N27" s="1">
        <v>11684</v>
      </c>
      <c r="O27" s="1">
        <v>6644</v>
      </c>
      <c r="P27" s="1">
        <v>6038</v>
      </c>
      <c r="Q27" s="1">
        <v>2766</v>
      </c>
      <c r="R27" s="1">
        <v>5635</v>
      </c>
      <c r="S27" s="1">
        <v>18.00977</v>
      </c>
      <c r="U27">
        <f>'care receipt'!$N$5*'care provision'!N27/1000</f>
        <v>779.08452818800015</v>
      </c>
      <c r="V27">
        <f>'care receipt'!$N$5*'care provision'!O27/1000</f>
        <v>443.01930890800014</v>
      </c>
      <c r="W27">
        <f>'care receipt'!$N$5*'care provision'!P27/1000</f>
        <v>402.6114670660001</v>
      </c>
      <c r="X27">
        <f>'care receipt'!$N$5*'care provision'!Q27/1000</f>
        <v>184.43579296200008</v>
      </c>
      <c r="Y27">
        <f>'care receipt'!$N$5*'care provision'!R27/1000</f>
        <v>375.7395854450001</v>
      </c>
      <c r="Z27">
        <f t="shared" si="15"/>
        <v>18.00977</v>
      </c>
      <c r="AB27" s="1">
        <v>21808</v>
      </c>
      <c r="AC27" s="1">
        <v>9982</v>
      </c>
      <c r="AD27" s="1">
        <v>8338</v>
      </c>
      <c r="AE27" s="1">
        <v>3473</v>
      </c>
      <c r="AF27" s="1">
        <v>6800</v>
      </c>
      <c r="AG27" s="1">
        <v>15.081020000000001</v>
      </c>
      <c r="AI27">
        <f>'care receipt'!$N$5*'care provision'!AB27/1000</f>
        <v>1454.1488694560003</v>
      </c>
      <c r="AJ27">
        <f>'care receipt'!$N$5*'care provision'!AC27/1000</f>
        <v>665.5958370740002</v>
      </c>
      <c r="AK27">
        <f>'care receipt'!$N$5*'care provision'!AD27/1000</f>
        <v>555.97456316600017</v>
      </c>
      <c r="AL27">
        <f>'care receipt'!$N$5*'care provision'!AE27/1000</f>
        <v>231.57827511100007</v>
      </c>
      <c r="AM27">
        <f>'care receipt'!$N$5*'care provision'!AF27/1000</f>
        <v>453.42132760000015</v>
      </c>
      <c r="AN27">
        <f t="shared" si="16"/>
        <v>15.081020000000001</v>
      </c>
      <c r="AP27" s="1">
        <v>14607</v>
      </c>
      <c r="AQ27" s="1">
        <v>7564</v>
      </c>
      <c r="AR27" s="1">
        <v>6794</v>
      </c>
      <c r="AS27" s="1">
        <v>2978</v>
      </c>
      <c r="AT27" s="1">
        <v>5492</v>
      </c>
      <c r="AU27" s="1">
        <v>15.855409999999999</v>
      </c>
      <c r="AW27">
        <f>'care receipt'!$N$5*'care provision'!AP27/1000</f>
        <v>973.98901944900024</v>
      </c>
      <c r="AX27">
        <f>'care receipt'!$N$5*'care provision'!AQ27/1000</f>
        <v>504.36454734800014</v>
      </c>
      <c r="AY27">
        <f>'care receipt'!$N$5*'care provision'!AR27/1000</f>
        <v>453.02124995800017</v>
      </c>
      <c r="AZ27">
        <f>'care receipt'!$N$5*'care provision'!AS27/1000</f>
        <v>198.57186964600007</v>
      </c>
      <c r="BA27">
        <f>'care receipt'!$N$5*'care provision'!AT27/1000</f>
        <v>366.20440164400009</v>
      </c>
      <c r="BB27">
        <f t="shared" si="17"/>
        <v>15.855409999999999</v>
      </c>
      <c r="BD27" s="1">
        <v>6511</v>
      </c>
      <c r="BE27" s="1">
        <v>3748</v>
      </c>
      <c r="BF27" s="1">
        <v>3562</v>
      </c>
      <c r="BG27" s="1">
        <v>1563</v>
      </c>
      <c r="BH27" s="1">
        <v>2817</v>
      </c>
      <c r="BI27" s="1">
        <v>16.789459999999998</v>
      </c>
      <c r="BK27">
        <f>'care receipt'!$N$5*'care provision'!BD27/1000</f>
        <v>434.1509211770001</v>
      </c>
      <c r="BL27">
        <f>'care receipt'!$N$5*'care provision'!BE27/1000</f>
        <v>249.91516703600007</v>
      </c>
      <c r="BM27">
        <f>'care receipt'!$N$5*'care provision'!BF27/1000</f>
        <v>237.51276013400008</v>
      </c>
      <c r="BN27">
        <f>'care receipt'!$N$5*'care provision'!BG27/1000</f>
        <v>104.22022574100004</v>
      </c>
      <c r="BO27">
        <f>'care receipt'!$N$5*'care provision'!BH27/1000</f>
        <v>187.83645291900007</v>
      </c>
      <c r="BP27">
        <f t="shared" si="18"/>
        <v>16.789459999999998</v>
      </c>
      <c r="BR27">
        <f t="shared" si="19"/>
        <v>3641.3733382700007</v>
      </c>
      <c r="BS27">
        <f t="shared" si="20"/>
        <v>1862.8948603660006</v>
      </c>
      <c r="BT27">
        <f t="shared" si="21"/>
        <v>1649.1200403240007</v>
      </c>
      <c r="BU27">
        <f t="shared" si="22"/>
        <v>718.80616346000022</v>
      </c>
      <c r="BV27">
        <f t="shared" si="23"/>
        <v>1383.2017676080004</v>
      </c>
      <c r="BW27">
        <f t="shared" si="24"/>
        <v>16.204937821156225</v>
      </c>
      <c r="BY27">
        <f t="shared" si="0"/>
        <v>2041.664846076364</v>
      </c>
      <c r="BZ27">
        <f t="shared" si="1"/>
        <v>2631.7148173796932</v>
      </c>
      <c r="CA27">
        <f t="shared" si="2"/>
        <v>2054.5608620668331</v>
      </c>
      <c r="CB27">
        <f t="shared" si="3"/>
        <v>1057.5392261723011</v>
      </c>
      <c r="CC27">
        <f t="shared" si="25"/>
        <v>7785.4797516951912</v>
      </c>
      <c r="CD27">
        <f t="shared" si="26"/>
        <v>0.60026868125095134</v>
      </c>
      <c r="CE27">
        <f>CC27/'care receipt'!BR27</f>
        <v>1.4206934336242434</v>
      </c>
      <c r="CG27">
        <f>G27*Z27*365.25/7*'care receipt'!$BZ27/10^6</f>
        <v>33.804816367466593</v>
      </c>
      <c r="CH27">
        <f>H27*AN27*365.25/7*'care receipt'!$BZ27/10^6</f>
        <v>43.574554513211162</v>
      </c>
      <c r="CI27">
        <f>I27*BB27*365.25/7*'care receipt'!$BZ27/10^6</f>
        <v>34.018341840693758</v>
      </c>
      <c r="CJ27">
        <f>J27*BP27*365.25/7*'care receipt'!$BZ27/10^6</f>
        <v>17.51018018988324</v>
      </c>
      <c r="CK27">
        <f t="shared" si="27"/>
        <v>128.90789291125475</v>
      </c>
      <c r="CM27" s="1">
        <v>15705</v>
      </c>
      <c r="CN27" s="1">
        <v>22552</v>
      </c>
      <c r="CO27" s="1">
        <v>477</v>
      </c>
      <c r="CP27" s="1">
        <v>4</v>
      </c>
      <c r="CR27">
        <f>'care receipt'!$N$5*'care provision'!CM27/1000</f>
        <v>1047.2032279350003</v>
      </c>
      <c r="CS27">
        <f>'care receipt'!$N$5*'care provision'!CN27/1000</f>
        <v>1503.7584970640005</v>
      </c>
      <c r="CT27">
        <f>'care receipt'!$N$5*'care provision'!CO27/1000</f>
        <v>31.806172539000009</v>
      </c>
      <c r="CU27">
        <f>'care receipt'!$N$5*'care provision'!CP27/1000</f>
        <v>0.26671842800000006</v>
      </c>
      <c r="CW27">
        <f t="shared" si="4"/>
        <v>2043</v>
      </c>
      <c r="CX27">
        <f t="shared" si="5"/>
        <v>0.48199981585489371</v>
      </c>
      <c r="CY27">
        <f t="shared" si="6"/>
        <v>0.44963713214769918</v>
      </c>
      <c r="CZ27">
        <f t="shared" si="7"/>
        <v>1.2807432069595105E-2</v>
      </c>
      <c r="DA27">
        <f t="shared" si="8"/>
        <v>2.2094564737074678E-4</v>
      </c>
      <c r="DC27" s="1">
        <v>537.83489999999995</v>
      </c>
      <c r="DD27" s="1">
        <v>604.73580000000004</v>
      </c>
      <c r="DE27" s="1">
        <v>629.05259999999998</v>
      </c>
      <c r="DF27" s="1">
        <v>138.5626</v>
      </c>
      <c r="DH27">
        <f t="shared" si="9"/>
        <v>6.7586693205131771</v>
      </c>
      <c r="DI27">
        <f t="shared" si="10"/>
        <v>10.912519172745553</v>
      </c>
      <c r="DJ27">
        <f t="shared" si="11"/>
        <v>0.24009306638047867</v>
      </c>
      <c r="DK27">
        <f t="shared" si="12"/>
        <v>4.434863862191137E-4</v>
      </c>
      <c r="DL27">
        <f>SUM(DH27:DK27)/'care receipt'!DF27</f>
        <v>0.22377476171319088</v>
      </c>
      <c r="DM27">
        <f t="shared" si="28"/>
        <v>17.911725046025428</v>
      </c>
      <c r="DO27" s="1">
        <v>0.26420660000000001</v>
      </c>
      <c r="DP27" s="1">
        <v>0.22913220000000001</v>
      </c>
      <c r="DQ27" s="1">
        <v>0.44317400000000001</v>
      </c>
      <c r="DR27" s="1">
        <v>0.26055699999999998</v>
      </c>
      <c r="DS27" s="1">
        <v>4.3968199999999999E-2</v>
      </c>
      <c r="DT27" s="1">
        <v>9.7873999999999999E-3</v>
      </c>
      <c r="DU27" s="1">
        <v>0.26199929999999999</v>
      </c>
      <c r="DV27" s="1">
        <v>0.2113836</v>
      </c>
      <c r="DW27" s="1">
        <v>0.224999</v>
      </c>
      <c r="DX27" s="1">
        <v>0.24415220000000001</v>
      </c>
      <c r="DY27" s="1">
        <v>0.27333839999999998</v>
      </c>
      <c r="EA27">
        <f t="shared" si="29"/>
        <v>0.26420660000000001</v>
      </c>
      <c r="EB27">
        <f t="shared" si="30"/>
        <v>0.44317400000000001</v>
      </c>
      <c r="EC27">
        <f t="shared" si="31"/>
        <v>0.26055699999999998</v>
      </c>
      <c r="ED27">
        <f t="shared" si="13"/>
        <v>3.2787864609380643E-2</v>
      </c>
      <c r="EE27">
        <f t="shared" si="32"/>
        <v>4.4669300000000023E-2</v>
      </c>
      <c r="EG27" s="1">
        <v>0.26420660000000001</v>
      </c>
      <c r="EH27" s="1">
        <v>0.31258710000000001</v>
      </c>
      <c r="EI27" s="1">
        <v>0.39850469999999999</v>
      </c>
      <c r="EJ27" s="1">
        <v>0.2562063</v>
      </c>
      <c r="EK27" s="1">
        <v>0.25546219999999997</v>
      </c>
      <c r="EL27" s="1">
        <v>3818.3510000000001</v>
      </c>
      <c r="EM27" s="1">
        <v>4023.1860000000001</v>
      </c>
      <c r="EN27" s="1">
        <v>4295.9560000000001</v>
      </c>
      <c r="EO27" s="1">
        <v>3453.75</v>
      </c>
      <c r="EP27" s="1">
        <v>3326.1480000000001</v>
      </c>
    </row>
    <row r="28" spans="1:146" x14ac:dyDescent="0.25">
      <c r="A28">
        <v>2044</v>
      </c>
      <c r="B28" s="1">
        <v>32812</v>
      </c>
      <c r="C28" s="1">
        <v>50051</v>
      </c>
      <c r="D28" s="1">
        <v>37139</v>
      </c>
      <c r="E28" s="1">
        <v>18658</v>
      </c>
      <c r="G28">
        <f>'care receipt'!$N$5*'care provision'!B28/1000</f>
        <v>2187.8912648840005</v>
      </c>
      <c r="H28">
        <f>'care receipt'!$N$5*'care provision'!C28/1000</f>
        <v>3337.381009957001</v>
      </c>
      <c r="I28">
        <f>'care receipt'!$N$5*'care provision'!D28/1000</f>
        <v>2476.413924373001</v>
      </c>
      <c r="J28">
        <f>'care receipt'!$N$5*'care provision'!E28/1000</f>
        <v>1244.1081074060003</v>
      </c>
      <c r="K28">
        <f t="shared" si="14"/>
        <v>9245.7943066200023</v>
      </c>
      <c r="L28">
        <f>K28/'care receipt'!BG28</f>
        <v>1.7235764273017689</v>
      </c>
      <c r="N28" s="1">
        <v>11567</v>
      </c>
      <c r="O28" s="1">
        <v>6683</v>
      </c>
      <c r="P28" s="1">
        <v>6272</v>
      </c>
      <c r="Q28" s="1">
        <v>2775</v>
      </c>
      <c r="R28" s="1">
        <v>5682</v>
      </c>
      <c r="S28" s="1">
        <v>18.104559999999999</v>
      </c>
      <c r="U28">
        <f>'care receipt'!$N$5*'care provision'!N28/1000</f>
        <v>771.28301416900024</v>
      </c>
      <c r="V28">
        <f>'care receipt'!$N$5*'care provision'!O28/1000</f>
        <v>445.61981358100013</v>
      </c>
      <c r="W28">
        <f>'care receipt'!$N$5*'care provision'!P28/1000</f>
        <v>418.21449510400009</v>
      </c>
      <c r="X28">
        <f>'care receipt'!$N$5*'care provision'!Q28/1000</f>
        <v>185.03590942500006</v>
      </c>
      <c r="Y28">
        <f>'care receipt'!$N$5*'care provision'!R28/1000</f>
        <v>378.87352697400007</v>
      </c>
      <c r="Z28">
        <f t="shared" si="15"/>
        <v>18.104559999999999</v>
      </c>
      <c r="AB28" s="1">
        <v>21638</v>
      </c>
      <c r="AC28" s="1">
        <v>10148</v>
      </c>
      <c r="AD28" s="1">
        <v>8406</v>
      </c>
      <c r="AE28" s="1">
        <v>3464</v>
      </c>
      <c r="AF28" s="1">
        <v>6667</v>
      </c>
      <c r="AG28" s="1">
        <v>14.92456</v>
      </c>
      <c r="AI28">
        <f>'care receipt'!$N$5*'care provision'!AB28/1000</f>
        <v>1442.8133362660003</v>
      </c>
      <c r="AJ28">
        <f>'care receipt'!$N$5*'care provision'!AC28/1000</f>
        <v>676.66465183600019</v>
      </c>
      <c r="AK28">
        <f>'care receipt'!$N$5*'care provision'!AD28/1000</f>
        <v>560.50877644200023</v>
      </c>
      <c r="AL28">
        <f>'care receipt'!$N$5*'care provision'!AE28/1000</f>
        <v>230.97815864800006</v>
      </c>
      <c r="AM28">
        <f>'care receipt'!$N$5*'care provision'!AF28/1000</f>
        <v>444.55293986900011</v>
      </c>
      <c r="AN28">
        <f t="shared" si="16"/>
        <v>14.92456</v>
      </c>
      <c r="AP28" s="1">
        <v>14843</v>
      </c>
      <c r="AQ28" s="1">
        <v>7618</v>
      </c>
      <c r="AR28" s="1">
        <v>6730</v>
      </c>
      <c r="AS28" s="1">
        <v>3000</v>
      </c>
      <c r="AT28" s="1">
        <v>5130</v>
      </c>
      <c r="AU28" s="1">
        <v>15.42868</v>
      </c>
      <c r="AW28">
        <f>'care receipt'!$N$5*'care provision'!AP28/1000</f>
        <v>989.72540670100034</v>
      </c>
      <c r="AX28">
        <f>'care receipt'!$N$5*'care provision'!AQ28/1000</f>
        <v>507.96524612600012</v>
      </c>
      <c r="AY28">
        <f>'care receipt'!$N$5*'care provision'!AR28/1000</f>
        <v>448.75375511000016</v>
      </c>
      <c r="AZ28">
        <f>'care receipt'!$N$5*'care provision'!AS28/1000</f>
        <v>200.03882100000004</v>
      </c>
      <c r="BA28">
        <f>'care receipt'!$N$5*'care provision'!AT28/1000</f>
        <v>342.06638391000007</v>
      </c>
      <c r="BB28">
        <f t="shared" si="17"/>
        <v>15.42868</v>
      </c>
      <c r="BD28" s="1">
        <v>6804</v>
      </c>
      <c r="BE28" s="1">
        <v>3934</v>
      </c>
      <c r="BF28" s="1">
        <v>3595</v>
      </c>
      <c r="BG28" s="1">
        <v>1574</v>
      </c>
      <c r="BH28" s="1">
        <v>2853</v>
      </c>
      <c r="BI28" s="1">
        <v>16.624169999999999</v>
      </c>
      <c r="BK28">
        <f>'care receipt'!$N$5*'care provision'!BD28/1000</f>
        <v>453.68804602800014</v>
      </c>
      <c r="BL28">
        <f>'care receipt'!$N$5*'care provision'!BE28/1000</f>
        <v>262.31757393800007</v>
      </c>
      <c r="BM28">
        <f>'care receipt'!$N$5*'care provision'!BF28/1000</f>
        <v>239.71318716500008</v>
      </c>
      <c r="BN28">
        <f>'care receipt'!$N$5*'care provision'!BG28/1000</f>
        <v>104.95370141800002</v>
      </c>
      <c r="BO28">
        <f>'care receipt'!$N$5*'care provision'!BH28/1000</f>
        <v>190.23691877100006</v>
      </c>
      <c r="BP28">
        <f t="shared" si="18"/>
        <v>16.624169999999999</v>
      </c>
      <c r="BR28">
        <f t="shared" si="19"/>
        <v>3657.5098031640009</v>
      </c>
      <c r="BS28">
        <f t="shared" si="20"/>
        <v>1892.5672854810005</v>
      </c>
      <c r="BT28">
        <f t="shared" si="21"/>
        <v>1667.1902138210007</v>
      </c>
      <c r="BU28">
        <f t="shared" si="22"/>
        <v>721.00659049100022</v>
      </c>
      <c r="BV28">
        <f t="shared" si="23"/>
        <v>1355.7297695240002</v>
      </c>
      <c r="BW28">
        <f t="shared" si="24"/>
        <v>16.040786713255446</v>
      </c>
      <c r="BY28">
        <f t="shared" si="0"/>
        <v>2066.8354099781518</v>
      </c>
      <c r="BZ28">
        <f t="shared" si="1"/>
        <v>2598.9594966797567</v>
      </c>
      <c r="CA28">
        <f t="shared" si="2"/>
        <v>1993.6283163772046</v>
      </c>
      <c r="CB28">
        <f t="shared" si="3"/>
        <v>1079.1710246958385</v>
      </c>
      <c r="CC28">
        <f t="shared" si="25"/>
        <v>7738.5942477309518</v>
      </c>
      <c r="CD28">
        <f t="shared" si="26"/>
        <v>0.60292538377056992</v>
      </c>
      <c r="CE28">
        <f>CC28/'care receipt'!BR28</f>
        <v>1.4164381162806015</v>
      </c>
      <c r="CG28">
        <f>G28*Z28*365.25/7*'care receipt'!$BZ28/10^6</f>
        <v>34.83706250540456</v>
      </c>
      <c r="CH28">
        <f>H28*AN28*365.25/7*'care receipt'!$BZ28/10^6</f>
        <v>43.806156018879392</v>
      </c>
      <c r="CI28">
        <f>I28*BB28*365.25/7*'care receipt'!$BZ28/10^6</f>
        <v>33.603137402659122</v>
      </c>
      <c r="CJ28">
        <f>J28*BP28*365.25/7*'care receipt'!$BZ28/10^6</f>
        <v>18.189715668625897</v>
      </c>
      <c r="CK28">
        <f t="shared" si="27"/>
        <v>130.43607159556896</v>
      </c>
      <c r="CM28" s="1">
        <v>15818</v>
      </c>
      <c r="CN28" s="1">
        <v>22386</v>
      </c>
      <c r="CO28" s="1">
        <v>470</v>
      </c>
      <c r="CP28" s="1">
        <v>7</v>
      </c>
      <c r="CR28">
        <f>'care receipt'!$N$5*'care provision'!CM28/1000</f>
        <v>1054.7380235260002</v>
      </c>
      <c r="CS28">
        <f>'care receipt'!$N$5*'care provision'!CN28/1000</f>
        <v>1492.6896823020004</v>
      </c>
      <c r="CT28">
        <f>'care receipt'!$N$5*'care provision'!CO28/1000</f>
        <v>31.339415290000009</v>
      </c>
      <c r="CU28">
        <f>'care receipt'!$N$5*'care provision'!CP28/1000</f>
        <v>0.4667572490000001</v>
      </c>
      <c r="CW28">
        <f t="shared" si="4"/>
        <v>2044</v>
      </c>
      <c r="CX28">
        <f t="shared" si="5"/>
        <v>0.48207972692917223</v>
      </c>
      <c r="CY28">
        <f t="shared" si="6"/>
        <v>0.44726379093324808</v>
      </c>
      <c r="CZ28">
        <f t="shared" si="7"/>
        <v>1.2655160343574138E-2</v>
      </c>
      <c r="DA28">
        <f t="shared" si="8"/>
        <v>3.7517418801586452E-4</v>
      </c>
      <c r="DC28" s="1">
        <v>535.62289999999996</v>
      </c>
      <c r="DD28" s="1">
        <v>596.71339999999998</v>
      </c>
      <c r="DE28" s="1">
        <v>601.57320000000004</v>
      </c>
      <c r="DF28" s="1">
        <v>527.49440000000004</v>
      </c>
      <c r="DH28">
        <f t="shared" si="9"/>
        <v>6.7793020668151733</v>
      </c>
      <c r="DI28">
        <f t="shared" si="10"/>
        <v>10.688495225656157</v>
      </c>
      <c r="DJ28">
        <f t="shared" si="11"/>
        <v>0.22623542810561084</v>
      </c>
      <c r="DK28">
        <f t="shared" si="12"/>
        <v>2.9545420200828682E-3</v>
      </c>
      <c r="DL28">
        <f>SUM(DH28:DK28)/'care receipt'!DF28</f>
        <v>0.21896404419490545</v>
      </c>
      <c r="DM28">
        <f t="shared" si="28"/>
        <v>17.696987262597023</v>
      </c>
      <c r="DO28" s="1">
        <v>0.2639686</v>
      </c>
      <c r="DP28" s="1">
        <v>0.22863900000000001</v>
      </c>
      <c r="DQ28" s="1">
        <v>0.44969759999999998</v>
      </c>
      <c r="DR28" s="1">
        <v>0.25497340000000002</v>
      </c>
      <c r="DS28" s="1">
        <v>4.5249400000000002E-2</v>
      </c>
      <c r="DT28" s="1">
        <v>1.07788E-2</v>
      </c>
      <c r="DU28" s="1">
        <v>0.26161790000000001</v>
      </c>
      <c r="DV28" s="1">
        <v>0.2216872</v>
      </c>
      <c r="DW28" s="1">
        <v>0.23351720000000001</v>
      </c>
      <c r="DX28" s="1">
        <v>0.23389969999999999</v>
      </c>
      <c r="DY28" s="1">
        <v>0.27270559999999999</v>
      </c>
      <c r="EA28">
        <f t="shared" si="29"/>
        <v>0.2639686</v>
      </c>
      <c r="EB28">
        <f t="shared" si="30"/>
        <v>0.44969759999999998</v>
      </c>
      <c r="EC28">
        <f t="shared" si="31"/>
        <v>0.25497340000000002</v>
      </c>
      <c r="ED28">
        <f t="shared" si="13"/>
        <v>3.3722750631754402E-2</v>
      </c>
      <c r="EE28">
        <f t="shared" si="32"/>
        <v>5.2551699999999979E-2</v>
      </c>
      <c r="EG28" s="1">
        <v>0.2639686</v>
      </c>
      <c r="EH28" s="1">
        <v>0.30971280000000001</v>
      </c>
      <c r="EI28" s="1">
        <v>0.3971459</v>
      </c>
      <c r="EJ28" s="1">
        <v>0.25059429999999999</v>
      </c>
      <c r="EK28" s="1">
        <v>0.22416810000000001</v>
      </c>
      <c r="EL28" s="1">
        <v>3835.7310000000002</v>
      </c>
      <c r="EM28" s="1">
        <v>4043.1149999999998</v>
      </c>
      <c r="EN28" s="1">
        <v>4331.6059999999998</v>
      </c>
      <c r="EO28" s="1">
        <v>3532.739</v>
      </c>
      <c r="EP28" s="1">
        <v>3414.9679999999998</v>
      </c>
    </row>
    <row r="29" spans="1:146" x14ac:dyDescent="0.25">
      <c r="A29">
        <v>2045</v>
      </c>
      <c r="B29" s="1">
        <v>32498</v>
      </c>
      <c r="C29" s="1">
        <v>49553</v>
      </c>
      <c r="D29" s="1">
        <v>36587</v>
      </c>
      <c r="E29" s="1">
        <v>18982</v>
      </c>
      <c r="G29">
        <f>'care receipt'!$N$5*'care provision'!B29/1000</f>
        <v>2166.9538682860007</v>
      </c>
      <c r="H29">
        <f>'care receipt'!$N$5*'care provision'!C29/1000</f>
        <v>3304.1745656710009</v>
      </c>
      <c r="I29">
        <f>'care receipt'!$N$5*'care provision'!D29/1000</f>
        <v>2439.6067813090008</v>
      </c>
      <c r="J29">
        <f>'care receipt'!$N$5*'care provision'!E29/1000</f>
        <v>1265.7123000740003</v>
      </c>
      <c r="K29">
        <f t="shared" si="14"/>
        <v>9176.4475153400017</v>
      </c>
      <c r="L29">
        <f>K29/'care receipt'!BG29</f>
        <v>1.7025646101124563</v>
      </c>
      <c r="N29" s="1">
        <v>11607</v>
      </c>
      <c r="O29" s="1">
        <v>6694</v>
      </c>
      <c r="P29" s="1">
        <v>6058</v>
      </c>
      <c r="Q29" s="1">
        <v>2658</v>
      </c>
      <c r="R29" s="1">
        <v>5643</v>
      </c>
      <c r="S29" s="1">
        <v>18.042680000000001</v>
      </c>
      <c r="U29">
        <f>'care receipt'!$N$5*'care provision'!N29/1000</f>
        <v>773.95019844900025</v>
      </c>
      <c r="V29">
        <f>'care receipt'!$N$5*'care provision'!O29/1000</f>
        <v>446.35328925800013</v>
      </c>
      <c r="W29">
        <f>'care receipt'!$N$5*'care provision'!P29/1000</f>
        <v>403.94505920600011</v>
      </c>
      <c r="X29">
        <f>'care receipt'!$N$5*'care provision'!Q29/1000</f>
        <v>177.23439540600006</v>
      </c>
      <c r="Y29">
        <f>'care receipt'!$N$5*'care provision'!R29/1000</f>
        <v>376.27302230100008</v>
      </c>
      <c r="Z29">
        <f t="shared" si="15"/>
        <v>18.042680000000001</v>
      </c>
      <c r="AB29" s="1">
        <v>21384</v>
      </c>
      <c r="AC29" s="1">
        <v>10108</v>
      </c>
      <c r="AD29" s="1">
        <v>8216</v>
      </c>
      <c r="AE29" s="1">
        <v>3476</v>
      </c>
      <c r="AF29" s="1">
        <v>6623</v>
      </c>
      <c r="AG29" s="1">
        <v>14.919420000000001</v>
      </c>
      <c r="AI29">
        <f>'care receipt'!$N$5*'care provision'!AB29/1000</f>
        <v>1425.8767160880004</v>
      </c>
      <c r="AJ29">
        <f>'care receipt'!$N$5*'care provision'!AC29/1000</f>
        <v>673.99746755600017</v>
      </c>
      <c r="AK29">
        <f>'care receipt'!$N$5*'care provision'!AD29/1000</f>
        <v>547.83965111200007</v>
      </c>
      <c r="AL29">
        <f>'care receipt'!$N$5*'care provision'!AE29/1000</f>
        <v>231.77831393200009</v>
      </c>
      <c r="AM29">
        <f>'care receipt'!$N$5*'care provision'!AF29/1000</f>
        <v>441.61903716100011</v>
      </c>
      <c r="AN29">
        <f t="shared" si="16"/>
        <v>14.919420000000001</v>
      </c>
      <c r="AP29" s="1">
        <v>14594</v>
      </c>
      <c r="AQ29" s="1">
        <v>7473</v>
      </c>
      <c r="AR29" s="1">
        <v>6577</v>
      </c>
      <c r="AS29" s="1">
        <v>2849</v>
      </c>
      <c r="AT29" s="1">
        <v>5280</v>
      </c>
      <c r="AU29" s="1">
        <v>15.704700000000001</v>
      </c>
      <c r="AW29">
        <f>'care receipt'!$N$5*'care provision'!AP29/1000</f>
        <v>973.1221845580003</v>
      </c>
      <c r="AX29">
        <f>'care receipt'!$N$5*'care provision'!AQ29/1000</f>
        <v>498.29670311100011</v>
      </c>
      <c r="AY29">
        <f>'care receipt'!$N$5*'care provision'!AR29/1000</f>
        <v>438.55177523900011</v>
      </c>
      <c r="AZ29">
        <f>'care receipt'!$N$5*'care provision'!AS29/1000</f>
        <v>189.97020034300007</v>
      </c>
      <c r="BA29">
        <f>'care receipt'!$N$5*'care provision'!AT29/1000</f>
        <v>352.0683249600001</v>
      </c>
      <c r="BB29">
        <f t="shared" si="17"/>
        <v>15.704700000000001</v>
      </c>
      <c r="BD29" s="1">
        <v>6961</v>
      </c>
      <c r="BE29" s="1">
        <v>4026</v>
      </c>
      <c r="BF29" s="1">
        <v>3608</v>
      </c>
      <c r="BG29" s="1">
        <v>1618</v>
      </c>
      <c r="BH29" s="1">
        <v>2868</v>
      </c>
      <c r="BI29" s="1">
        <v>16.38721</v>
      </c>
      <c r="BK29">
        <f>'care receipt'!$N$5*'care provision'!BD29/1000</f>
        <v>464.15674432700013</v>
      </c>
      <c r="BL29">
        <f>'care receipt'!$N$5*'care provision'!BE29/1000</f>
        <v>268.45209778200007</v>
      </c>
      <c r="BM29">
        <f>'care receipt'!$N$5*'care provision'!BF29/1000</f>
        <v>240.58002205600008</v>
      </c>
      <c r="BN29">
        <f>'care receipt'!$N$5*'care provision'!BG29/1000</f>
        <v>107.88760412600003</v>
      </c>
      <c r="BO29">
        <f>'care receipt'!$N$5*'care provision'!BH29/1000</f>
        <v>191.23711287600005</v>
      </c>
      <c r="BP29">
        <f t="shared" si="18"/>
        <v>16.38721</v>
      </c>
      <c r="BR29">
        <f t="shared" si="19"/>
        <v>3637.1058434220008</v>
      </c>
      <c r="BS29">
        <f t="shared" si="20"/>
        <v>1887.0995577070005</v>
      </c>
      <c r="BT29">
        <f t="shared" si="21"/>
        <v>1630.9165076130002</v>
      </c>
      <c r="BU29">
        <f t="shared" si="22"/>
        <v>706.87051380700029</v>
      </c>
      <c r="BV29">
        <f t="shared" si="23"/>
        <v>1361.1974972980004</v>
      </c>
      <c r="BW29">
        <f t="shared" si="24"/>
        <v>16.068179864990558</v>
      </c>
      <c r="BY29">
        <f t="shared" si="0"/>
        <v>2040.0597955992885</v>
      </c>
      <c r="BZ29">
        <f t="shared" si="1"/>
        <v>2572.2140640000325</v>
      </c>
      <c r="CA29">
        <f t="shared" si="2"/>
        <v>1999.1328755541672</v>
      </c>
      <c r="CB29">
        <f t="shared" si="3"/>
        <v>1082.2614876488772</v>
      </c>
      <c r="CC29">
        <f t="shared" si="25"/>
        <v>7693.6682228023656</v>
      </c>
      <c r="CD29">
        <f t="shared" si="26"/>
        <v>0.599489570648438</v>
      </c>
      <c r="CE29">
        <f>CC29/'care receipt'!BR29</f>
        <v>1.4235131560382963</v>
      </c>
      <c r="CG29">
        <f>G29*Z29*365.25/7*'care receipt'!$BZ29/10^6</f>
        <v>35.004190248203656</v>
      </c>
      <c r="CH29">
        <f>H29*AN29*365.25/7*'care receipt'!$BZ29/10^6</f>
        <v>44.135113416571485</v>
      </c>
      <c r="CI29">
        <f>I29*BB29*365.25/7*'care receipt'!$BZ29/10^6</f>
        <v>34.301949216532527</v>
      </c>
      <c r="CJ29">
        <f>J29*BP29*365.25/7*'care receipt'!$BZ29/10^6</f>
        <v>18.569890497173635</v>
      </c>
      <c r="CK29">
        <f t="shared" si="27"/>
        <v>132.01114337848131</v>
      </c>
      <c r="CM29" s="1">
        <v>15713</v>
      </c>
      <c r="CN29" s="1">
        <v>22245</v>
      </c>
      <c r="CO29" s="1">
        <v>487</v>
      </c>
      <c r="CP29" s="1">
        <v>7</v>
      </c>
      <c r="CR29">
        <f>'care receipt'!$N$5*'care provision'!CM29/1000</f>
        <v>1047.7366647910003</v>
      </c>
      <c r="CS29">
        <f>'care receipt'!$N$5*'care provision'!CN29/1000</f>
        <v>1483.2878577150004</v>
      </c>
      <c r="CT29">
        <f>'care receipt'!$N$5*'care provision'!CO29/1000</f>
        <v>32.472968609000013</v>
      </c>
      <c r="CU29">
        <f>'care receipt'!$N$5*'care provision'!CP29/1000</f>
        <v>0.4667572490000001</v>
      </c>
      <c r="CW29">
        <f t="shared" si="4"/>
        <v>2045</v>
      </c>
      <c r="CX29">
        <f t="shared" si="5"/>
        <v>0.48350667733398978</v>
      </c>
      <c r="CY29">
        <f t="shared" si="6"/>
        <v>0.44891328476580633</v>
      </c>
      <c r="CZ29">
        <f t="shared" si="7"/>
        <v>1.3310738787000849E-2</v>
      </c>
      <c r="DA29">
        <f t="shared" si="8"/>
        <v>3.6877041407649351E-4</v>
      </c>
      <c r="DC29" s="1">
        <v>538.6105</v>
      </c>
      <c r="DD29" s="1">
        <v>605.56550000000004</v>
      </c>
      <c r="DE29" s="1">
        <v>587.64290000000005</v>
      </c>
      <c r="DF29" s="1">
        <v>446.0025</v>
      </c>
      <c r="DH29">
        <f t="shared" si="9"/>
        <v>6.7718636266969572</v>
      </c>
      <c r="DI29">
        <f t="shared" si="10"/>
        <v>10.778735438413358</v>
      </c>
      <c r="DJ29">
        <f t="shared" si="11"/>
        <v>0.22899011334002081</v>
      </c>
      <c r="DK29">
        <f t="shared" si="12"/>
        <v>2.4980987993654708E-3</v>
      </c>
      <c r="DL29">
        <f>SUM(DH29:DK29)/'care receipt'!DF29</f>
        <v>0.2186956237014456</v>
      </c>
      <c r="DM29">
        <f t="shared" si="28"/>
        <v>17.782087277249701</v>
      </c>
      <c r="DO29" s="1">
        <v>0.26375789999999999</v>
      </c>
      <c r="DP29" s="1">
        <v>0.2309454</v>
      </c>
      <c r="DQ29" s="1">
        <v>0.44874409999999998</v>
      </c>
      <c r="DR29" s="1">
        <v>0.2580942</v>
      </c>
      <c r="DS29" s="1">
        <v>5.1301600000000003E-2</v>
      </c>
      <c r="DT29" s="1">
        <v>1.1296499999999999E-2</v>
      </c>
      <c r="DU29" s="1">
        <v>0.26132080000000002</v>
      </c>
      <c r="DV29" s="1">
        <v>0.22077559999999999</v>
      </c>
      <c r="DW29" s="1">
        <v>0.22980329999999999</v>
      </c>
      <c r="DX29" s="1">
        <v>0.23591960000000001</v>
      </c>
      <c r="DY29" s="1">
        <v>0.28183469999999999</v>
      </c>
      <c r="EA29">
        <f t="shared" si="29"/>
        <v>0.26375789999999999</v>
      </c>
      <c r="EB29">
        <f t="shared" si="30"/>
        <v>0.44874409999999998</v>
      </c>
      <c r="EC29">
        <f t="shared" si="31"/>
        <v>0.2580942</v>
      </c>
      <c r="ED29">
        <f t="shared" si="13"/>
        <v>3.7636124497471619E-2</v>
      </c>
      <c r="EE29">
        <f t="shared" si="32"/>
        <v>4.5459699999999992E-2</v>
      </c>
      <c r="EG29" s="1">
        <v>0.26375789999999999</v>
      </c>
      <c r="EH29" s="1">
        <v>0.31371579999999999</v>
      </c>
      <c r="EI29" s="1">
        <v>0.40328439999999999</v>
      </c>
      <c r="EJ29" s="1">
        <v>0.25252210000000003</v>
      </c>
      <c r="EK29" s="1">
        <v>0.24459230000000001</v>
      </c>
      <c r="EL29" s="1">
        <v>3891.1819999999998</v>
      </c>
      <c r="EM29" s="1">
        <v>4048.7939999999999</v>
      </c>
      <c r="EN29" s="1">
        <v>4312.2460000000001</v>
      </c>
      <c r="EO29" s="1">
        <v>3535.096</v>
      </c>
      <c r="EP29" s="1">
        <v>3413.4459999999999</v>
      </c>
    </row>
    <row r="30" spans="1:146" x14ac:dyDescent="0.25">
      <c r="A30">
        <v>2046</v>
      </c>
      <c r="B30" s="1">
        <v>32683</v>
      </c>
      <c r="C30" s="1">
        <v>49229</v>
      </c>
      <c r="D30" s="1">
        <v>36221</v>
      </c>
      <c r="E30" s="1">
        <v>19435</v>
      </c>
      <c r="G30">
        <f>'care receipt'!$N$5*'care provision'!B30/1000</f>
        <v>2179.2895955810009</v>
      </c>
      <c r="H30">
        <f>'care receipt'!$N$5*'care provision'!C30/1000</f>
        <v>3282.5703730030009</v>
      </c>
      <c r="I30">
        <f>'care receipt'!$N$5*'care provision'!D30/1000</f>
        <v>2415.2020451470007</v>
      </c>
      <c r="J30">
        <f>'care receipt'!$N$5*'care provision'!E30/1000</f>
        <v>1295.9181620450004</v>
      </c>
      <c r="K30">
        <f t="shared" si="14"/>
        <v>9172.9801757760033</v>
      </c>
      <c r="L30">
        <f>K30/'care receipt'!BG30</f>
        <v>1.6820688390291618</v>
      </c>
      <c r="N30" s="1">
        <v>11665</v>
      </c>
      <c r="O30" s="1">
        <v>6654</v>
      </c>
      <c r="P30" s="1">
        <v>6021</v>
      </c>
      <c r="Q30" s="1">
        <v>2845</v>
      </c>
      <c r="R30" s="1">
        <v>5672</v>
      </c>
      <c r="S30" s="1">
        <v>18.04336</v>
      </c>
      <c r="U30">
        <f>'care receipt'!$N$5*'care provision'!N30/1000</f>
        <v>777.81761565500017</v>
      </c>
      <c r="V30">
        <f>'care receipt'!$N$5*'care provision'!O30/1000</f>
        <v>443.68610497800012</v>
      </c>
      <c r="W30">
        <f>'care receipt'!$N$5*'care provision'!P30/1000</f>
        <v>401.47791374700012</v>
      </c>
      <c r="X30">
        <f>'care receipt'!$N$5*'care provision'!Q30/1000</f>
        <v>189.70348191500005</v>
      </c>
      <c r="Y30">
        <f>'care receipt'!$N$5*'care provision'!R30/1000</f>
        <v>378.2067309040001</v>
      </c>
      <c r="Z30">
        <f t="shared" si="15"/>
        <v>18.04336</v>
      </c>
      <c r="AB30" s="1">
        <v>21640</v>
      </c>
      <c r="AC30" s="1">
        <v>9801</v>
      </c>
      <c r="AD30" s="1">
        <v>8084</v>
      </c>
      <c r="AE30" s="1">
        <v>3496</v>
      </c>
      <c r="AF30" s="1">
        <v>6471</v>
      </c>
      <c r="AG30" s="1">
        <v>14.81664</v>
      </c>
      <c r="AI30">
        <f>'care receipt'!$N$5*'care provision'!AB30/1000</f>
        <v>1442.9466954800005</v>
      </c>
      <c r="AJ30">
        <f>'care receipt'!$N$5*'care provision'!AC30/1000</f>
        <v>653.52682820700011</v>
      </c>
      <c r="AK30">
        <f>'care receipt'!$N$5*'care provision'!AD30/1000</f>
        <v>539.03794298800017</v>
      </c>
      <c r="AL30">
        <f>'care receipt'!$N$5*'care provision'!AE30/1000</f>
        <v>233.11190607200007</v>
      </c>
      <c r="AM30">
        <f>'care receipt'!$N$5*'care provision'!AF30/1000</f>
        <v>431.48373689700009</v>
      </c>
      <c r="AN30">
        <f t="shared" si="16"/>
        <v>14.81664</v>
      </c>
      <c r="AP30" s="1">
        <v>14488</v>
      </c>
      <c r="AQ30" s="1">
        <v>7512</v>
      </c>
      <c r="AR30" s="1">
        <v>6532</v>
      </c>
      <c r="AS30" s="1">
        <v>2766</v>
      </c>
      <c r="AT30" s="1">
        <v>5122</v>
      </c>
      <c r="AU30" s="1">
        <v>15.44453</v>
      </c>
      <c r="AW30">
        <f>'care receipt'!$N$5*'care provision'!AP30/1000</f>
        <v>966.05414621600028</v>
      </c>
      <c r="AX30">
        <f>'care receipt'!$N$5*'care provision'!AQ30/1000</f>
        <v>500.89720778400016</v>
      </c>
      <c r="AY30">
        <f>'care receipt'!$N$5*'care provision'!AR30/1000</f>
        <v>435.55119292400013</v>
      </c>
      <c r="AZ30">
        <f>'care receipt'!$N$5*'care provision'!AS30/1000</f>
        <v>184.43579296200008</v>
      </c>
      <c r="BA30">
        <f>'care receipt'!$N$5*'care provision'!AT30/1000</f>
        <v>341.53294705400009</v>
      </c>
      <c r="BB30">
        <f t="shared" si="17"/>
        <v>15.44453</v>
      </c>
      <c r="BD30" s="1">
        <v>7317</v>
      </c>
      <c r="BE30" s="1">
        <v>3957</v>
      </c>
      <c r="BF30" s="1">
        <v>3684</v>
      </c>
      <c r="BG30" s="1">
        <v>1606</v>
      </c>
      <c r="BH30" s="1">
        <v>2966</v>
      </c>
      <c r="BI30" s="1">
        <v>16.4178</v>
      </c>
      <c r="BK30">
        <f>'care receipt'!$N$5*'care provision'!BD30/1000</f>
        <v>487.8946844190001</v>
      </c>
      <c r="BL30">
        <f>'care receipt'!$N$5*'care provision'!BE30/1000</f>
        <v>263.85120489900004</v>
      </c>
      <c r="BM30">
        <f>'care receipt'!$N$5*'care provision'!BF30/1000</f>
        <v>245.64767218800006</v>
      </c>
      <c r="BN30">
        <f>'care receipt'!$N$5*'care provision'!BG30/1000</f>
        <v>107.08744884200003</v>
      </c>
      <c r="BO30">
        <f>'care receipt'!$N$5*'care provision'!BH30/1000</f>
        <v>197.77171436200007</v>
      </c>
      <c r="BP30">
        <f t="shared" si="18"/>
        <v>16.4178</v>
      </c>
      <c r="BR30">
        <f t="shared" si="19"/>
        <v>3674.7131417700011</v>
      </c>
      <c r="BS30">
        <f t="shared" si="20"/>
        <v>1861.9613458680005</v>
      </c>
      <c r="BT30">
        <f t="shared" si="21"/>
        <v>1621.7147218470004</v>
      </c>
      <c r="BU30">
        <f t="shared" si="22"/>
        <v>714.33862979100036</v>
      </c>
      <c r="BV30">
        <f t="shared" si="23"/>
        <v>1348.9951292170003</v>
      </c>
      <c r="BW30">
        <f t="shared" si="24"/>
        <v>15.974759897432541</v>
      </c>
      <c r="BY30">
        <f t="shared" si="0"/>
        <v>2051.7504826431441</v>
      </c>
      <c r="BZ30">
        <f t="shared" si="1"/>
        <v>2537.7916200360778</v>
      </c>
      <c r="CA30">
        <f t="shared" si="2"/>
        <v>1946.3473537946527</v>
      </c>
      <c r="CB30">
        <f t="shared" si="3"/>
        <v>1110.1578185143405</v>
      </c>
      <c r="CC30">
        <f t="shared" si="25"/>
        <v>7646.0472749882156</v>
      </c>
      <c r="CD30">
        <f t="shared" si="26"/>
        <v>0.60025029111349504</v>
      </c>
      <c r="CE30">
        <f>CC30/'care receipt'!BR30</f>
        <v>1.4038978572144414</v>
      </c>
      <c r="CG30">
        <f>G30*Z30*365.25/7*'care receipt'!$BZ30/10^6</f>
        <v>35.837952287367173</v>
      </c>
      <c r="CH30">
        <f>H30*AN30*365.25/7*'care receipt'!$BZ30/10^6</f>
        <v>44.327639137176597</v>
      </c>
      <c r="CI30">
        <f>I30*BB30*365.25/7*'care receipt'!$BZ30/10^6</f>
        <v>33.996874468905929</v>
      </c>
      <c r="CJ30">
        <f>J30*BP30*365.25/7*'care receipt'!$BZ30/10^6</f>
        <v>19.391141012483633</v>
      </c>
      <c r="CK30">
        <f t="shared" si="27"/>
        <v>133.55360690593335</v>
      </c>
      <c r="CM30" s="1">
        <v>15791</v>
      </c>
      <c r="CN30" s="1">
        <v>22039</v>
      </c>
      <c r="CO30" s="1">
        <v>465</v>
      </c>
      <c r="CP30" s="1">
        <v>4</v>
      </c>
      <c r="CR30">
        <f>'care receipt'!$N$5*'care provision'!CM30/1000</f>
        <v>1052.9376741370002</v>
      </c>
      <c r="CS30">
        <f>'care receipt'!$N$5*'care provision'!CN30/1000</f>
        <v>1469.5518586730004</v>
      </c>
      <c r="CT30">
        <f>'care receipt'!$N$5*'care provision'!CO30/1000</f>
        <v>31.00601725500001</v>
      </c>
      <c r="CU30">
        <f>'care receipt'!$N$5*'care provision'!CP30/1000</f>
        <v>0.26671842800000006</v>
      </c>
      <c r="CW30">
        <f t="shared" si="4"/>
        <v>2046</v>
      </c>
      <c r="CX30">
        <f t="shared" si="5"/>
        <v>0.48315638099317676</v>
      </c>
      <c r="CY30">
        <f t="shared" si="6"/>
        <v>0.44768327611773551</v>
      </c>
      <c r="CZ30">
        <f t="shared" si="7"/>
        <v>1.2837856492090224E-2</v>
      </c>
      <c r="DA30">
        <f t="shared" si="8"/>
        <v>2.0581425263699511E-4</v>
      </c>
      <c r="DC30" s="1">
        <v>537.49360000000001</v>
      </c>
      <c r="DD30" s="1">
        <v>610.78539999999998</v>
      </c>
      <c r="DE30" s="1">
        <v>539.51009999999997</v>
      </c>
      <c r="DF30" s="1">
        <v>286.63029999999998</v>
      </c>
      <c r="DH30">
        <f t="shared" si="9"/>
        <v>6.7913671325702776</v>
      </c>
      <c r="DI30">
        <f t="shared" si="10"/>
        <v>10.770969837843984</v>
      </c>
      <c r="DJ30">
        <f t="shared" si="11"/>
        <v>0.20073671363816137</v>
      </c>
      <c r="DK30">
        <f t="shared" si="12"/>
        <v>9.1739499639802093E-4</v>
      </c>
      <c r="DL30">
        <f>SUM(DH30:DK30)/'care receipt'!DF30</f>
        <v>0.21274294428128912</v>
      </c>
      <c r="DM30">
        <f t="shared" si="28"/>
        <v>17.763991079048822</v>
      </c>
      <c r="DO30" s="1">
        <v>0.26557770000000003</v>
      </c>
      <c r="DP30" s="1">
        <v>0.23419129999999999</v>
      </c>
      <c r="DQ30" s="1">
        <v>0.45684469999999999</v>
      </c>
      <c r="DR30" s="1">
        <v>0.26022499999999998</v>
      </c>
      <c r="DS30" s="1">
        <v>5.1695499999999998E-2</v>
      </c>
      <c r="DT30" s="1">
        <v>1.2827E-2</v>
      </c>
      <c r="DU30" s="1">
        <v>0.26294380000000001</v>
      </c>
      <c r="DV30" s="1">
        <v>0.22614419999999999</v>
      </c>
      <c r="DW30" s="1">
        <v>0.22608590000000001</v>
      </c>
      <c r="DX30" s="1">
        <v>0.25674930000000001</v>
      </c>
      <c r="DY30" s="1">
        <v>0.28482930000000001</v>
      </c>
      <c r="EA30">
        <f t="shared" si="29"/>
        <v>0.26557770000000003</v>
      </c>
      <c r="EB30">
        <f t="shared" si="30"/>
        <v>0.45684469999999999</v>
      </c>
      <c r="EC30">
        <f t="shared" si="31"/>
        <v>0.26022499999999998</v>
      </c>
      <c r="ED30">
        <f t="shared" si="13"/>
        <v>3.8122672317450049E-2</v>
      </c>
      <c r="EE30">
        <f t="shared" si="32"/>
        <v>5.4945799999999989E-2</v>
      </c>
      <c r="EG30" s="1">
        <v>0.26557770000000003</v>
      </c>
      <c r="EH30" s="1">
        <v>0.31468180000000001</v>
      </c>
      <c r="EI30" s="1">
        <v>0.4018989</v>
      </c>
      <c r="EJ30" s="1">
        <v>0.25480809999999998</v>
      </c>
      <c r="EK30" s="1">
        <v>0.23758870000000001</v>
      </c>
      <c r="EL30" s="1">
        <v>3931.9589999999998</v>
      </c>
      <c r="EM30" s="1">
        <v>4128.6170000000002</v>
      </c>
      <c r="EN30" s="1">
        <v>4394.1360000000004</v>
      </c>
      <c r="EO30" s="1">
        <v>3545.1320000000001</v>
      </c>
      <c r="EP30" s="1">
        <v>3411.4459999999999</v>
      </c>
    </row>
    <row r="31" spans="1:146" x14ac:dyDescent="0.25">
      <c r="A31">
        <v>2047</v>
      </c>
      <c r="B31" s="1">
        <v>32741</v>
      </c>
      <c r="C31" s="1">
        <v>48890</v>
      </c>
      <c r="D31" s="1">
        <v>36321</v>
      </c>
      <c r="E31" s="1">
        <v>19729</v>
      </c>
      <c r="G31">
        <f>'care receipt'!$N$5*'care provision'!B31/1000</f>
        <v>2183.1570127870009</v>
      </c>
      <c r="H31">
        <f>'care receipt'!$N$5*'care provision'!C31/1000</f>
        <v>3259.9659862300009</v>
      </c>
      <c r="I31">
        <f>'care receipt'!$N$5*'care provision'!D31/1000</f>
        <v>2421.8700058470004</v>
      </c>
      <c r="J31">
        <f>'care receipt'!$N$5*'care provision'!E31/1000</f>
        <v>1315.5219665030004</v>
      </c>
      <c r="K31">
        <f t="shared" si="14"/>
        <v>9180.5149713670016</v>
      </c>
      <c r="L31">
        <f>K31/'care receipt'!BG31</f>
        <v>1.6772570565375757</v>
      </c>
      <c r="N31" s="1">
        <v>11713</v>
      </c>
      <c r="O31" s="1">
        <v>6613</v>
      </c>
      <c r="P31" s="1">
        <v>6009</v>
      </c>
      <c r="Q31" s="1">
        <v>2837</v>
      </c>
      <c r="R31" s="1">
        <v>5740</v>
      </c>
      <c r="S31" s="1">
        <v>18.259260000000001</v>
      </c>
      <c r="U31">
        <f>'care receipt'!$N$5*'care provision'!N31/1000</f>
        <v>781.01823679100028</v>
      </c>
      <c r="V31">
        <f>'care receipt'!$N$5*'care provision'!O31/1000</f>
        <v>440.95224109100013</v>
      </c>
      <c r="W31">
        <f>'care receipt'!$N$5*'care provision'!P31/1000</f>
        <v>400.67775846300015</v>
      </c>
      <c r="X31">
        <f>'care receipt'!$N$5*'care provision'!Q31/1000</f>
        <v>189.17004505900005</v>
      </c>
      <c r="Y31">
        <f>'care receipt'!$N$5*'care provision'!R31/1000</f>
        <v>382.7409441800001</v>
      </c>
      <c r="Z31">
        <f t="shared" si="15"/>
        <v>18.259260000000001</v>
      </c>
      <c r="AB31" s="1">
        <v>21093</v>
      </c>
      <c r="AC31" s="1">
        <v>9751</v>
      </c>
      <c r="AD31" s="1">
        <v>8123</v>
      </c>
      <c r="AE31" s="1">
        <v>3495</v>
      </c>
      <c r="AF31" s="1">
        <v>6661</v>
      </c>
      <c r="AG31" s="1">
        <v>15.09891</v>
      </c>
      <c r="AI31">
        <f>'care receipt'!$N$5*'care provision'!AB31/1000</f>
        <v>1406.4729504510003</v>
      </c>
      <c r="AJ31">
        <f>'care receipt'!$N$5*'care provision'!AC31/1000</f>
        <v>650.19284785700017</v>
      </c>
      <c r="AK31">
        <f>'care receipt'!$N$5*'care provision'!AD31/1000</f>
        <v>541.63844766100021</v>
      </c>
      <c r="AL31">
        <f>'care receipt'!$N$5*'care provision'!AE31/1000</f>
        <v>233.04522646500007</v>
      </c>
      <c r="AM31">
        <f>'care receipt'!$N$5*'care provision'!AF31/1000</f>
        <v>444.15286222700013</v>
      </c>
      <c r="AN31">
        <f t="shared" si="16"/>
        <v>15.09891</v>
      </c>
      <c r="AP31" s="1">
        <v>14429</v>
      </c>
      <c r="AQ31" s="1">
        <v>7538</v>
      </c>
      <c r="AR31" s="1">
        <v>6571</v>
      </c>
      <c r="AS31" s="1">
        <v>2829</v>
      </c>
      <c r="AT31" s="1">
        <v>5114</v>
      </c>
      <c r="AU31" s="1">
        <v>15.627420000000001</v>
      </c>
      <c r="AW31">
        <f>'care receipt'!$N$5*'care provision'!AP31/1000</f>
        <v>962.12004940300028</v>
      </c>
      <c r="AX31">
        <f>'care receipt'!$N$5*'care provision'!AQ31/1000</f>
        <v>502.63087756600015</v>
      </c>
      <c r="AY31">
        <f>'care receipt'!$N$5*'care provision'!AR31/1000</f>
        <v>438.15169759700012</v>
      </c>
      <c r="AZ31">
        <f>'care receipt'!$N$5*'care provision'!AS31/1000</f>
        <v>188.63660820300004</v>
      </c>
      <c r="BA31">
        <f>'care receipt'!$N$5*'care provision'!AT31/1000</f>
        <v>340.99951019800011</v>
      </c>
      <c r="BB31">
        <f t="shared" si="17"/>
        <v>15.627420000000001</v>
      </c>
      <c r="BD31" s="1">
        <v>7175</v>
      </c>
      <c r="BE31" s="1">
        <v>4153</v>
      </c>
      <c r="BF31" s="1">
        <v>3792</v>
      </c>
      <c r="BG31" s="1">
        <v>1712</v>
      </c>
      <c r="BH31" s="1">
        <v>2996</v>
      </c>
      <c r="BI31" s="1">
        <v>16.448</v>
      </c>
      <c r="BK31">
        <f>'care receipt'!$N$5*'care provision'!BD31/1000</f>
        <v>478.42618022500011</v>
      </c>
      <c r="BL31">
        <f>'care receipt'!$N$5*'care provision'!BE31/1000</f>
        <v>276.92040787100007</v>
      </c>
      <c r="BM31">
        <f>'care receipt'!$N$5*'care provision'!BF31/1000</f>
        <v>252.84906974400008</v>
      </c>
      <c r="BN31">
        <f>'care receipt'!$N$5*'care provision'!BG31/1000</f>
        <v>114.15548718400002</v>
      </c>
      <c r="BO31">
        <f>'care receipt'!$N$5*'care provision'!BH31/1000</f>
        <v>199.77210257200005</v>
      </c>
      <c r="BP31">
        <f t="shared" si="18"/>
        <v>16.448</v>
      </c>
      <c r="BR31">
        <f t="shared" si="19"/>
        <v>3628.0374168700009</v>
      </c>
      <c r="BS31">
        <f t="shared" si="20"/>
        <v>1870.6963743850004</v>
      </c>
      <c r="BT31">
        <f t="shared" si="21"/>
        <v>1633.3169734650007</v>
      </c>
      <c r="BU31">
        <f t="shared" si="22"/>
        <v>725.00736691100019</v>
      </c>
      <c r="BV31">
        <f t="shared" si="23"/>
        <v>1367.6654191770003</v>
      </c>
      <c r="BW31">
        <f t="shared" si="24"/>
        <v>16.183193435405034</v>
      </c>
      <c r="BY31">
        <f t="shared" si="0"/>
        <v>2079.985601670608</v>
      </c>
      <c r="BZ31">
        <f t="shared" si="1"/>
        <v>2568.3301484137592</v>
      </c>
      <c r="CA31">
        <f t="shared" si="2"/>
        <v>1974.8326442591476</v>
      </c>
      <c r="CB31">
        <f t="shared" si="3"/>
        <v>1129.0245518094789</v>
      </c>
      <c r="CC31">
        <f t="shared" si="25"/>
        <v>7752.172946152994</v>
      </c>
      <c r="CD31">
        <f t="shared" si="26"/>
        <v>0.59961455741142722</v>
      </c>
      <c r="CE31">
        <f>CC31/'care receipt'!BR31</f>
        <v>1.4143109951662352</v>
      </c>
      <c r="CG31">
        <f>G31*Z31*365.25/7*'care receipt'!$BZ31/10^6</f>
        <v>36.984561634764283</v>
      </c>
      <c r="CH31">
        <f>H31*AN31*365.25/7*'care receipt'!$BZ31/10^6</f>
        <v>45.667895295111087</v>
      </c>
      <c r="CI31">
        <f>I31*BB31*365.25/7*'care receipt'!$BZ31/10^6</f>
        <v>35.114819829177605</v>
      </c>
      <c r="CJ31">
        <f>J31*BP31*365.25/7*'care receipt'!$BZ31/10^6</f>
        <v>20.075368834294679</v>
      </c>
      <c r="CK31">
        <f t="shared" si="27"/>
        <v>137.84264559334764</v>
      </c>
      <c r="CM31" s="1">
        <v>15934</v>
      </c>
      <c r="CN31" s="1">
        <v>21701</v>
      </c>
      <c r="CO31" s="1">
        <v>483</v>
      </c>
      <c r="CP31" s="1">
        <v>13</v>
      </c>
      <c r="CR31">
        <f>'care receipt'!$N$5*'care provision'!CM31/1000</f>
        <v>1062.4728579380003</v>
      </c>
      <c r="CS31">
        <f>'care receipt'!$N$5*'care provision'!CN31/1000</f>
        <v>1447.0141515070004</v>
      </c>
      <c r="CT31">
        <f>'care receipt'!$N$5*'care provision'!CO31/1000</f>
        <v>32.206250181000009</v>
      </c>
      <c r="CU31">
        <f>'care receipt'!$N$5*'care provision'!CP31/1000</f>
        <v>0.86683489100000022</v>
      </c>
      <c r="CW31">
        <f t="shared" si="4"/>
        <v>2047</v>
      </c>
      <c r="CX31">
        <f t="shared" si="5"/>
        <v>0.48666809199474659</v>
      </c>
      <c r="CY31">
        <f t="shared" si="6"/>
        <v>0.44387400286357126</v>
      </c>
      <c r="CZ31">
        <f t="shared" si="7"/>
        <v>1.3298092012885109E-2</v>
      </c>
      <c r="DA31">
        <f t="shared" si="8"/>
        <v>6.589284809164174E-4</v>
      </c>
      <c r="DC31" s="1">
        <v>537.88879999999995</v>
      </c>
      <c r="DD31" s="1">
        <v>603.04549999999995</v>
      </c>
      <c r="DE31" s="1">
        <v>534.53710000000001</v>
      </c>
      <c r="DF31" s="1">
        <v>468.13839999999999</v>
      </c>
      <c r="DH31">
        <f t="shared" si="9"/>
        <v>6.857907007066097</v>
      </c>
      <c r="DI31">
        <f t="shared" si="10"/>
        <v>10.471384470031376</v>
      </c>
      <c r="DJ31">
        <f t="shared" si="11"/>
        <v>0.20658522688351461</v>
      </c>
      <c r="DK31">
        <f t="shared" si="12"/>
        <v>4.8695843872429744E-3</v>
      </c>
      <c r="DL31">
        <f>SUM(DH31:DK31)/'care receipt'!DF31</f>
        <v>0.20534966228871779</v>
      </c>
      <c r="DM31">
        <f t="shared" si="28"/>
        <v>17.540746288368233</v>
      </c>
      <c r="DO31" s="1">
        <v>0.2654688</v>
      </c>
      <c r="DP31" s="1">
        <v>0.2317139</v>
      </c>
      <c r="DQ31" s="1">
        <v>0.46153060000000001</v>
      </c>
      <c r="DR31" s="1">
        <v>0.2541407</v>
      </c>
      <c r="DS31" s="1">
        <v>4.9051400000000002E-2</v>
      </c>
      <c r="DT31" s="1">
        <v>1.19233E-2</v>
      </c>
      <c r="DU31" s="1">
        <v>0.26327699999999998</v>
      </c>
      <c r="DV31" s="1">
        <v>0.2162095</v>
      </c>
      <c r="DW31" s="1">
        <v>0.22605890000000001</v>
      </c>
      <c r="DX31" s="1">
        <v>0.2347352</v>
      </c>
      <c r="DY31" s="1">
        <v>0.27868540000000003</v>
      </c>
      <c r="EA31">
        <f t="shared" si="29"/>
        <v>0.2654688</v>
      </c>
      <c r="EB31">
        <f t="shared" si="30"/>
        <v>0.46153060000000001</v>
      </c>
      <c r="EC31">
        <f t="shared" si="31"/>
        <v>0.2541407</v>
      </c>
      <c r="ED31">
        <f t="shared" si="13"/>
        <v>3.5982706246208744E-2</v>
      </c>
      <c r="EE31">
        <f t="shared" si="32"/>
        <v>4.9230900000000022E-2</v>
      </c>
      <c r="EG31" s="1">
        <v>0.2654688</v>
      </c>
      <c r="EH31" s="1">
        <v>0.31536019999999998</v>
      </c>
      <c r="EI31" s="1">
        <v>0.41229969999999999</v>
      </c>
      <c r="EJ31" s="1">
        <v>0.24896789999999999</v>
      </c>
      <c r="EK31" s="1">
        <v>0.2205387</v>
      </c>
      <c r="EL31" s="1">
        <v>3983.7150000000001</v>
      </c>
      <c r="EM31" s="1">
        <v>4197.4989999999998</v>
      </c>
      <c r="EN31" s="1">
        <v>4434.8469999999998</v>
      </c>
      <c r="EO31" s="1">
        <v>3648.6439999999998</v>
      </c>
      <c r="EP31" s="1">
        <v>3470.549</v>
      </c>
    </row>
    <row r="32" spans="1:146" x14ac:dyDescent="0.25">
      <c r="A32">
        <v>2048</v>
      </c>
      <c r="B32" s="1">
        <v>32252</v>
      </c>
      <c r="C32" s="1">
        <v>48865</v>
      </c>
      <c r="D32" s="1">
        <v>35988</v>
      </c>
      <c r="E32" s="1">
        <v>20105</v>
      </c>
      <c r="G32">
        <f>'care receipt'!$N$5*'care provision'!B32/1000</f>
        <v>2150.5506849640005</v>
      </c>
      <c r="H32">
        <f>'care receipt'!$N$5*'care provision'!C32/1000</f>
        <v>3258.2989960550008</v>
      </c>
      <c r="I32">
        <f>'care receipt'!$N$5*'care provision'!D32/1000</f>
        <v>2399.6656967160006</v>
      </c>
      <c r="J32">
        <f>'care receipt'!$N$5*'care provision'!E32/1000</f>
        <v>1340.5934987350004</v>
      </c>
      <c r="K32">
        <f t="shared" si="14"/>
        <v>9149.1088764700016</v>
      </c>
      <c r="L32">
        <f>K32/'care receipt'!BG32</f>
        <v>1.6593500949340299</v>
      </c>
      <c r="N32" s="1">
        <v>11529</v>
      </c>
      <c r="O32" s="1">
        <v>6506</v>
      </c>
      <c r="P32" s="1">
        <v>5993</v>
      </c>
      <c r="Q32" s="1">
        <v>2743</v>
      </c>
      <c r="R32" s="1">
        <v>5642</v>
      </c>
      <c r="S32" s="1">
        <v>18.104890000000001</v>
      </c>
      <c r="U32">
        <f>'care receipt'!$N$5*'care provision'!N32/1000</f>
        <v>768.74918910300016</v>
      </c>
      <c r="V32">
        <f>'care receipt'!$N$5*'care provision'!O32/1000</f>
        <v>433.81752314200014</v>
      </c>
      <c r="W32">
        <f>'care receipt'!$N$5*'care provision'!P32/1000</f>
        <v>399.61088475100007</v>
      </c>
      <c r="X32">
        <f>'care receipt'!$N$5*'care provision'!Q32/1000</f>
        <v>182.90216200100005</v>
      </c>
      <c r="Y32">
        <f>'care receipt'!$N$5*'care provision'!R32/1000</f>
        <v>376.20634269400011</v>
      </c>
      <c r="Z32">
        <f t="shared" si="15"/>
        <v>18.104890000000001</v>
      </c>
      <c r="AB32" s="1">
        <v>21214</v>
      </c>
      <c r="AC32" s="1">
        <v>9827</v>
      </c>
      <c r="AD32" s="1">
        <v>8016</v>
      </c>
      <c r="AE32" s="1">
        <v>3526</v>
      </c>
      <c r="AF32" s="1">
        <v>6546</v>
      </c>
      <c r="AG32" s="1">
        <v>14.9421</v>
      </c>
      <c r="AI32">
        <f>'care receipt'!$N$5*'care provision'!AB32/1000</f>
        <v>1414.5411828980004</v>
      </c>
      <c r="AJ32">
        <f>'care receipt'!$N$5*'care provision'!AC32/1000</f>
        <v>655.26049798900021</v>
      </c>
      <c r="AK32">
        <f>'care receipt'!$N$5*'care provision'!AD32/1000</f>
        <v>534.50372971200011</v>
      </c>
      <c r="AL32">
        <f>'care receipt'!$N$5*'care provision'!AE32/1000</f>
        <v>235.11229428200008</v>
      </c>
      <c r="AM32">
        <f>'care receipt'!$N$5*'care provision'!AF32/1000</f>
        <v>436.4847074220001</v>
      </c>
      <c r="AN32">
        <f t="shared" si="16"/>
        <v>14.9421</v>
      </c>
      <c r="AP32" s="1">
        <v>14480</v>
      </c>
      <c r="AQ32" s="1">
        <v>7283</v>
      </c>
      <c r="AR32" s="1">
        <v>6494</v>
      </c>
      <c r="AS32" s="1">
        <v>2871</v>
      </c>
      <c r="AT32" s="1">
        <v>5057</v>
      </c>
      <c r="AU32" s="1">
        <v>15.53176</v>
      </c>
      <c r="AW32">
        <f>'care receipt'!$N$5*'care provision'!AP32/1000</f>
        <v>965.52070936000018</v>
      </c>
      <c r="AX32">
        <f>'care receipt'!$N$5*'care provision'!AQ32/1000</f>
        <v>485.62757778100013</v>
      </c>
      <c r="AY32">
        <f>'care receipt'!$N$5*'care provision'!AR32/1000</f>
        <v>433.01736785800011</v>
      </c>
      <c r="AZ32">
        <f>'care receipt'!$N$5*'care provision'!AS32/1000</f>
        <v>191.43715169700005</v>
      </c>
      <c r="BA32">
        <f>'care receipt'!$N$5*'care provision'!AT32/1000</f>
        <v>337.19877259900005</v>
      </c>
      <c r="BB32">
        <f t="shared" si="17"/>
        <v>15.53176</v>
      </c>
      <c r="BD32" s="1">
        <v>7360</v>
      </c>
      <c r="BE32" s="1">
        <v>4233</v>
      </c>
      <c r="BF32" s="1">
        <v>3866</v>
      </c>
      <c r="BG32" s="1">
        <v>1670</v>
      </c>
      <c r="BH32" s="1">
        <v>3072</v>
      </c>
      <c r="BI32" s="1">
        <v>16.383690000000001</v>
      </c>
      <c r="BK32">
        <f>'care receipt'!$N$5*'care provision'!BD32/1000</f>
        <v>490.76190752000014</v>
      </c>
      <c r="BL32">
        <f>'care receipt'!$N$5*'care provision'!BE32/1000</f>
        <v>282.2547764310001</v>
      </c>
      <c r="BM32">
        <f>'care receipt'!$N$5*'care provision'!BF32/1000</f>
        <v>257.78336066200006</v>
      </c>
      <c r="BN32">
        <f>'care receipt'!$N$5*'care provision'!BG32/1000</f>
        <v>111.35494369000003</v>
      </c>
      <c r="BO32">
        <f>'care receipt'!$N$5*'care provision'!BH32/1000</f>
        <v>204.83975270400003</v>
      </c>
      <c r="BP32">
        <f t="shared" si="18"/>
        <v>16.383690000000001</v>
      </c>
      <c r="BR32">
        <f t="shared" si="19"/>
        <v>3639.572988881001</v>
      </c>
      <c r="BS32">
        <f t="shared" si="20"/>
        <v>1856.9603753430006</v>
      </c>
      <c r="BT32">
        <f t="shared" si="21"/>
        <v>1624.9153429830003</v>
      </c>
      <c r="BU32">
        <f t="shared" si="22"/>
        <v>720.8065516700002</v>
      </c>
      <c r="BV32">
        <f t="shared" si="23"/>
        <v>1354.7295754190004</v>
      </c>
      <c r="BW32">
        <f t="shared" si="24"/>
        <v>16.051422601195249</v>
      </c>
      <c r="BY32">
        <f t="shared" si="0"/>
        <v>2031.5979116432004</v>
      </c>
      <c r="BZ32">
        <f t="shared" si="1"/>
        <v>2540.3570284178913</v>
      </c>
      <c r="CA32">
        <f t="shared" si="2"/>
        <v>1944.7491888162556</v>
      </c>
      <c r="CB32">
        <f t="shared" si="3"/>
        <v>1146.0432709022202</v>
      </c>
      <c r="CC32">
        <f t="shared" si="25"/>
        <v>7662.7473997795678</v>
      </c>
      <c r="CD32">
        <f t="shared" si="26"/>
        <v>0.59664695983487759</v>
      </c>
      <c r="CE32">
        <f>CC32/'care receipt'!BR32</f>
        <v>1.40510222477112</v>
      </c>
      <c r="CG32">
        <f>G32*Z32*365.25/7*'care receipt'!$BZ32/10^6</f>
        <v>36.773876126355695</v>
      </c>
      <c r="CH32">
        <f>H32*AN32*365.25/7*'care receipt'!$BZ32/10^6</f>
        <v>45.982905448154092</v>
      </c>
      <c r="CI32">
        <f>I32*BB32*365.25/7*'care receipt'!$BZ32/10^6</f>
        <v>35.201830714876081</v>
      </c>
      <c r="CJ32">
        <f>J32*BP32*365.25/7*'care receipt'!$BZ32/10^6</f>
        <v>20.744485430935693</v>
      </c>
      <c r="CK32">
        <f t="shared" si="27"/>
        <v>138.70309772032155</v>
      </c>
      <c r="CM32" s="1">
        <v>15669</v>
      </c>
      <c r="CN32" s="1">
        <v>21585</v>
      </c>
      <c r="CO32" s="1">
        <v>489</v>
      </c>
      <c r="CP32" s="1">
        <v>6</v>
      </c>
      <c r="CR32">
        <f>'care receipt'!$N$5*'care provision'!CM32/1000</f>
        <v>1044.8027620830003</v>
      </c>
      <c r="CS32">
        <f>'care receipt'!$N$5*'care provision'!CN32/1000</f>
        <v>1439.2793170950004</v>
      </c>
      <c r="CT32">
        <f>'care receipt'!$N$5*'care provision'!CO32/1000</f>
        <v>32.606327823000008</v>
      </c>
      <c r="CU32">
        <f>'care receipt'!$N$5*'care provision'!CP32/1000</f>
        <v>0.40007764200000007</v>
      </c>
      <c r="CW32">
        <f t="shared" si="4"/>
        <v>2048</v>
      </c>
      <c r="CX32">
        <f t="shared" si="5"/>
        <v>0.48583033610318743</v>
      </c>
      <c r="CY32">
        <f t="shared" si="6"/>
        <v>0.44172720761281081</v>
      </c>
      <c r="CZ32">
        <f t="shared" si="7"/>
        <v>1.3587862620873624E-2</v>
      </c>
      <c r="DA32">
        <f t="shared" si="8"/>
        <v>2.9843322556577962E-4</v>
      </c>
      <c r="DC32" s="1">
        <v>544.01689999999996</v>
      </c>
      <c r="DD32" s="1">
        <v>609.56320000000005</v>
      </c>
      <c r="DE32" s="1">
        <v>573.52279999999996</v>
      </c>
      <c r="DF32" s="1">
        <v>690.71320000000003</v>
      </c>
      <c r="DH32">
        <f t="shared" si="9"/>
        <v>6.8206843168779763</v>
      </c>
      <c r="DI32">
        <f t="shared" si="10"/>
        <v>10.527980474666919</v>
      </c>
      <c r="DJ32">
        <f t="shared" si="11"/>
        <v>0.2244056691691784</v>
      </c>
      <c r="DK32">
        <f t="shared" si="12"/>
        <v>3.3160669002512931E-3</v>
      </c>
      <c r="DL32">
        <f>SUM(DH32:DK32)/'care receipt'!DF32</f>
        <v>0.20453183904090202</v>
      </c>
      <c r="DM32">
        <f t="shared" si="28"/>
        <v>17.576386527614325</v>
      </c>
      <c r="DO32" s="1">
        <v>0.26548709999999998</v>
      </c>
      <c r="DP32" s="1">
        <v>0.22997529999999999</v>
      </c>
      <c r="DQ32" s="1">
        <v>0.46005449999999998</v>
      </c>
      <c r="DR32" s="1">
        <v>0.25320549999999997</v>
      </c>
      <c r="DS32" s="1">
        <v>4.6485100000000001E-2</v>
      </c>
      <c r="DT32" s="1">
        <v>1.18066E-2</v>
      </c>
      <c r="DU32" s="1">
        <v>0.26319999999999999</v>
      </c>
      <c r="DV32" s="1">
        <v>0.21826719999999999</v>
      </c>
      <c r="DW32" s="1">
        <v>0.22493189999999999</v>
      </c>
      <c r="DX32" s="1">
        <v>0.24038419999999999</v>
      </c>
      <c r="DY32" s="1">
        <v>0.27648929999999999</v>
      </c>
      <c r="EA32">
        <f t="shared" si="29"/>
        <v>0.26548709999999998</v>
      </c>
      <c r="EB32">
        <f t="shared" si="30"/>
        <v>0.46005449999999998</v>
      </c>
      <c r="EC32">
        <f t="shared" si="31"/>
        <v>0.25320549999999997</v>
      </c>
      <c r="ED32">
        <f t="shared" si="13"/>
        <v>3.4055541186957375E-2</v>
      </c>
      <c r="EE32">
        <f t="shared" si="32"/>
        <v>5.9714500000000004E-2</v>
      </c>
      <c r="EG32" s="1">
        <v>0.26548709999999998</v>
      </c>
      <c r="EH32" s="1">
        <v>0.30750480000000002</v>
      </c>
      <c r="EI32" s="1">
        <v>0.40033999999999997</v>
      </c>
      <c r="EJ32" s="1">
        <v>0.24477789999999999</v>
      </c>
      <c r="EK32" s="1">
        <v>0.17857139999999999</v>
      </c>
      <c r="EL32" s="1">
        <v>4007.8719999999998</v>
      </c>
      <c r="EM32" s="1">
        <v>4230.0259999999998</v>
      </c>
      <c r="EN32" s="1">
        <v>4555.7610000000004</v>
      </c>
      <c r="EO32" s="1">
        <v>3692.6</v>
      </c>
      <c r="EP32" s="1">
        <v>3512.8719999999998</v>
      </c>
    </row>
    <row r="33" spans="1:146" x14ac:dyDescent="0.25">
      <c r="A33">
        <v>2049</v>
      </c>
      <c r="B33" s="1">
        <v>32097</v>
      </c>
      <c r="C33" s="1">
        <v>48294</v>
      </c>
      <c r="D33" s="1">
        <v>35620</v>
      </c>
      <c r="E33" s="1">
        <v>20138</v>
      </c>
      <c r="G33">
        <f>'care receipt'!$N$5*'care provision'!B33/1000</f>
        <v>2140.2153458790008</v>
      </c>
      <c r="H33">
        <f>'care receipt'!$N$5*'care provision'!C33/1000</f>
        <v>3220.2249404580011</v>
      </c>
      <c r="I33">
        <f>'care receipt'!$N$5*'care provision'!D33/1000</f>
        <v>2375.1276013400006</v>
      </c>
      <c r="J33">
        <f>'care receipt'!$N$5*'care provision'!E33/1000</f>
        <v>1342.7939257660003</v>
      </c>
      <c r="K33">
        <f t="shared" si="14"/>
        <v>9078.3618134430017</v>
      </c>
      <c r="L33">
        <f>K33/'care receipt'!BG33</f>
        <v>1.6451460885956644</v>
      </c>
      <c r="N33" s="1">
        <v>11514</v>
      </c>
      <c r="O33" s="1">
        <v>6469</v>
      </c>
      <c r="P33" s="1">
        <v>5831</v>
      </c>
      <c r="Q33" s="1">
        <v>2769</v>
      </c>
      <c r="R33" s="1">
        <v>5673</v>
      </c>
      <c r="S33" s="1">
        <v>18.37227</v>
      </c>
      <c r="U33">
        <f>'care receipt'!$N$5*'care provision'!N33/1000</f>
        <v>767.74899499800017</v>
      </c>
      <c r="V33">
        <f>'care receipt'!$N$5*'care provision'!O33/1000</f>
        <v>431.35037768300009</v>
      </c>
      <c r="W33">
        <f>'care receipt'!$N$5*'care provision'!P33/1000</f>
        <v>388.80878841700007</v>
      </c>
      <c r="X33">
        <f>'care receipt'!$N$5*'care provision'!Q33/1000</f>
        <v>184.63583178300007</v>
      </c>
      <c r="Y33">
        <f>'care receipt'!$N$5*'care provision'!R33/1000</f>
        <v>378.27341051100007</v>
      </c>
      <c r="Z33">
        <f t="shared" si="15"/>
        <v>18.37227</v>
      </c>
      <c r="AB33" s="1">
        <v>20916</v>
      </c>
      <c r="AC33" s="1">
        <v>9629</v>
      </c>
      <c r="AD33" s="1">
        <v>8195</v>
      </c>
      <c r="AE33" s="1">
        <v>3342</v>
      </c>
      <c r="AF33" s="1">
        <v>6439</v>
      </c>
      <c r="AG33" s="1">
        <v>14.80678</v>
      </c>
      <c r="AI33">
        <f>'care receipt'!$N$5*'care provision'!AB33/1000</f>
        <v>1394.6706600120006</v>
      </c>
      <c r="AJ33">
        <f>'care receipt'!$N$5*'care provision'!AC33/1000</f>
        <v>642.05793580300019</v>
      </c>
      <c r="AK33">
        <f>'care receipt'!$N$5*'care provision'!AD33/1000</f>
        <v>546.43937936500015</v>
      </c>
      <c r="AL33">
        <f>'care receipt'!$N$5*'care provision'!AE33/1000</f>
        <v>222.84324659400005</v>
      </c>
      <c r="AM33">
        <f>'care receipt'!$N$5*'care provision'!AF33/1000</f>
        <v>429.34998947300011</v>
      </c>
      <c r="AN33">
        <f t="shared" si="16"/>
        <v>14.80678</v>
      </c>
      <c r="AP33" s="1">
        <v>14613</v>
      </c>
      <c r="AQ33" s="1">
        <v>7188</v>
      </c>
      <c r="AR33" s="1">
        <v>6287</v>
      </c>
      <c r="AS33" s="1">
        <v>2854</v>
      </c>
      <c r="AT33" s="1">
        <v>4850</v>
      </c>
      <c r="AU33" s="1">
        <v>15.14363</v>
      </c>
      <c r="AW33">
        <f>'care receipt'!$N$5*'care provision'!AP33/1000</f>
        <v>974.38909709100028</v>
      </c>
      <c r="AX33">
        <f>'care receipt'!$N$5*'care provision'!AQ33/1000</f>
        <v>479.29301511600016</v>
      </c>
      <c r="AY33">
        <f>'care receipt'!$N$5*'care provision'!AR33/1000</f>
        <v>419.21468920900008</v>
      </c>
      <c r="AZ33">
        <f>'care receipt'!$N$5*'care provision'!AS33/1000</f>
        <v>190.30359837800006</v>
      </c>
      <c r="BA33">
        <f>'care receipt'!$N$5*'care provision'!AT33/1000</f>
        <v>323.39609395000008</v>
      </c>
      <c r="BB33">
        <f t="shared" si="17"/>
        <v>15.14363</v>
      </c>
      <c r="BD33" s="1">
        <v>7509</v>
      </c>
      <c r="BE33" s="1">
        <v>4168</v>
      </c>
      <c r="BF33" s="1">
        <v>3813</v>
      </c>
      <c r="BG33" s="1">
        <v>1707</v>
      </c>
      <c r="BH33" s="1">
        <v>3046</v>
      </c>
      <c r="BI33" s="1">
        <v>16.24183</v>
      </c>
      <c r="BK33">
        <f>'care receipt'!$N$5*'care provision'!BD33/1000</f>
        <v>500.69716896300014</v>
      </c>
      <c r="BL33">
        <f>'care receipt'!$N$5*'care provision'!BE33/1000</f>
        <v>277.92060197600006</v>
      </c>
      <c r="BM33">
        <f>'care receipt'!$N$5*'care provision'!BF33/1000</f>
        <v>254.24934149100005</v>
      </c>
      <c r="BN33">
        <f>'care receipt'!$N$5*'care provision'!BG33/1000</f>
        <v>113.82208914900004</v>
      </c>
      <c r="BO33">
        <f>'care receipt'!$N$5*'care provision'!BH33/1000</f>
        <v>203.10608292200007</v>
      </c>
      <c r="BP33">
        <f t="shared" si="18"/>
        <v>16.24183</v>
      </c>
      <c r="BR33">
        <f t="shared" si="19"/>
        <v>3637.5059210640011</v>
      </c>
      <c r="BS33">
        <f t="shared" si="20"/>
        <v>1830.6219305780005</v>
      </c>
      <c r="BT33">
        <f t="shared" si="21"/>
        <v>1608.7121984820005</v>
      </c>
      <c r="BU33">
        <f t="shared" si="22"/>
        <v>711.60476590400015</v>
      </c>
      <c r="BV33">
        <f t="shared" si="23"/>
        <v>1334.1255768560004</v>
      </c>
      <c r="BW33">
        <f t="shared" si="24"/>
        <v>15.947729742047317</v>
      </c>
      <c r="BY33">
        <f t="shared" si="0"/>
        <v>2051.6934762655687</v>
      </c>
      <c r="BZ33">
        <f t="shared" si="1"/>
        <v>2487.9349299393198</v>
      </c>
      <c r="CA33">
        <f t="shared" si="2"/>
        <v>1876.7616537828203</v>
      </c>
      <c r="CB33">
        <f t="shared" si="3"/>
        <v>1137.9849358914414</v>
      </c>
      <c r="CC33">
        <f t="shared" si="25"/>
        <v>7554.3749958791504</v>
      </c>
      <c r="CD33">
        <f t="shared" si="26"/>
        <v>0.60092706659137507</v>
      </c>
      <c r="CE33">
        <f>CC33/'care receipt'!BR33</f>
        <v>1.3921482348620737</v>
      </c>
      <c r="CG33">
        <f>G33*Z33*365.25/7*'care receipt'!$BZ33/10^6</f>
        <v>37.805556284861645</v>
      </c>
      <c r="CH33">
        <f>H33*AN33*365.25/7*'care receipt'!$BZ33/10^6</f>
        <v>45.843965053734742</v>
      </c>
      <c r="CI33">
        <f>I33*BB33*365.25/7*'care receipt'!$BZ33/10^6</f>
        <v>34.582172803171943</v>
      </c>
      <c r="CJ33">
        <f>J33*BP33*365.25/7*'care receipt'!$BZ33/10^6</f>
        <v>20.969094088789614</v>
      </c>
      <c r="CK33">
        <f t="shared" si="27"/>
        <v>139.20078823055795</v>
      </c>
      <c r="CM33" s="1">
        <v>15773</v>
      </c>
      <c r="CN33" s="1">
        <v>21278</v>
      </c>
      <c r="CO33" s="1">
        <v>521</v>
      </c>
      <c r="CP33" s="1">
        <v>5</v>
      </c>
      <c r="CR33">
        <f>'care receipt'!$N$5*'care provision'!CM33/1000</f>
        <v>1051.7374412110003</v>
      </c>
      <c r="CS33">
        <f>'care receipt'!$N$5*'care provision'!CN33/1000</f>
        <v>1418.8086777460005</v>
      </c>
      <c r="CT33">
        <f>'care receipt'!$N$5*'care provision'!CO33/1000</f>
        <v>34.740075247000007</v>
      </c>
      <c r="CU33">
        <f>'care receipt'!$N$5*'care provision'!CP33/1000</f>
        <v>0.33339803500000009</v>
      </c>
      <c r="CW33">
        <f t="shared" si="4"/>
        <v>2049</v>
      </c>
      <c r="CX33">
        <f t="shared" si="5"/>
        <v>0.49141664329999685</v>
      </c>
      <c r="CY33">
        <f t="shared" si="6"/>
        <v>0.44059303433138691</v>
      </c>
      <c r="CZ33">
        <f t="shared" si="7"/>
        <v>1.4626614261650758E-2</v>
      </c>
      <c r="DA33">
        <f t="shared" si="8"/>
        <v>2.4828682093554476E-4</v>
      </c>
      <c r="DC33" s="1">
        <v>536.34950000000003</v>
      </c>
      <c r="DD33" s="1">
        <v>611.29510000000005</v>
      </c>
      <c r="DE33" s="1">
        <v>602.99879999999996</v>
      </c>
      <c r="DF33" s="1">
        <v>514.87019999999995</v>
      </c>
      <c r="DH33">
        <f t="shared" si="9"/>
        <v>6.7691862086975929</v>
      </c>
      <c r="DI33">
        <f t="shared" si="10"/>
        <v>10.407729510523312</v>
      </c>
      <c r="DJ33">
        <f t="shared" si="11"/>
        <v>0.25137868423020848</v>
      </c>
      <c r="DK33">
        <f t="shared" si="12"/>
        <v>2.0598805555206846E-3</v>
      </c>
      <c r="DL33">
        <f>SUM(DH33:DK33)/'care receipt'!DF33</f>
        <v>0.20028297742159942</v>
      </c>
      <c r="DM33">
        <f t="shared" si="28"/>
        <v>17.430354284006633</v>
      </c>
      <c r="DO33" s="1">
        <v>0.26802090000000001</v>
      </c>
      <c r="DP33" s="1">
        <v>0.2329637</v>
      </c>
      <c r="DQ33" s="1">
        <v>0.46154980000000001</v>
      </c>
      <c r="DR33" s="1">
        <v>0.25620389999999998</v>
      </c>
      <c r="DS33" s="1">
        <v>4.9043900000000001E-2</v>
      </c>
      <c r="DT33" s="1">
        <v>1.36521E-2</v>
      </c>
      <c r="DU33" s="1">
        <v>0.2658778</v>
      </c>
      <c r="DV33" s="1">
        <v>0.2202134</v>
      </c>
      <c r="DW33" s="1">
        <v>0.22690779999999999</v>
      </c>
      <c r="DX33" s="1">
        <v>0.23793520000000001</v>
      </c>
      <c r="DY33" s="1">
        <v>0.28888779999999997</v>
      </c>
      <c r="EA33">
        <f t="shared" si="29"/>
        <v>0.26802090000000001</v>
      </c>
      <c r="EB33">
        <f t="shared" si="30"/>
        <v>0.46154980000000001</v>
      </c>
      <c r="EC33">
        <f t="shared" si="31"/>
        <v>0.25620389999999998</v>
      </c>
      <c r="ED33">
        <f t="shared" si="13"/>
        <v>3.6261517769647408E-2</v>
      </c>
      <c r="EE33">
        <f t="shared" si="32"/>
        <v>5.3968600000000033E-2</v>
      </c>
      <c r="EG33" s="1">
        <v>0.26802090000000001</v>
      </c>
      <c r="EH33" s="1">
        <v>0.3131969</v>
      </c>
      <c r="EI33" s="1">
        <v>0.40758119999999998</v>
      </c>
      <c r="EJ33" s="1">
        <v>0.24690039999999999</v>
      </c>
      <c r="EK33" s="1">
        <v>0.18507000000000001</v>
      </c>
      <c r="EL33" s="1">
        <v>4059.1030000000001</v>
      </c>
      <c r="EM33" s="1">
        <v>4260.72</v>
      </c>
      <c r="EN33" s="1">
        <v>4495.97</v>
      </c>
      <c r="EO33" s="1">
        <v>3790.172</v>
      </c>
      <c r="EP33" s="1">
        <v>3635.9659999999999</v>
      </c>
    </row>
    <row r="34" spans="1:146" x14ac:dyDescent="0.25">
      <c r="A34">
        <v>2050</v>
      </c>
      <c r="B34" s="1">
        <v>31831</v>
      </c>
      <c r="C34" s="1">
        <v>48090</v>
      </c>
      <c r="D34" s="1">
        <v>35562</v>
      </c>
      <c r="E34" s="1">
        <v>20290</v>
      </c>
      <c r="G34">
        <f>'care receipt'!$N$5*'care provision'!B34/1000</f>
        <v>2122.4785704170004</v>
      </c>
      <c r="H34">
        <f>'care receipt'!$N$5*'care provision'!C34/1000</f>
        <v>3206.6223006300011</v>
      </c>
      <c r="I34">
        <f>'care receipt'!$N$5*'care provision'!D34/1000</f>
        <v>2371.2601841340006</v>
      </c>
      <c r="J34">
        <f>'care receipt'!$N$5*'care provision'!E34/1000</f>
        <v>1352.9292260300006</v>
      </c>
      <c r="K34">
        <f t="shared" si="14"/>
        <v>9053.2902812110024</v>
      </c>
      <c r="L34">
        <f>K34/'care receipt'!BG34</f>
        <v>1.629321621005388</v>
      </c>
      <c r="N34" s="1">
        <v>11217</v>
      </c>
      <c r="O34" s="1">
        <v>6522</v>
      </c>
      <c r="P34" s="1">
        <v>5946</v>
      </c>
      <c r="Q34" s="1">
        <v>2730</v>
      </c>
      <c r="R34" s="1">
        <v>5598</v>
      </c>
      <c r="S34" s="1">
        <v>18.387720000000002</v>
      </c>
      <c r="U34">
        <f>'care receipt'!$N$5*'care provision'!N34/1000</f>
        <v>747.94515171900014</v>
      </c>
      <c r="V34">
        <f>'care receipt'!$N$5*'care provision'!O34/1000</f>
        <v>434.8843968540001</v>
      </c>
      <c r="W34">
        <f>'care receipt'!$N$5*'care provision'!P34/1000</f>
        <v>396.4769432220001</v>
      </c>
      <c r="X34">
        <f>'care receipt'!$N$5*'care provision'!Q34/1000</f>
        <v>182.03532711000005</v>
      </c>
      <c r="Y34">
        <f>'care receipt'!$N$5*'care provision'!R34/1000</f>
        <v>373.27243998600011</v>
      </c>
      <c r="Z34">
        <f t="shared" si="15"/>
        <v>18.387720000000002</v>
      </c>
      <c r="AB34" s="1">
        <v>20632</v>
      </c>
      <c r="AC34" s="1">
        <v>9655</v>
      </c>
      <c r="AD34" s="1">
        <v>8109</v>
      </c>
      <c r="AE34" s="1">
        <v>3488</v>
      </c>
      <c r="AF34" s="1">
        <v>6429</v>
      </c>
      <c r="AG34" s="1">
        <v>14.98687</v>
      </c>
      <c r="AI34">
        <f>'care receipt'!$N$5*'care provision'!AB34/1000</f>
        <v>1375.7336516240005</v>
      </c>
      <c r="AJ34">
        <f>'care receipt'!$N$5*'care provision'!AC34/1000</f>
        <v>643.79160558500018</v>
      </c>
      <c r="AK34">
        <f>'care receipt'!$N$5*'care provision'!AD34/1000</f>
        <v>540.70493316300019</v>
      </c>
      <c r="AL34">
        <f>'care receipt'!$N$5*'care provision'!AE34/1000</f>
        <v>232.57846921600006</v>
      </c>
      <c r="AM34">
        <f>'care receipt'!$N$5*'care provision'!AF34/1000</f>
        <v>428.68319340300013</v>
      </c>
      <c r="AN34">
        <f t="shared" si="16"/>
        <v>14.98687</v>
      </c>
      <c r="AP34" s="1">
        <v>14371</v>
      </c>
      <c r="AQ34" s="1">
        <v>7300</v>
      </c>
      <c r="AR34" s="1">
        <v>6362</v>
      </c>
      <c r="AS34" s="1">
        <v>2804</v>
      </c>
      <c r="AT34" s="1">
        <v>4885</v>
      </c>
      <c r="AU34" s="1">
        <v>15.284230000000001</v>
      </c>
      <c r="AW34">
        <f>'care receipt'!$N$5*'care provision'!AP34/1000</f>
        <v>958.25263219700037</v>
      </c>
      <c r="AX34">
        <f>'care receipt'!$N$5*'care provision'!AQ34/1000</f>
        <v>486.76113110000011</v>
      </c>
      <c r="AY34">
        <f>'care receipt'!$N$5*'care provision'!AR34/1000</f>
        <v>424.2156597340001</v>
      </c>
      <c r="AZ34">
        <f>'care receipt'!$N$5*'care provision'!AS34/1000</f>
        <v>186.96961802800004</v>
      </c>
      <c r="BA34">
        <f>'care receipt'!$N$5*'care provision'!AT34/1000</f>
        <v>325.72988019500008</v>
      </c>
      <c r="BB34">
        <f t="shared" si="17"/>
        <v>15.284230000000001</v>
      </c>
      <c r="BD34" s="1">
        <v>7338</v>
      </c>
      <c r="BE34" s="1">
        <v>4370</v>
      </c>
      <c r="BF34" s="1">
        <v>3783</v>
      </c>
      <c r="BG34" s="1">
        <v>1781</v>
      </c>
      <c r="BH34" s="1">
        <v>3130</v>
      </c>
      <c r="BI34" s="1">
        <v>16.484819999999999</v>
      </c>
      <c r="BK34">
        <f>'care receipt'!$N$5*'care provision'!BD34/1000</f>
        <v>489.29495616600019</v>
      </c>
      <c r="BL34">
        <f>'care receipt'!$N$5*'care provision'!BE34/1000</f>
        <v>291.38988259000007</v>
      </c>
      <c r="BM34">
        <f>'care receipt'!$N$5*'care provision'!BF34/1000</f>
        <v>252.24895328100007</v>
      </c>
      <c r="BN34">
        <f>'care receipt'!$N$5*'care provision'!BG34/1000</f>
        <v>118.75638006700004</v>
      </c>
      <c r="BO34">
        <f>'care receipt'!$N$5*'care provision'!BH34/1000</f>
        <v>208.70716991000006</v>
      </c>
      <c r="BP34">
        <f t="shared" si="18"/>
        <v>16.484819999999999</v>
      </c>
      <c r="BR34">
        <f t="shared" si="19"/>
        <v>3571.2263917060009</v>
      </c>
      <c r="BS34">
        <f t="shared" si="20"/>
        <v>1856.8270161290002</v>
      </c>
      <c r="BT34">
        <f t="shared" si="21"/>
        <v>1613.6464894000005</v>
      </c>
      <c r="BU34">
        <f t="shared" si="22"/>
        <v>720.33979442100019</v>
      </c>
      <c r="BV34">
        <f t="shared" si="23"/>
        <v>1336.3926834940003</v>
      </c>
      <c r="BW34">
        <f t="shared" si="24"/>
        <v>16.085914568286775</v>
      </c>
      <c r="BY34">
        <f t="shared" si="0"/>
        <v>2036.4013701267081</v>
      </c>
      <c r="BZ34">
        <f t="shared" si="1"/>
        <v>2507.5576895420372</v>
      </c>
      <c r="CA34">
        <f t="shared" si="2"/>
        <v>1891.1020182320685</v>
      </c>
      <c r="CB34">
        <f t="shared" si="3"/>
        <v>1163.7279696419964</v>
      </c>
      <c r="CC34">
        <f t="shared" si="25"/>
        <v>7598.7890475428094</v>
      </c>
      <c r="CD34">
        <f t="shared" si="26"/>
        <v>0.59798463034555582</v>
      </c>
      <c r="CE34">
        <f>CC34/'care receipt'!BR34</f>
        <v>1.3765311821047159</v>
      </c>
      <c r="CG34">
        <f>G34*Z34*365.25/7*'care receipt'!$BZ34/10^6</f>
        <v>38.198652243447839</v>
      </c>
      <c r="CH34">
        <f>H34*AN34*365.25/7*'care receipt'!$BZ34/10^6</f>
        <v>47.036564386734774</v>
      </c>
      <c r="CI34">
        <f>I34*BB34*365.25/7*'care receipt'!$BZ34/10^6</f>
        <v>35.47313874908383</v>
      </c>
      <c r="CJ34">
        <f>J34*BP34*365.25/7*'care receipt'!$BZ34/10^6</f>
        <v>21.829115158944482</v>
      </c>
      <c r="CK34">
        <f t="shared" si="27"/>
        <v>142.53747053821093</v>
      </c>
      <c r="CM34" s="1">
        <v>15670</v>
      </c>
      <c r="CN34" s="1">
        <v>21294</v>
      </c>
      <c r="CO34" s="1">
        <v>498</v>
      </c>
      <c r="CP34" s="1">
        <v>4</v>
      </c>
      <c r="CR34">
        <f>'care receipt'!$N$5*'care provision'!CM34/1000</f>
        <v>1044.8694416900003</v>
      </c>
      <c r="CS34">
        <f>'care receipt'!$N$5*'care provision'!CN34/1000</f>
        <v>1419.8755514580005</v>
      </c>
      <c r="CT34">
        <f>'care receipt'!$N$5*'care provision'!CO34/1000</f>
        <v>33.206444286000014</v>
      </c>
      <c r="CU34">
        <f>'care receipt'!$N$5*'care provision'!CP34/1000</f>
        <v>0.26671842800000006</v>
      </c>
      <c r="CW34">
        <f t="shared" si="4"/>
        <v>2050</v>
      </c>
      <c r="CX34">
        <f t="shared" si="5"/>
        <v>0.49228739279318906</v>
      </c>
      <c r="CY34">
        <f t="shared" si="6"/>
        <v>0.44279475982532751</v>
      </c>
      <c r="CZ34">
        <f t="shared" si="7"/>
        <v>1.4003711827231317E-2</v>
      </c>
      <c r="DA34">
        <f t="shared" si="8"/>
        <v>1.9714144898965003E-4</v>
      </c>
      <c r="DC34" s="1">
        <v>536.19619999999998</v>
      </c>
      <c r="DD34" s="1">
        <v>601.25930000000005</v>
      </c>
      <c r="DE34" s="1">
        <v>625.95749999999998</v>
      </c>
      <c r="DF34" s="1">
        <v>496.7045</v>
      </c>
      <c r="DH34">
        <f t="shared" si="9"/>
        <v>6.7230602895635965</v>
      </c>
      <c r="DI34">
        <f t="shared" si="10"/>
        <v>10.244560561881016</v>
      </c>
      <c r="DJ34">
        <f t="shared" si="11"/>
        <v>0.24942987418984625</v>
      </c>
      <c r="DK34">
        <f t="shared" si="12"/>
        <v>1.5897629210463123E-3</v>
      </c>
      <c r="DL34">
        <f>SUM(DH34:DK34)/'care receipt'!DF34</f>
        <v>0.19038214327446681</v>
      </c>
      <c r="DM34">
        <f t="shared" si="28"/>
        <v>17.218640488555508</v>
      </c>
      <c r="DO34" s="1">
        <v>0.26920549999999999</v>
      </c>
      <c r="DP34" s="1">
        <v>0.23360239999999999</v>
      </c>
      <c r="DQ34" s="1">
        <v>0.47062029999999999</v>
      </c>
      <c r="DR34" s="1">
        <v>0.25539590000000001</v>
      </c>
      <c r="DS34" s="1">
        <v>4.6896300000000002E-2</v>
      </c>
      <c r="DT34" s="1">
        <v>1.3814099999999999E-2</v>
      </c>
      <c r="DU34" s="1">
        <v>0.26697369999999998</v>
      </c>
      <c r="DV34" s="1">
        <v>0.2220782</v>
      </c>
      <c r="DW34" s="1">
        <v>0.23163449999999999</v>
      </c>
      <c r="DX34" s="1">
        <v>0.2361548</v>
      </c>
      <c r="DY34" s="1">
        <v>0.28127920000000001</v>
      </c>
      <c r="EA34">
        <f t="shared" si="29"/>
        <v>0.26920549999999999</v>
      </c>
      <c r="EB34">
        <f t="shared" si="30"/>
        <v>0.47062029999999999</v>
      </c>
      <c r="EC34">
        <f t="shared" si="31"/>
        <v>0.25539590000000001</v>
      </c>
      <c r="ED34">
        <f t="shared" si="13"/>
        <v>3.4878147776265848E-2</v>
      </c>
      <c r="EE34">
        <f t="shared" si="32"/>
        <v>6.1746499999999982E-2</v>
      </c>
      <c r="EG34" s="1">
        <v>0.26920549999999999</v>
      </c>
      <c r="EH34" s="1">
        <v>0.3113223</v>
      </c>
      <c r="EI34" s="1">
        <v>0.40887380000000001</v>
      </c>
      <c r="EJ34" s="1">
        <v>0.24393400000000001</v>
      </c>
      <c r="EK34" s="1">
        <v>0.2163062</v>
      </c>
      <c r="EL34" s="1">
        <v>4098.0060000000003</v>
      </c>
      <c r="EM34" s="1">
        <v>4307.34</v>
      </c>
      <c r="EN34" s="1">
        <v>4563.0119999999997</v>
      </c>
      <c r="EO34" s="1">
        <v>3799.2829999999999</v>
      </c>
      <c r="EP34" s="1">
        <v>3663.7310000000002</v>
      </c>
    </row>
    <row r="35" spans="1:146" x14ac:dyDescent="0.25">
      <c r="A35">
        <v>2051</v>
      </c>
      <c r="B35" s="1">
        <v>31576</v>
      </c>
      <c r="C35" s="1">
        <v>47526</v>
      </c>
      <c r="D35" s="1">
        <v>35595</v>
      </c>
      <c r="E35" s="1">
        <v>20473</v>
      </c>
      <c r="G35">
        <f>'care receipt'!$N$5*'care provision'!B35/1000</f>
        <v>2105.4752706320005</v>
      </c>
      <c r="H35">
        <f>'care receipt'!$N$5*'care provision'!C35/1000</f>
        <v>3169.0150022820012</v>
      </c>
      <c r="I35">
        <f>'care receipt'!$N$5*'care provision'!D35/1000</f>
        <v>2373.4606111650005</v>
      </c>
      <c r="J35">
        <f>'care receipt'!$N$5*'care provision'!E35/1000</f>
        <v>1365.1315941110004</v>
      </c>
      <c r="K35">
        <f t="shared" si="14"/>
        <v>9013.0824781900028</v>
      </c>
      <c r="L35">
        <f>K35/'care receipt'!BG35</f>
        <v>1.6149342891278378</v>
      </c>
      <c r="N35" s="1">
        <v>11258</v>
      </c>
      <c r="O35" s="1">
        <v>6355</v>
      </c>
      <c r="P35" s="1">
        <v>5946</v>
      </c>
      <c r="Q35" s="1">
        <v>2725</v>
      </c>
      <c r="R35" s="1">
        <v>5469</v>
      </c>
      <c r="S35" s="1">
        <v>18.11402</v>
      </c>
      <c r="U35">
        <f>'care receipt'!$N$5*'care provision'!N35/1000</f>
        <v>750.67901560600023</v>
      </c>
      <c r="V35">
        <f>'care receipt'!$N$5*'care provision'!O35/1000</f>
        <v>423.74890248500014</v>
      </c>
      <c r="W35">
        <f>'care receipt'!$N$5*'care provision'!P35/1000</f>
        <v>396.4769432220001</v>
      </c>
      <c r="X35">
        <f>'care receipt'!$N$5*'care provision'!Q35/1000</f>
        <v>181.70192907500004</v>
      </c>
      <c r="Y35">
        <f>'care receipt'!$N$5*'care provision'!R35/1000</f>
        <v>364.67077068300011</v>
      </c>
      <c r="Z35">
        <f t="shared" si="15"/>
        <v>18.11402</v>
      </c>
      <c r="AB35" s="1">
        <v>20545</v>
      </c>
      <c r="AC35" s="1">
        <v>9746</v>
      </c>
      <c r="AD35" s="1">
        <v>7733</v>
      </c>
      <c r="AE35" s="1">
        <v>3465</v>
      </c>
      <c r="AF35" s="1">
        <v>6269</v>
      </c>
      <c r="AG35" s="1">
        <v>14.835330000000001</v>
      </c>
      <c r="AI35">
        <f>'care receipt'!$N$5*'care provision'!AB35/1000</f>
        <v>1369.9325258150002</v>
      </c>
      <c r="AJ35">
        <f>'care receipt'!$N$5*'care provision'!AC35/1000</f>
        <v>649.85944982200022</v>
      </c>
      <c r="AK35">
        <f>'care receipt'!$N$5*'care provision'!AD35/1000</f>
        <v>515.6334009310001</v>
      </c>
      <c r="AL35">
        <f>'care receipt'!$N$5*'care provision'!AE35/1000</f>
        <v>231.04483825500006</v>
      </c>
      <c r="AM35">
        <f>'care receipt'!$N$5*'care provision'!AF35/1000</f>
        <v>418.01445628300013</v>
      </c>
      <c r="AN35">
        <f t="shared" si="16"/>
        <v>14.835330000000001</v>
      </c>
      <c r="AP35" s="1">
        <v>14502</v>
      </c>
      <c r="AQ35" s="1">
        <v>7218</v>
      </c>
      <c r="AR35" s="1">
        <v>6440</v>
      </c>
      <c r="AS35" s="1">
        <v>2730</v>
      </c>
      <c r="AT35" s="1">
        <v>4894</v>
      </c>
      <c r="AU35" s="1">
        <v>15.13932</v>
      </c>
      <c r="AW35">
        <f>'care receipt'!$N$5*'care provision'!AP35/1000</f>
        <v>966.98766071400019</v>
      </c>
      <c r="AX35">
        <f>'care receipt'!$N$5*'care provision'!AQ35/1000</f>
        <v>481.29340332600015</v>
      </c>
      <c r="AY35">
        <f>'care receipt'!$N$5*'care provision'!AR35/1000</f>
        <v>429.41666908000013</v>
      </c>
      <c r="AZ35">
        <f>'care receipt'!$N$5*'care provision'!AS35/1000</f>
        <v>182.03532711000005</v>
      </c>
      <c r="BA35">
        <f>'care receipt'!$N$5*'care provision'!AT35/1000</f>
        <v>326.32999665800008</v>
      </c>
      <c r="BB35">
        <f t="shared" si="17"/>
        <v>15.13932</v>
      </c>
      <c r="BD35" s="1">
        <v>7502</v>
      </c>
      <c r="BE35" s="1">
        <v>4288</v>
      </c>
      <c r="BF35" s="1">
        <v>3951</v>
      </c>
      <c r="BG35" s="1">
        <v>1754</v>
      </c>
      <c r="BH35" s="1">
        <v>3091</v>
      </c>
      <c r="BI35" s="1">
        <v>16.325589999999998</v>
      </c>
      <c r="BK35">
        <f>'care receipt'!$N$5*'care provision'!BD35/1000</f>
        <v>500.23041171400018</v>
      </c>
      <c r="BL35">
        <f>'care receipt'!$N$5*'care provision'!BE35/1000</f>
        <v>285.9221548160001</v>
      </c>
      <c r="BM35">
        <f>'care receipt'!$N$5*'care provision'!BF35/1000</f>
        <v>263.45112725700005</v>
      </c>
      <c r="BN35">
        <f>'care receipt'!$N$5*'care provision'!BG35/1000</f>
        <v>116.95603067800003</v>
      </c>
      <c r="BO35">
        <f>'care receipt'!$N$5*'care provision'!BH35/1000</f>
        <v>206.10666523700007</v>
      </c>
      <c r="BP35">
        <f t="shared" si="18"/>
        <v>16.325589999999998</v>
      </c>
      <c r="BR35">
        <f t="shared" si="19"/>
        <v>3587.8296138490009</v>
      </c>
      <c r="BS35">
        <f t="shared" si="20"/>
        <v>1840.8239104490006</v>
      </c>
      <c r="BT35">
        <f t="shared" si="21"/>
        <v>1604.9781404900004</v>
      </c>
      <c r="BU35">
        <f t="shared" si="22"/>
        <v>711.7381251180002</v>
      </c>
      <c r="BV35">
        <f t="shared" si="23"/>
        <v>1315.1218888610006</v>
      </c>
      <c r="BW35">
        <f t="shared" si="24"/>
        <v>15.907006647702893</v>
      </c>
      <c r="BY35">
        <f t="shared" ref="BY35:BY54" si="33">G35*Z35*365.25/7/1000</f>
        <v>1990.0187684747355</v>
      </c>
      <c r="BZ35">
        <f t="shared" ref="BZ35:BZ54" si="34">H35*AN35*365.25/7/1000</f>
        <v>2453.0911803817144</v>
      </c>
      <c r="CA35">
        <f t="shared" ref="CA35:CA54" si="35">I35*BB35*365.25/7/1000</f>
        <v>1874.9106764800249</v>
      </c>
      <c r="CB35">
        <f t="shared" ref="CB35:CB54" si="36">J35*BP35*365.25/7/1000</f>
        <v>1162.8818386748324</v>
      </c>
      <c r="CC35">
        <f t="shared" si="25"/>
        <v>7480.9024640113066</v>
      </c>
      <c r="CD35">
        <f t="shared" si="26"/>
        <v>0.59392699881212274</v>
      </c>
      <c r="CE35">
        <f>CC35/'care receipt'!BR35</f>
        <v>1.3610871255415238</v>
      </c>
      <c r="CG35">
        <f>G35*Z35*365.25/7*'care receipt'!$BZ35/10^6</f>
        <v>37.999977202592419</v>
      </c>
      <c r="CH35">
        <f>H35*AN35*365.25/7*'care receipt'!$BZ35/10^6</f>
        <v>46.842477270620329</v>
      </c>
      <c r="CI35">
        <f>I35*BB35*365.25/7*'care receipt'!$BZ35/10^6</f>
        <v>35.801955283942135</v>
      </c>
      <c r="CJ35">
        <f>J35*BP35*365.25/7*'care receipt'!$BZ35/10^6</f>
        <v>22.205561102733586</v>
      </c>
      <c r="CK35">
        <f t="shared" si="27"/>
        <v>142.84997085988846</v>
      </c>
      <c r="CM35" s="1">
        <v>15555</v>
      </c>
      <c r="CN35" s="1">
        <v>21101</v>
      </c>
      <c r="CO35" s="1">
        <v>537</v>
      </c>
      <c r="CP35" s="1">
        <v>7</v>
      </c>
      <c r="CR35">
        <f>'care receipt'!$N$5*'care provision'!CM35/1000</f>
        <v>1037.2012868850004</v>
      </c>
      <c r="CS35">
        <f>'care receipt'!$N$5*'care provision'!CN35/1000</f>
        <v>1407.0063873070003</v>
      </c>
      <c r="CT35">
        <f>'care receipt'!$N$5*'care provision'!CO35/1000</f>
        <v>35.80694895900001</v>
      </c>
      <c r="CU35">
        <f>'care receipt'!$N$5*'care provision'!CP35/1000</f>
        <v>0.4667572490000001</v>
      </c>
      <c r="CW35">
        <f t="shared" ref="CW35:CW54" si="37">A35</f>
        <v>2051</v>
      </c>
      <c r="CX35">
        <f t="shared" ref="CX35:CX54" si="38">CR35/G35</f>
        <v>0.4926209779579428</v>
      </c>
      <c r="CY35">
        <f t="shared" ref="CY35:CY54" si="39">CS35/H35</f>
        <v>0.44398855363380035</v>
      </c>
      <c r="CZ35">
        <f t="shared" ref="CZ35:CZ54" si="40">CT35/I35</f>
        <v>1.5086388537715973E-2</v>
      </c>
      <c r="DA35">
        <f t="shared" ref="DA35:DA54" si="41">CU35/J35</f>
        <v>3.4191374004786788E-4</v>
      </c>
      <c r="DC35" s="1">
        <v>541.96489999999994</v>
      </c>
      <c r="DD35" s="1">
        <v>606.87620000000004</v>
      </c>
      <c r="DE35" s="1">
        <v>642.28599999999994</v>
      </c>
      <c r="DF35" s="1">
        <v>238.31180000000001</v>
      </c>
      <c r="DH35">
        <f t="shared" ref="DH35:DH54" si="42">DC35*CR35*12/10^6</f>
        <v>6.745520300718006</v>
      </c>
      <c r="DI35">
        <f t="shared" ref="DI35:DI54" si="43">DD35*CS35*12/10^6</f>
        <v>10.246544276455207</v>
      </c>
      <c r="DJ35">
        <f t="shared" ref="DJ35:DJ54" si="44">DE35*CT35*12/10^6</f>
        <v>0.27597962422896333</v>
      </c>
      <c r="DK35">
        <f t="shared" ref="DK35:DK54" si="45">DF35*CU35*12/10^6</f>
        <v>1.3348051220668585E-3</v>
      </c>
      <c r="DL35">
        <f>SUM(DH35:DK35)/'care receipt'!DF35</f>
        <v>0.18980698703620177</v>
      </c>
      <c r="DM35">
        <f t="shared" si="28"/>
        <v>17.269379006524243</v>
      </c>
      <c r="DO35" s="1">
        <v>0.27157360000000003</v>
      </c>
      <c r="DP35" s="1">
        <v>0.23728299999999999</v>
      </c>
      <c r="DQ35" s="1">
        <v>0.47974080000000002</v>
      </c>
      <c r="DR35" s="1">
        <v>0.25910620000000001</v>
      </c>
      <c r="DS35" s="1">
        <v>5.0207599999999998E-2</v>
      </c>
      <c r="DT35" s="1">
        <v>1.39991E-2</v>
      </c>
      <c r="DU35" s="1">
        <v>0.26950629999999998</v>
      </c>
      <c r="DV35" s="1">
        <v>0.2253088</v>
      </c>
      <c r="DW35" s="1">
        <v>0.23385420000000001</v>
      </c>
      <c r="DX35" s="1">
        <v>0.25262430000000002</v>
      </c>
      <c r="DY35" s="1">
        <v>0.28622730000000002</v>
      </c>
      <c r="EA35">
        <f t="shared" si="29"/>
        <v>0.27157360000000003</v>
      </c>
      <c r="EB35">
        <f t="shared" si="30"/>
        <v>0.47974080000000002</v>
      </c>
      <c r="EC35">
        <f t="shared" si="31"/>
        <v>0.25910620000000001</v>
      </c>
      <c r="ED35">
        <f t="shared" ref="ED35:ED54" si="46">(DS35*I35+DT35*J35)/(I35+J35)</f>
        <v>3.6986214887279732E-2</v>
      </c>
      <c r="EE35">
        <f t="shared" si="32"/>
        <v>6.9026500000000046E-2</v>
      </c>
      <c r="EG35" s="1">
        <v>0.27157360000000003</v>
      </c>
      <c r="EH35" s="1">
        <v>0.3136022</v>
      </c>
      <c r="EI35" s="1">
        <v>0.41071429999999998</v>
      </c>
      <c r="EJ35" s="1">
        <v>0.24708949999999999</v>
      </c>
      <c r="EK35" s="1">
        <v>0.2083333</v>
      </c>
      <c r="EL35" s="1">
        <v>4173.2550000000001</v>
      </c>
      <c r="EM35" s="1">
        <v>4382.3980000000001</v>
      </c>
      <c r="EN35" s="1">
        <v>4655.9170000000004</v>
      </c>
      <c r="EO35" s="1">
        <v>3850.799</v>
      </c>
      <c r="EP35" s="1">
        <v>3755.107</v>
      </c>
    </row>
    <row r="36" spans="1:146" x14ac:dyDescent="0.25">
      <c r="A36">
        <v>2052</v>
      </c>
      <c r="B36" s="1">
        <v>31118</v>
      </c>
      <c r="C36" s="1">
        <v>46949</v>
      </c>
      <c r="D36" s="1">
        <v>35429</v>
      </c>
      <c r="E36" s="1">
        <v>20894</v>
      </c>
      <c r="G36">
        <f>'care receipt'!$N$5*'care provision'!B36/1000</f>
        <v>2074.9360106260006</v>
      </c>
      <c r="H36">
        <f>'care receipt'!$N$5*'care provision'!C36/1000</f>
        <v>3130.5408690430008</v>
      </c>
      <c r="I36">
        <f>'care receipt'!$N$5*'care provision'!D36/1000</f>
        <v>2362.3917964030006</v>
      </c>
      <c r="J36">
        <f>'care receipt'!$N$5*'care provision'!E36/1000</f>
        <v>1393.2037086580006</v>
      </c>
      <c r="K36">
        <f t="shared" si="14"/>
        <v>8961.0723847300033</v>
      </c>
      <c r="L36">
        <f>K36/'care receipt'!BG36</f>
        <v>1.5906777454252778</v>
      </c>
      <c r="N36" s="1">
        <v>11024</v>
      </c>
      <c r="O36" s="1">
        <v>6348</v>
      </c>
      <c r="P36" s="1">
        <v>5772</v>
      </c>
      <c r="Q36" s="1">
        <v>2724</v>
      </c>
      <c r="R36" s="1">
        <v>5417</v>
      </c>
      <c r="S36" s="1">
        <v>18.343699999999998</v>
      </c>
      <c r="U36">
        <f>'care receipt'!$N$5*'care provision'!N36/1000</f>
        <v>735.07598756800019</v>
      </c>
      <c r="V36">
        <f>'care receipt'!$N$5*'care provision'!O36/1000</f>
        <v>423.28214523600013</v>
      </c>
      <c r="W36">
        <f>'care receipt'!$N$5*'care provision'!P36/1000</f>
        <v>384.87469160400013</v>
      </c>
      <c r="X36">
        <f>'care receipt'!$N$5*'care provision'!Q36/1000</f>
        <v>181.63524946800004</v>
      </c>
      <c r="Y36">
        <f>'care receipt'!$N$5*'care provision'!R36/1000</f>
        <v>361.20343111900007</v>
      </c>
      <c r="Z36">
        <f t="shared" si="15"/>
        <v>18.343699999999998</v>
      </c>
      <c r="AB36" s="1">
        <v>20416</v>
      </c>
      <c r="AC36" s="1">
        <v>9425</v>
      </c>
      <c r="AD36" s="1">
        <v>7646</v>
      </c>
      <c r="AE36" s="1">
        <v>3387</v>
      </c>
      <c r="AF36" s="1">
        <v>6350</v>
      </c>
      <c r="AG36" s="1">
        <v>15.02697</v>
      </c>
      <c r="AI36">
        <f>'care receipt'!$N$5*'care provision'!AB36/1000</f>
        <v>1361.3308565120003</v>
      </c>
      <c r="AJ36">
        <f>'care receipt'!$N$5*'care provision'!AC36/1000</f>
        <v>628.45529597500013</v>
      </c>
      <c r="AK36">
        <f>'care receipt'!$N$5*'care provision'!AD36/1000</f>
        <v>509.83227512200011</v>
      </c>
      <c r="AL36">
        <f>'care receipt'!$N$5*'care provision'!AE36/1000</f>
        <v>225.84382890900005</v>
      </c>
      <c r="AM36">
        <f>'care receipt'!$N$5*'care provision'!AF36/1000</f>
        <v>423.41550445000013</v>
      </c>
      <c r="AN36">
        <f t="shared" si="16"/>
        <v>15.02697</v>
      </c>
      <c r="AP36" s="1">
        <v>14436</v>
      </c>
      <c r="AQ36" s="1">
        <v>7390</v>
      </c>
      <c r="AR36" s="1">
        <v>6234</v>
      </c>
      <c r="AS36" s="1">
        <v>2716</v>
      </c>
      <c r="AT36" s="1">
        <v>4832</v>
      </c>
      <c r="AU36" s="1">
        <v>15.05799</v>
      </c>
      <c r="AW36">
        <f>'care receipt'!$N$5*'care provision'!AP36/1000</f>
        <v>962.58680665200029</v>
      </c>
      <c r="AX36">
        <f>'care receipt'!$N$5*'care provision'!AQ36/1000</f>
        <v>492.76229573000012</v>
      </c>
      <c r="AY36">
        <f>'care receipt'!$N$5*'care provision'!AR36/1000</f>
        <v>415.68067003800007</v>
      </c>
      <c r="AZ36">
        <f>'care receipt'!$N$5*'care provision'!AS36/1000</f>
        <v>181.10181261200003</v>
      </c>
      <c r="BA36">
        <f>'care receipt'!$N$5*'care provision'!AT36/1000</f>
        <v>322.19586102400012</v>
      </c>
      <c r="BB36">
        <f t="shared" si="17"/>
        <v>15.05799</v>
      </c>
      <c r="BD36" s="1">
        <v>7735</v>
      </c>
      <c r="BE36" s="1">
        <v>4490</v>
      </c>
      <c r="BF36" s="1">
        <v>3965</v>
      </c>
      <c r="BG36" s="1">
        <v>1706</v>
      </c>
      <c r="BH36" s="1">
        <v>3105</v>
      </c>
      <c r="BI36" s="1">
        <v>15.92493</v>
      </c>
      <c r="BK36">
        <f>'care receipt'!$N$5*'care provision'!BD36/1000</f>
        <v>515.76676014500015</v>
      </c>
      <c r="BL36">
        <f>'care receipt'!$N$5*'care provision'!BE36/1000</f>
        <v>299.39143543000006</v>
      </c>
      <c r="BM36">
        <f>'care receipt'!$N$5*'care provision'!BF36/1000</f>
        <v>264.38464175500008</v>
      </c>
      <c r="BN36">
        <f>'care receipt'!$N$5*'care provision'!BG36/1000</f>
        <v>113.75540954200004</v>
      </c>
      <c r="BO36">
        <f>'care receipt'!$N$5*'care provision'!BH36/1000</f>
        <v>207.04017973500007</v>
      </c>
      <c r="BP36">
        <f t="shared" si="18"/>
        <v>15.92493</v>
      </c>
      <c r="BR36">
        <f t="shared" si="19"/>
        <v>3574.7604108770006</v>
      </c>
      <c r="BS36">
        <f t="shared" si="20"/>
        <v>1843.8911723710005</v>
      </c>
      <c r="BT36">
        <f t="shared" si="21"/>
        <v>1574.7722785190003</v>
      </c>
      <c r="BU36">
        <f t="shared" si="22"/>
        <v>702.33630053100023</v>
      </c>
      <c r="BV36">
        <f t="shared" si="23"/>
        <v>1313.8549763280002</v>
      </c>
      <c r="BW36">
        <f t="shared" si="24"/>
        <v>15.942744893667681</v>
      </c>
      <c r="BY36">
        <f t="shared" si="33"/>
        <v>1986.0209786769128</v>
      </c>
      <c r="BZ36">
        <f t="shared" si="34"/>
        <v>2454.6127278261511</v>
      </c>
      <c r="CA36">
        <f t="shared" si="35"/>
        <v>1856.1416449882577</v>
      </c>
      <c r="CB36">
        <f t="shared" si="36"/>
        <v>1157.6688255096406</v>
      </c>
      <c r="CC36">
        <f t="shared" si="25"/>
        <v>7454.4441770009626</v>
      </c>
      <c r="CD36">
        <f t="shared" si="26"/>
        <v>0.5957028587327351</v>
      </c>
      <c r="CE36">
        <f>CC36/'care receipt'!BR36</f>
        <v>1.3482951748659728</v>
      </c>
      <c r="CG36">
        <f>G36*Z36*365.25/7*'care receipt'!$BZ36/10^6</f>
        <v>38.605706051875366</v>
      </c>
      <c r="CH36">
        <f>H36*AN36*365.25/7*'care receipt'!$BZ36/10^6</f>
        <v>47.714529936526063</v>
      </c>
      <c r="CI36">
        <f>I36*BB36*365.25/7*'care receipt'!$BZ36/10^6</f>
        <v>36.08101802872163</v>
      </c>
      <c r="CJ36">
        <f>J36*BP36*365.25/7*'care receipt'!$BZ36/10^6</f>
        <v>22.503600346064424</v>
      </c>
      <c r="CK36">
        <f t="shared" si="27"/>
        <v>144.9048543631875</v>
      </c>
      <c r="CM36" s="1">
        <v>15430</v>
      </c>
      <c r="CN36" s="1">
        <v>20846</v>
      </c>
      <c r="CO36" s="1">
        <v>523</v>
      </c>
      <c r="CP36" s="1">
        <v>6</v>
      </c>
      <c r="CR36">
        <f>'care receipt'!$N$5*'care provision'!CM36/1000</f>
        <v>1028.8663360100004</v>
      </c>
      <c r="CS36">
        <f>'care receipt'!$N$5*'care provision'!CN36/1000</f>
        <v>1390.0030875220002</v>
      </c>
      <c r="CT36">
        <f>'care receipt'!$N$5*'care provision'!CO36/1000</f>
        <v>34.873434461000009</v>
      </c>
      <c r="CU36">
        <f>'care receipt'!$N$5*'care provision'!CP36/1000</f>
        <v>0.40007764200000007</v>
      </c>
      <c r="CW36">
        <f t="shared" si="37"/>
        <v>2052</v>
      </c>
      <c r="CX36">
        <f t="shared" si="38"/>
        <v>0.49585448936306964</v>
      </c>
      <c r="CY36">
        <f t="shared" si="39"/>
        <v>0.44401371701207687</v>
      </c>
      <c r="CZ36">
        <f t="shared" si="40"/>
        <v>1.4761918202602389E-2</v>
      </c>
      <c r="DA36">
        <f t="shared" si="41"/>
        <v>2.8716377907533257E-4</v>
      </c>
      <c r="DC36" s="1">
        <v>550.39210000000003</v>
      </c>
      <c r="DD36" s="1">
        <v>615.9366</v>
      </c>
      <c r="DE36" s="1">
        <v>609.83209999999997</v>
      </c>
      <c r="DF36" s="1">
        <v>470.98</v>
      </c>
      <c r="DH36">
        <f t="shared" si="42"/>
        <v>6.7953588395501967</v>
      </c>
      <c r="DI36">
        <f t="shared" si="43"/>
        <v>10.273845308613639</v>
      </c>
      <c r="DJ36">
        <f t="shared" si="44"/>
        <v>0.25520327725876801</v>
      </c>
      <c r="DK36">
        <f t="shared" si="45"/>
        <v>2.2611428139499203E-3</v>
      </c>
      <c r="DL36">
        <f>SUM(DH36:DK36)/'care receipt'!DF36</f>
        <v>0.18563053261317872</v>
      </c>
      <c r="DM36">
        <f t="shared" si="28"/>
        <v>17.326668568236553</v>
      </c>
      <c r="DO36" s="1">
        <v>0.2745515</v>
      </c>
      <c r="DP36" s="1">
        <v>0.24028459999999999</v>
      </c>
      <c r="DQ36" s="1">
        <v>0.48354710000000001</v>
      </c>
      <c r="DR36" s="1">
        <v>0.26540079999999999</v>
      </c>
      <c r="DS36" s="1">
        <v>4.9556900000000001E-2</v>
      </c>
      <c r="DT36" s="1">
        <v>1.5002100000000001E-2</v>
      </c>
      <c r="DU36" s="1">
        <v>0.27262110000000001</v>
      </c>
      <c r="DV36" s="1">
        <v>0.22176019999999999</v>
      </c>
      <c r="DW36" s="1">
        <v>0.23743549999999999</v>
      </c>
      <c r="DX36" s="1">
        <v>0.24901280000000001</v>
      </c>
      <c r="DY36" s="1">
        <v>0.29493999999999998</v>
      </c>
      <c r="EA36">
        <f t="shared" si="29"/>
        <v>0.2745515</v>
      </c>
      <c r="EB36">
        <f t="shared" si="30"/>
        <v>0.48354710000000001</v>
      </c>
      <c r="EC36">
        <f t="shared" si="31"/>
        <v>0.26540079999999999</v>
      </c>
      <c r="ED36">
        <f t="shared" si="46"/>
        <v>3.6738193766312162E-2</v>
      </c>
      <c r="EE36">
        <f t="shared" si="32"/>
        <v>7.4143000000000014E-2</v>
      </c>
      <c r="EG36" s="1">
        <v>0.2745515</v>
      </c>
      <c r="EH36" s="1">
        <v>0.31759270000000001</v>
      </c>
      <c r="EI36" s="1">
        <v>0.40940409999999999</v>
      </c>
      <c r="EJ36" s="1">
        <v>0.25514049999999999</v>
      </c>
      <c r="EK36" s="1">
        <v>0.1865204</v>
      </c>
      <c r="EL36" s="1">
        <v>4249.1260000000002</v>
      </c>
      <c r="EM36" s="1">
        <v>4530.518</v>
      </c>
      <c r="EN36" s="1">
        <v>4733.826</v>
      </c>
      <c r="EO36" s="1">
        <v>3911.1190000000001</v>
      </c>
      <c r="EP36" s="1">
        <v>3832.433</v>
      </c>
    </row>
    <row r="37" spans="1:146" x14ac:dyDescent="0.25">
      <c r="A37">
        <v>2053</v>
      </c>
      <c r="B37" s="1">
        <v>30827</v>
      </c>
      <c r="C37" s="1">
        <v>46787</v>
      </c>
      <c r="D37" s="1">
        <v>35577</v>
      </c>
      <c r="E37" s="1">
        <v>20756</v>
      </c>
      <c r="G37">
        <f>'care receipt'!$N$5*'care provision'!B37/1000</f>
        <v>2055.5322449890004</v>
      </c>
      <c r="H37">
        <f>'care receipt'!$N$5*'care provision'!C37/1000</f>
        <v>3119.7387727090008</v>
      </c>
      <c r="I37">
        <f>'care receipt'!$N$5*'care provision'!D37/1000</f>
        <v>2372.2603782390006</v>
      </c>
      <c r="J37">
        <f>'care receipt'!$N$5*'care provision'!E37/1000</f>
        <v>1384.0019228920003</v>
      </c>
      <c r="K37">
        <f t="shared" si="14"/>
        <v>8931.5333188290024</v>
      </c>
      <c r="L37">
        <f>K37/'care receipt'!BG37</f>
        <v>1.579451925571304</v>
      </c>
      <c r="N37" s="1">
        <v>11025</v>
      </c>
      <c r="O37" s="1">
        <v>6257</v>
      </c>
      <c r="P37" s="1">
        <v>5696</v>
      </c>
      <c r="Q37" s="1">
        <v>2672</v>
      </c>
      <c r="R37" s="1">
        <v>5335</v>
      </c>
      <c r="S37" s="1">
        <v>18.109400000000001</v>
      </c>
      <c r="U37">
        <f>'care receipt'!$N$5*'care provision'!N37/1000</f>
        <v>735.14266717500016</v>
      </c>
      <c r="V37">
        <f>'care receipt'!$N$5*'care provision'!O37/1000</f>
        <v>417.21430099900016</v>
      </c>
      <c r="W37">
        <f>'care receipt'!$N$5*'care provision'!P37/1000</f>
        <v>379.80704147200015</v>
      </c>
      <c r="X37">
        <f>'care receipt'!$N$5*'care provision'!Q37/1000</f>
        <v>178.16790990400006</v>
      </c>
      <c r="Y37">
        <f>'care receipt'!$N$5*'care provision'!R37/1000</f>
        <v>355.7357033450001</v>
      </c>
      <c r="Z37">
        <f t="shared" si="15"/>
        <v>18.109400000000001</v>
      </c>
      <c r="AB37" s="1">
        <v>20284</v>
      </c>
      <c r="AC37" s="1">
        <v>9535</v>
      </c>
      <c r="AD37" s="1">
        <v>7932</v>
      </c>
      <c r="AE37" s="1">
        <v>3310</v>
      </c>
      <c r="AF37" s="1">
        <v>5977</v>
      </c>
      <c r="AG37" s="1">
        <v>14.59864</v>
      </c>
      <c r="AI37">
        <f>'care receipt'!$N$5*'care provision'!AB37/1000</f>
        <v>1352.5291483880005</v>
      </c>
      <c r="AJ37">
        <f>'care receipt'!$N$5*'care provision'!AC37/1000</f>
        <v>635.79005274500025</v>
      </c>
      <c r="AK37">
        <f>'care receipt'!$N$5*'care provision'!AD37/1000</f>
        <v>528.9026427240002</v>
      </c>
      <c r="AL37">
        <f>'care receipt'!$N$5*'care provision'!AE37/1000</f>
        <v>220.70949917000004</v>
      </c>
      <c r="AM37">
        <f>'care receipt'!$N$5*'care provision'!AF37/1000</f>
        <v>398.54401103900011</v>
      </c>
      <c r="AN37">
        <f t="shared" si="16"/>
        <v>14.59864</v>
      </c>
      <c r="AP37" s="1">
        <v>14663</v>
      </c>
      <c r="AQ37" s="1">
        <v>7367</v>
      </c>
      <c r="AR37" s="1">
        <v>6299</v>
      </c>
      <c r="AS37" s="1">
        <v>2677</v>
      </c>
      <c r="AT37" s="1">
        <v>4762</v>
      </c>
      <c r="AU37" s="1">
        <v>14.936070000000001</v>
      </c>
      <c r="AW37">
        <f>'care receipt'!$N$5*'care provision'!AP37/1000</f>
        <v>977.72307744100021</v>
      </c>
      <c r="AX37">
        <f>'care receipt'!$N$5*'care provision'!AQ37/1000</f>
        <v>491.22866476900015</v>
      </c>
      <c r="AY37">
        <f>'care receipt'!$N$5*'care provision'!AR37/1000</f>
        <v>420.01484449300011</v>
      </c>
      <c r="AZ37">
        <f>'care receipt'!$N$5*'care provision'!AS37/1000</f>
        <v>178.50130793900004</v>
      </c>
      <c r="BA37">
        <f>'care receipt'!$N$5*'care provision'!AT37/1000</f>
        <v>317.52828853400013</v>
      </c>
      <c r="BB37">
        <f t="shared" si="17"/>
        <v>14.936070000000001</v>
      </c>
      <c r="BD37" s="1">
        <v>7667</v>
      </c>
      <c r="BE37" s="1">
        <v>4348</v>
      </c>
      <c r="BF37" s="1">
        <v>4009</v>
      </c>
      <c r="BG37" s="1">
        <v>1763</v>
      </c>
      <c r="BH37" s="1">
        <v>3079</v>
      </c>
      <c r="BI37" s="1">
        <v>16.13813</v>
      </c>
      <c r="BK37">
        <f>'care receipt'!$N$5*'care provision'!BD37/1000</f>
        <v>511.23254686900015</v>
      </c>
      <c r="BL37">
        <f>'care receipt'!$N$5*'care provision'!BE37/1000</f>
        <v>289.92293123600007</v>
      </c>
      <c r="BM37">
        <f>'care receipt'!$N$5*'care provision'!BF37/1000</f>
        <v>267.31854446300008</v>
      </c>
      <c r="BN37">
        <f>'care receipt'!$N$5*'care provision'!BG37/1000</f>
        <v>117.55614714100004</v>
      </c>
      <c r="BO37">
        <f>'care receipt'!$N$5*'care provision'!BH37/1000</f>
        <v>205.30650995300005</v>
      </c>
      <c r="BP37">
        <f t="shared" si="18"/>
        <v>16.13813</v>
      </c>
      <c r="BR37">
        <f t="shared" si="19"/>
        <v>3576.6274398730006</v>
      </c>
      <c r="BS37">
        <f t="shared" si="20"/>
        <v>1834.1559497490007</v>
      </c>
      <c r="BT37">
        <f t="shared" si="21"/>
        <v>1596.0430731520005</v>
      </c>
      <c r="BU37">
        <f t="shared" si="22"/>
        <v>694.93486415400025</v>
      </c>
      <c r="BV37">
        <f t="shared" si="23"/>
        <v>1277.1145128710004</v>
      </c>
      <c r="BW37">
        <f t="shared" si="24"/>
        <v>15.734795345547118</v>
      </c>
      <c r="BY37">
        <f t="shared" si="33"/>
        <v>1942.3189173659628</v>
      </c>
      <c r="BZ37">
        <f t="shared" si="34"/>
        <v>2376.4178953212422</v>
      </c>
      <c r="CA37">
        <f t="shared" si="35"/>
        <v>1848.8040344917758</v>
      </c>
      <c r="CB37">
        <f t="shared" si="36"/>
        <v>1165.4189825963663</v>
      </c>
      <c r="CC37">
        <f t="shared" si="25"/>
        <v>7332.9598297753473</v>
      </c>
      <c r="CD37">
        <f t="shared" si="26"/>
        <v>0.58894865278697617</v>
      </c>
      <c r="CE37">
        <f>CC37/'care receipt'!BR37</f>
        <v>1.3403059136347655</v>
      </c>
      <c r="CG37">
        <f>G37*Z37*365.25/7*'care receipt'!$BZ37/10^6</f>
        <v>38.435250163553455</v>
      </c>
      <c r="CH37">
        <f>H37*AN37*365.25/7*'care receipt'!$BZ37/10^6</f>
        <v>47.025344542122681</v>
      </c>
      <c r="CI37">
        <f>I37*BB37*365.25/7*'care receipt'!$BZ37/10^6</f>
        <v>36.584746682817617</v>
      </c>
      <c r="CJ37">
        <f>J37*BP37*365.25/7*'care receipt'!$BZ37/10^6</f>
        <v>23.061696892800001</v>
      </c>
      <c r="CK37">
        <f t="shared" si="27"/>
        <v>145.10703828129374</v>
      </c>
      <c r="CM37" s="1">
        <v>15388</v>
      </c>
      <c r="CN37" s="1">
        <v>20684</v>
      </c>
      <c r="CO37" s="1">
        <v>574</v>
      </c>
      <c r="CP37" s="1">
        <v>5</v>
      </c>
      <c r="CR37">
        <f>'care receipt'!$N$5*'care provision'!CM37/1000</f>
        <v>1026.0657925160003</v>
      </c>
      <c r="CS37">
        <f>'care receipt'!$N$5*'care provision'!CN37/1000</f>
        <v>1379.2009911880004</v>
      </c>
      <c r="CT37">
        <f>'care receipt'!$N$5*'care provision'!CO37/1000</f>
        <v>38.274094418000011</v>
      </c>
      <c r="CU37">
        <f>'care receipt'!$N$5*'care provision'!CP37/1000</f>
        <v>0.33339803500000009</v>
      </c>
      <c r="CW37">
        <f t="shared" si="37"/>
        <v>2053</v>
      </c>
      <c r="CX37">
        <f t="shared" si="38"/>
        <v>0.4991728030622507</v>
      </c>
      <c r="CY37">
        <f t="shared" si="39"/>
        <v>0.4420886143586894</v>
      </c>
      <c r="CZ37">
        <f t="shared" si="40"/>
        <v>1.6134019169688284E-2</v>
      </c>
      <c r="DA37">
        <f t="shared" si="41"/>
        <v>2.4089419926768166E-4</v>
      </c>
      <c r="DC37" s="1">
        <v>548.38819999999998</v>
      </c>
      <c r="DD37" s="1">
        <v>619.06470000000002</v>
      </c>
      <c r="DE37" s="1">
        <v>643.35599999999999</v>
      </c>
      <c r="DF37" s="1">
        <v>768.12760000000003</v>
      </c>
      <c r="DH37">
        <f t="shared" si="42"/>
        <v>6.7521884764730746</v>
      </c>
      <c r="DI37">
        <f t="shared" si="43"/>
        <v>10.245775774194026</v>
      </c>
      <c r="DJ37">
        <f t="shared" si="44"/>
        <v>0.2954864194606418</v>
      </c>
      <c r="DK37">
        <f t="shared" si="45"/>
        <v>3.0731067896311933E-3</v>
      </c>
      <c r="DL37">
        <f>SUM(DH37:DK37)/'care receipt'!DF37</f>
        <v>0.18437292281215559</v>
      </c>
      <c r="DM37">
        <f t="shared" si="28"/>
        <v>17.296523776917375</v>
      </c>
      <c r="DO37" s="1">
        <v>0.27687149999999999</v>
      </c>
      <c r="DP37" s="1">
        <v>0.2414618</v>
      </c>
      <c r="DQ37" s="1">
        <v>0.4832109</v>
      </c>
      <c r="DR37" s="1">
        <v>0.26857360000000002</v>
      </c>
      <c r="DS37" s="1">
        <v>5.2531799999999997E-2</v>
      </c>
      <c r="DT37" s="1">
        <v>1.4581800000000001E-2</v>
      </c>
      <c r="DU37" s="1">
        <v>0.27493719999999999</v>
      </c>
      <c r="DV37" s="1">
        <v>0.2301898</v>
      </c>
      <c r="DW37" s="1">
        <v>0.23732429999999999</v>
      </c>
      <c r="DX37" s="1">
        <v>0.25317689999999998</v>
      </c>
      <c r="DY37" s="1">
        <v>0.29898750000000002</v>
      </c>
      <c r="EA37">
        <f t="shared" si="29"/>
        <v>0.27687149999999999</v>
      </c>
      <c r="EB37">
        <f t="shared" si="30"/>
        <v>0.4832109</v>
      </c>
      <c r="EC37">
        <f t="shared" si="31"/>
        <v>0.26857360000000002</v>
      </c>
      <c r="ED37">
        <f t="shared" si="46"/>
        <v>3.8549050989650821E-2</v>
      </c>
      <c r="EE37">
        <f t="shared" si="32"/>
        <v>7.1645799999999982E-2</v>
      </c>
      <c r="EG37" s="1">
        <v>0.27687149999999999</v>
      </c>
      <c r="EH37" s="1">
        <v>0.31734469999999998</v>
      </c>
      <c r="EI37" s="1">
        <v>0.41156510000000002</v>
      </c>
      <c r="EJ37" s="1">
        <v>0.2536738</v>
      </c>
      <c r="EK37" s="1">
        <v>0.18459300000000001</v>
      </c>
      <c r="EL37" s="1">
        <v>4329.8860000000004</v>
      </c>
      <c r="EM37" s="1">
        <v>4582.6319999999996</v>
      </c>
      <c r="EN37" s="1">
        <v>4813.4930000000004</v>
      </c>
      <c r="EO37" s="1">
        <v>4028.4949999999999</v>
      </c>
      <c r="EP37" s="1">
        <v>4003.5569999999998</v>
      </c>
    </row>
    <row r="38" spans="1:146" x14ac:dyDescent="0.25">
      <c r="A38">
        <v>2054</v>
      </c>
      <c r="B38" s="1">
        <v>30306</v>
      </c>
      <c r="C38" s="1">
        <v>46308</v>
      </c>
      <c r="D38" s="1">
        <v>35773</v>
      </c>
      <c r="E38" s="1">
        <v>20378</v>
      </c>
      <c r="G38">
        <f>'care receipt'!$N$5*'care provision'!B38/1000</f>
        <v>2020.7921697420006</v>
      </c>
      <c r="H38">
        <f>'care receipt'!$N$5*'care provision'!C38/1000</f>
        <v>3087.7992409560011</v>
      </c>
      <c r="I38">
        <f>'care receipt'!$N$5*'care provision'!D38/1000</f>
        <v>2385.3295812110005</v>
      </c>
      <c r="J38">
        <f>'care receipt'!$N$5*'care provision'!E38/1000</f>
        <v>1358.7970314460003</v>
      </c>
      <c r="K38">
        <f t="shared" si="14"/>
        <v>8852.7180233550025</v>
      </c>
      <c r="L38">
        <f>K38/'care receipt'!BG38</f>
        <v>1.5566850750993704</v>
      </c>
      <c r="N38" s="1">
        <v>10702</v>
      </c>
      <c r="O38" s="1">
        <v>6189</v>
      </c>
      <c r="P38" s="1">
        <v>5562</v>
      </c>
      <c r="Q38" s="1">
        <v>2654</v>
      </c>
      <c r="R38" s="1">
        <v>5343</v>
      </c>
      <c r="S38" s="1">
        <v>18.4468</v>
      </c>
      <c r="U38">
        <f>'care receipt'!$N$5*'care provision'!N38/1000</f>
        <v>713.60515411400013</v>
      </c>
      <c r="V38">
        <f>'care receipt'!$N$5*'care provision'!O38/1000</f>
        <v>412.6800877230001</v>
      </c>
      <c r="W38">
        <f>'care receipt'!$N$5*'care provision'!P38/1000</f>
        <v>370.87197413400008</v>
      </c>
      <c r="X38">
        <f>'care receipt'!$N$5*'care provision'!Q38/1000</f>
        <v>176.96767697800007</v>
      </c>
      <c r="Y38">
        <f>'care receipt'!$N$5*'care provision'!R38/1000</f>
        <v>356.26914020100008</v>
      </c>
      <c r="Z38">
        <f t="shared" si="15"/>
        <v>18.4468</v>
      </c>
      <c r="AB38" s="1">
        <v>20061</v>
      </c>
      <c r="AC38" s="1">
        <v>9330</v>
      </c>
      <c r="AD38" s="1">
        <v>7662</v>
      </c>
      <c r="AE38" s="1">
        <v>3299</v>
      </c>
      <c r="AF38" s="1">
        <v>6185</v>
      </c>
      <c r="AG38" s="1">
        <v>14.92112</v>
      </c>
      <c r="AI38">
        <f>'care receipt'!$N$5*'care provision'!AB38/1000</f>
        <v>1337.6595960270004</v>
      </c>
      <c r="AJ38">
        <f>'care receipt'!$N$5*'care provision'!AC38/1000</f>
        <v>622.12073331000011</v>
      </c>
      <c r="AK38">
        <f>'care receipt'!$N$5*'care provision'!AD38/1000</f>
        <v>510.89914883400019</v>
      </c>
      <c r="AL38">
        <f>'care receipt'!$N$5*'care provision'!AE38/1000</f>
        <v>219.97602349300007</v>
      </c>
      <c r="AM38">
        <f>'care receipt'!$N$5*'care provision'!AF38/1000</f>
        <v>412.41336929500011</v>
      </c>
      <c r="AN38">
        <f t="shared" si="16"/>
        <v>14.92112</v>
      </c>
      <c r="AP38" s="1">
        <v>14427</v>
      </c>
      <c r="AQ38" s="1">
        <v>7386</v>
      </c>
      <c r="AR38" s="1">
        <v>6414</v>
      </c>
      <c r="AS38" s="1">
        <v>2806</v>
      </c>
      <c r="AT38" s="1">
        <v>4920</v>
      </c>
      <c r="AU38" s="1">
        <v>15.07067</v>
      </c>
      <c r="AW38">
        <f>'care receipt'!$N$5*'care provision'!AP38/1000</f>
        <v>961.98669018900023</v>
      </c>
      <c r="AX38">
        <f>'care receipt'!$N$5*'care provision'!AQ38/1000</f>
        <v>492.49557730200013</v>
      </c>
      <c r="AY38">
        <f>'care receipt'!$N$5*'care provision'!AR38/1000</f>
        <v>427.68299929800014</v>
      </c>
      <c r="AZ38">
        <f>'care receipt'!$N$5*'care provision'!AS38/1000</f>
        <v>187.10297724200007</v>
      </c>
      <c r="BA38">
        <f>'care receipt'!$N$5*'care provision'!AT38/1000</f>
        <v>328.06366644000013</v>
      </c>
      <c r="BB38">
        <f t="shared" si="17"/>
        <v>15.07067</v>
      </c>
      <c r="BD38" s="1">
        <v>7589</v>
      </c>
      <c r="BE38" s="1">
        <v>4405</v>
      </c>
      <c r="BF38" s="1">
        <v>3750</v>
      </c>
      <c r="BG38" s="1">
        <v>1765</v>
      </c>
      <c r="BH38" s="1">
        <v>2968</v>
      </c>
      <c r="BI38" s="1">
        <v>15.75381</v>
      </c>
      <c r="BK38">
        <f>'care receipt'!$N$5*'care provision'!BD38/1000</f>
        <v>506.03153752300017</v>
      </c>
      <c r="BL38">
        <f>'care receipt'!$N$5*'care provision'!BE38/1000</f>
        <v>293.72366883500007</v>
      </c>
      <c r="BM38">
        <f>'care receipt'!$N$5*'care provision'!BF38/1000</f>
        <v>250.04852625000009</v>
      </c>
      <c r="BN38">
        <f>'care receipt'!$N$5*'care provision'!BG38/1000</f>
        <v>117.68950635500003</v>
      </c>
      <c r="BO38">
        <f>'care receipt'!$N$5*'care provision'!BH38/1000</f>
        <v>197.90507357600006</v>
      </c>
      <c r="BP38">
        <f t="shared" si="18"/>
        <v>15.75381</v>
      </c>
      <c r="BR38">
        <f t="shared" si="19"/>
        <v>3519.2829778530008</v>
      </c>
      <c r="BS38">
        <f t="shared" si="20"/>
        <v>1821.0200671700004</v>
      </c>
      <c r="BT38">
        <f t="shared" si="21"/>
        <v>1559.5026485160006</v>
      </c>
      <c r="BU38">
        <f t="shared" si="22"/>
        <v>701.73618406800028</v>
      </c>
      <c r="BV38">
        <f t="shared" si="23"/>
        <v>1294.6512495120003</v>
      </c>
      <c r="BW38">
        <f t="shared" si="24"/>
        <v>15.894024508341806</v>
      </c>
      <c r="BY38">
        <f t="shared" si="33"/>
        <v>1945.0683815828584</v>
      </c>
      <c r="BZ38">
        <f t="shared" si="34"/>
        <v>2404.0453934972065</v>
      </c>
      <c r="CA38">
        <f t="shared" si="35"/>
        <v>1875.7421555741671</v>
      </c>
      <c r="CB38">
        <f t="shared" si="36"/>
        <v>1116.9465147403523</v>
      </c>
      <c r="CC38">
        <f t="shared" si="25"/>
        <v>7341.8024453945845</v>
      </c>
      <c r="CD38">
        <f t="shared" si="26"/>
        <v>0.5923768457987052</v>
      </c>
      <c r="CE38">
        <f>CC38/'care receipt'!BR38</f>
        <v>1.3420857919956608</v>
      </c>
      <c r="CG38">
        <f>G38*Z38*365.25/7*'care receipt'!$BZ38/10^6</f>
        <v>39.181905282411456</v>
      </c>
      <c r="CH38">
        <f>H38*AN38*365.25/7*'care receipt'!$BZ38/10^6</f>
        <v>48.427643878500064</v>
      </c>
      <c r="CI38">
        <f>I38*BB38*365.25/7*'care receipt'!$BZ38/10^6</f>
        <v>37.785381825046386</v>
      </c>
      <c r="CJ38">
        <f>J38*BP38*365.25/7*'care receipt'!$BZ38/10^6</f>
        <v>22.500027742192653</v>
      </c>
      <c r="CK38">
        <f t="shared" si="27"/>
        <v>147.89495872815056</v>
      </c>
      <c r="CM38" s="1">
        <v>15095</v>
      </c>
      <c r="CN38" s="1">
        <v>20473</v>
      </c>
      <c r="CO38" s="1">
        <v>530</v>
      </c>
      <c r="CP38" s="1">
        <v>5</v>
      </c>
      <c r="CR38">
        <f>'care receipt'!$N$5*'care provision'!CM38/1000</f>
        <v>1006.5286676650003</v>
      </c>
      <c r="CS38">
        <f>'care receipt'!$N$5*'care provision'!CN38/1000</f>
        <v>1365.1315941110004</v>
      </c>
      <c r="CT38">
        <f>'care receipt'!$N$5*'care provision'!CO38/1000</f>
        <v>35.340191710000006</v>
      </c>
      <c r="CU38">
        <f>'care receipt'!$N$5*'care provision'!CP38/1000</f>
        <v>0.33339803500000009</v>
      </c>
      <c r="CW38">
        <f t="shared" si="37"/>
        <v>2054</v>
      </c>
      <c r="CX38">
        <f t="shared" si="38"/>
        <v>0.49808618755361972</v>
      </c>
      <c r="CY38">
        <f t="shared" si="39"/>
        <v>0.44210503584693783</v>
      </c>
      <c r="CZ38">
        <f t="shared" si="40"/>
        <v>1.4815643082771923E-2</v>
      </c>
      <c r="DA38">
        <f t="shared" si="41"/>
        <v>2.4536264599077438E-4</v>
      </c>
      <c r="DC38" s="1">
        <v>551.27890000000002</v>
      </c>
      <c r="DD38" s="1">
        <v>614.91060000000004</v>
      </c>
      <c r="DE38" s="1">
        <v>586.99570000000006</v>
      </c>
      <c r="DF38" s="1">
        <v>327.3451</v>
      </c>
      <c r="DH38">
        <f t="shared" si="42"/>
        <v>6.6585362007459237</v>
      </c>
      <c r="DI38">
        <f t="shared" si="43"/>
        <v>10.073206651365021</v>
      </c>
      <c r="DJ38">
        <f t="shared" si="44"/>
        <v>0.24893448685134784</v>
      </c>
      <c r="DK38">
        <f t="shared" si="45"/>
        <v>1.3096345572825424E-3</v>
      </c>
      <c r="DL38">
        <f>SUM(DH38:DK38)/'care receipt'!DF38</f>
        <v>0.17841452720571555</v>
      </c>
      <c r="DM38">
        <f t="shared" si="28"/>
        <v>16.981986973519575</v>
      </c>
      <c r="DO38" s="1">
        <v>0.28120610000000001</v>
      </c>
      <c r="DP38" s="1">
        <v>0.24532989999999999</v>
      </c>
      <c r="DQ38" s="1">
        <v>0.4851838</v>
      </c>
      <c r="DR38" s="1">
        <v>0.27695819999999999</v>
      </c>
      <c r="DS38" s="1">
        <v>5.49732E-2</v>
      </c>
      <c r="DT38" s="1">
        <v>1.5872500000000001E-2</v>
      </c>
      <c r="DU38" s="1">
        <v>0.27949819999999997</v>
      </c>
      <c r="DV38" s="1">
        <v>0.2302295</v>
      </c>
      <c r="DW38" s="1">
        <v>0.24141989999999999</v>
      </c>
      <c r="DX38" s="1">
        <v>0.24863440000000001</v>
      </c>
      <c r="DY38" s="1">
        <v>0.29838789999999998</v>
      </c>
      <c r="EA38">
        <f t="shared" si="29"/>
        <v>0.28120610000000001</v>
      </c>
      <c r="EB38">
        <f t="shared" si="30"/>
        <v>0.4851838</v>
      </c>
      <c r="EC38">
        <f t="shared" si="31"/>
        <v>0.27695819999999999</v>
      </c>
      <c r="ED38">
        <f t="shared" si="46"/>
        <v>4.0782997428362805E-2</v>
      </c>
      <c r="EE38">
        <f t="shared" si="32"/>
        <v>7.8919599999999979E-2</v>
      </c>
      <c r="EG38" s="1">
        <v>0.28120610000000001</v>
      </c>
      <c r="EH38" s="1">
        <v>0.31958560000000003</v>
      </c>
      <c r="EI38" s="1">
        <v>0.40626420000000002</v>
      </c>
      <c r="EJ38" s="1">
        <v>0.26141540000000002</v>
      </c>
      <c r="EK38" s="1">
        <v>0.21234939999999999</v>
      </c>
      <c r="EL38" s="1">
        <v>4442.1419999999998</v>
      </c>
      <c r="EM38" s="1">
        <v>4664.5820000000003</v>
      </c>
      <c r="EN38" s="1">
        <v>4889.3999999999996</v>
      </c>
      <c r="EO38" s="1">
        <v>4120.6490000000003</v>
      </c>
      <c r="EP38" s="1">
        <v>4164.9229999999998</v>
      </c>
    </row>
    <row r="39" spans="1:146" x14ac:dyDescent="0.25">
      <c r="A39">
        <v>2055</v>
      </c>
      <c r="B39" s="1">
        <v>30188</v>
      </c>
      <c r="C39" s="1">
        <v>45929</v>
      </c>
      <c r="D39" s="1">
        <v>36178</v>
      </c>
      <c r="E39" s="1">
        <v>20304</v>
      </c>
      <c r="G39">
        <f>'care receipt'!$N$5*'care provision'!B39/1000</f>
        <v>2012.9239761160006</v>
      </c>
      <c r="H39">
        <f>'care receipt'!$N$5*'care provision'!C39/1000</f>
        <v>3062.527669903001</v>
      </c>
      <c r="I39">
        <f>'care receipt'!$N$5*'care provision'!D39/1000</f>
        <v>2412.3348220460007</v>
      </c>
      <c r="J39">
        <f>'care receipt'!$N$5*'care provision'!E39/1000</f>
        <v>1353.8627405280004</v>
      </c>
      <c r="K39">
        <f t="shared" si="14"/>
        <v>8841.6492085930022</v>
      </c>
      <c r="L39">
        <f>K39/'care receipt'!BG39</f>
        <v>1.5446147752952961</v>
      </c>
      <c r="N39" s="1">
        <v>10720</v>
      </c>
      <c r="O39" s="1">
        <v>6145</v>
      </c>
      <c r="P39" s="1">
        <v>5449</v>
      </c>
      <c r="Q39" s="1">
        <v>2611</v>
      </c>
      <c r="R39" s="1">
        <v>5403</v>
      </c>
      <c r="S39" s="1">
        <v>18.50658</v>
      </c>
      <c r="U39">
        <f>'care receipt'!$N$5*'care provision'!N39/1000</f>
        <v>714.80538704000014</v>
      </c>
      <c r="V39">
        <f>'care receipt'!$N$5*'care provision'!O39/1000</f>
        <v>409.74618501500009</v>
      </c>
      <c r="W39">
        <f>'care receipt'!$N$5*'care provision'!P39/1000</f>
        <v>363.33717854300005</v>
      </c>
      <c r="X39">
        <f>'care receipt'!$N$5*'care provision'!Q39/1000</f>
        <v>174.10045387700006</v>
      </c>
      <c r="Y39">
        <f>'care receipt'!$N$5*'care provision'!R39/1000</f>
        <v>360.26991662100011</v>
      </c>
      <c r="Z39">
        <f t="shared" si="15"/>
        <v>18.50658</v>
      </c>
      <c r="AB39" s="1">
        <v>19707</v>
      </c>
      <c r="AC39" s="1">
        <v>9061</v>
      </c>
      <c r="AD39" s="1">
        <v>7677</v>
      </c>
      <c r="AE39" s="1">
        <v>3366</v>
      </c>
      <c r="AF39" s="1">
        <v>6330</v>
      </c>
      <c r="AG39" s="1">
        <v>15.18704</v>
      </c>
      <c r="AI39">
        <f>'care receipt'!$N$5*'care provision'!AB39/1000</f>
        <v>1314.0550151490004</v>
      </c>
      <c r="AJ39">
        <f>'care receipt'!$N$5*'care provision'!AC39/1000</f>
        <v>604.18391902700023</v>
      </c>
      <c r="AK39">
        <f>'care receipt'!$N$5*'care provision'!AD39/1000</f>
        <v>511.89934293900018</v>
      </c>
      <c r="AL39">
        <f>'care receipt'!$N$5*'care provision'!AE39/1000</f>
        <v>224.44355716200008</v>
      </c>
      <c r="AM39">
        <f>'care receipt'!$N$5*'care provision'!AF39/1000</f>
        <v>422.08191231000012</v>
      </c>
      <c r="AN39">
        <f t="shared" si="16"/>
        <v>15.18704</v>
      </c>
      <c r="AP39" s="1">
        <v>14638</v>
      </c>
      <c r="AQ39" s="1">
        <v>7628</v>
      </c>
      <c r="AR39" s="1">
        <v>6387</v>
      </c>
      <c r="AS39" s="1">
        <v>2733</v>
      </c>
      <c r="AT39" s="1">
        <v>4990</v>
      </c>
      <c r="AU39" s="1">
        <v>15.125780000000001</v>
      </c>
      <c r="AW39">
        <f>'care receipt'!$N$5*'care provision'!AP39/1000</f>
        <v>976.05608726600019</v>
      </c>
      <c r="AX39">
        <f>'care receipt'!$N$5*'care provision'!AQ39/1000</f>
        <v>508.63204219600016</v>
      </c>
      <c r="AY39">
        <f>'care receipt'!$N$5*'care provision'!AR39/1000</f>
        <v>425.88264990900012</v>
      </c>
      <c r="AZ39">
        <f>'care receipt'!$N$5*'care provision'!AS39/1000</f>
        <v>182.23536593100005</v>
      </c>
      <c r="BA39">
        <f>'care receipt'!$N$5*'care provision'!AT39/1000</f>
        <v>332.73123893000013</v>
      </c>
      <c r="BB39">
        <f t="shared" si="17"/>
        <v>15.125780000000001</v>
      </c>
      <c r="BD39" s="1">
        <v>7521</v>
      </c>
      <c r="BE39" s="1">
        <v>4241</v>
      </c>
      <c r="BF39" s="1">
        <v>3923</v>
      </c>
      <c r="BG39" s="1">
        <v>1715</v>
      </c>
      <c r="BH39" s="1">
        <v>3008</v>
      </c>
      <c r="BI39" s="1">
        <v>16.319389999999999</v>
      </c>
      <c r="BK39">
        <f>'care receipt'!$N$5*'care provision'!BD39/1000</f>
        <v>501.49732424700017</v>
      </c>
      <c r="BL39">
        <f>'care receipt'!$N$5*'care provision'!BE39/1000</f>
        <v>282.78821328700008</v>
      </c>
      <c r="BM39">
        <f>'care receipt'!$N$5*'care provision'!BF39/1000</f>
        <v>261.58409826100007</v>
      </c>
      <c r="BN39">
        <f>'care receipt'!$N$5*'care provision'!BG39/1000</f>
        <v>114.35552600500003</v>
      </c>
      <c r="BO39">
        <f>'care receipt'!$N$5*'care provision'!BH39/1000</f>
        <v>200.57225785600008</v>
      </c>
      <c r="BP39">
        <f t="shared" si="18"/>
        <v>16.319389999999999</v>
      </c>
      <c r="BR39">
        <f t="shared" si="19"/>
        <v>3506.4138137020009</v>
      </c>
      <c r="BS39">
        <f t="shared" si="20"/>
        <v>1805.3503595250006</v>
      </c>
      <c r="BT39">
        <f t="shared" si="21"/>
        <v>1562.7032696520005</v>
      </c>
      <c r="BU39">
        <f t="shared" si="22"/>
        <v>695.13490297500016</v>
      </c>
      <c r="BV39">
        <f t="shared" si="23"/>
        <v>1315.6553257170003</v>
      </c>
      <c r="BW39">
        <f t="shared" si="24"/>
        <v>16.099454449882728</v>
      </c>
      <c r="BY39">
        <f t="shared" si="33"/>
        <v>1943.7738104123157</v>
      </c>
      <c r="BZ39">
        <f t="shared" si="34"/>
        <v>2426.8634591840173</v>
      </c>
      <c r="CA39">
        <f t="shared" si="35"/>
        <v>1903.9149757332416</v>
      </c>
      <c r="CB39">
        <f t="shared" si="36"/>
        <v>1152.8445269650429</v>
      </c>
      <c r="CC39">
        <f t="shared" si="25"/>
        <v>7427.3967722946172</v>
      </c>
      <c r="CD39">
        <f t="shared" si="26"/>
        <v>0.58844806647458392</v>
      </c>
      <c r="CE39">
        <f>CC39/'care receipt'!BR39</f>
        <v>1.3352734982709669</v>
      </c>
      <c r="CG39">
        <f>G39*Z39*365.25/7*'care receipt'!$BZ39/10^6</f>
        <v>39.860056210290466</v>
      </c>
      <c r="CH39">
        <f>H39*AN39*365.25/7*'care receipt'!$BZ39/10^6</f>
        <v>49.766548648608136</v>
      </c>
      <c r="CI39">
        <f>I39*BB39*365.25/7*'care receipt'!$BZ39/10^6</f>
        <v>39.042689815973453</v>
      </c>
      <c r="CJ39">
        <f>J39*BP39*365.25/7*'care receipt'!$BZ39/10^6</f>
        <v>23.640841028105449</v>
      </c>
      <c r="CK39">
        <f t="shared" si="27"/>
        <v>152.3101357029775</v>
      </c>
      <c r="CM39" s="1">
        <v>14910</v>
      </c>
      <c r="CN39" s="1">
        <v>20595</v>
      </c>
      <c r="CO39" s="1">
        <v>578</v>
      </c>
      <c r="CP39" s="1">
        <v>6</v>
      </c>
      <c r="CR39">
        <f>'care receipt'!$N$5*'care provision'!CM39/1000</f>
        <v>994.19294037000031</v>
      </c>
      <c r="CS39">
        <f>'care receipt'!$N$5*'care provision'!CN39/1000</f>
        <v>1373.2665061650005</v>
      </c>
      <c r="CT39">
        <f>'care receipt'!$N$5*'care provision'!CO39/1000</f>
        <v>38.540812846000009</v>
      </c>
      <c r="CU39">
        <f>'care receipt'!$N$5*'care provision'!CP39/1000</f>
        <v>0.40007764200000007</v>
      </c>
      <c r="CW39">
        <f t="shared" si="37"/>
        <v>2055</v>
      </c>
      <c r="CX39">
        <f t="shared" si="38"/>
        <v>0.49390486285941432</v>
      </c>
      <c r="CY39">
        <f t="shared" si="39"/>
        <v>0.44840950162206883</v>
      </c>
      <c r="CZ39">
        <f t="shared" si="40"/>
        <v>1.5976560340538449E-2</v>
      </c>
      <c r="DA39">
        <f t="shared" si="41"/>
        <v>2.9550827423167848E-4</v>
      </c>
      <c r="DC39" s="1">
        <v>552.36850000000004</v>
      </c>
      <c r="DD39" s="1">
        <v>622.65790000000004</v>
      </c>
      <c r="DE39" s="1">
        <v>596.68520000000001</v>
      </c>
      <c r="DF39" s="1">
        <v>625.54240000000004</v>
      </c>
      <c r="DH39">
        <f t="shared" si="42"/>
        <v>6.5899303581931994</v>
      </c>
      <c r="DI39">
        <f t="shared" si="43"/>
        <v>10.260902866428435</v>
      </c>
      <c r="DJ39">
        <f t="shared" si="44"/>
        <v>0.27596079145413699</v>
      </c>
      <c r="DK39">
        <f t="shared" si="45"/>
        <v>3.0031863403562503E-3</v>
      </c>
      <c r="DL39">
        <f>SUM(DH39:DK39)/'care receipt'!DF39</f>
        <v>0.17342026504991198</v>
      </c>
      <c r="DM39">
        <f t="shared" si="28"/>
        <v>17.129797202416128</v>
      </c>
      <c r="DO39" s="1">
        <v>0.28282570000000001</v>
      </c>
      <c r="DP39" s="1">
        <v>0.2490705</v>
      </c>
      <c r="DQ39" s="1">
        <v>0.49617359999999999</v>
      </c>
      <c r="DR39" s="1">
        <v>0.28237060000000003</v>
      </c>
      <c r="DS39" s="1">
        <v>5.2081299999999997E-2</v>
      </c>
      <c r="DT39" s="1">
        <v>1.4952099999999999E-2</v>
      </c>
      <c r="DU39" s="1">
        <v>0.28100269999999999</v>
      </c>
      <c r="DV39" s="1">
        <v>0.2340805</v>
      </c>
      <c r="DW39" s="1">
        <v>0.24092250000000001</v>
      </c>
      <c r="DX39" s="1">
        <v>0.2587159</v>
      </c>
      <c r="DY39" s="1">
        <v>0.30495260000000002</v>
      </c>
      <c r="EA39">
        <f t="shared" si="29"/>
        <v>0.28282570000000001</v>
      </c>
      <c r="EB39">
        <f t="shared" si="30"/>
        <v>0.49617359999999999</v>
      </c>
      <c r="EC39">
        <f t="shared" si="31"/>
        <v>0.28237060000000003</v>
      </c>
      <c r="ED39">
        <f t="shared" si="46"/>
        <v>3.873419336779859E-2</v>
      </c>
      <c r="EE39">
        <f t="shared" si="32"/>
        <v>7.9523399999999966E-2</v>
      </c>
      <c r="EG39" s="1">
        <v>0.28282570000000001</v>
      </c>
      <c r="EH39" s="1">
        <v>0.32502979999999998</v>
      </c>
      <c r="EI39" s="1">
        <v>0.41665020000000003</v>
      </c>
      <c r="EJ39" s="1">
        <v>0.26436670000000001</v>
      </c>
      <c r="EK39" s="1">
        <v>0.2144847</v>
      </c>
      <c r="EL39" s="1">
        <v>4467.6189999999997</v>
      </c>
      <c r="EM39" s="1">
        <v>4684.1580000000004</v>
      </c>
      <c r="EN39" s="1">
        <v>4896.6350000000002</v>
      </c>
      <c r="EO39" s="1">
        <v>4101.9960000000001</v>
      </c>
      <c r="EP39" s="1">
        <v>4127.6040000000003</v>
      </c>
    </row>
    <row r="40" spans="1:146" x14ac:dyDescent="0.25">
      <c r="A40">
        <v>2056</v>
      </c>
      <c r="B40" s="1">
        <v>29799</v>
      </c>
      <c r="C40" s="1">
        <v>45830</v>
      </c>
      <c r="D40" s="1">
        <v>36516</v>
      </c>
      <c r="E40" s="1">
        <v>20248</v>
      </c>
      <c r="G40">
        <f>'care receipt'!$N$5*'care provision'!B40/1000</f>
        <v>1986.9856089930006</v>
      </c>
      <c r="H40">
        <f>'care receipt'!$N$5*'care provision'!C40/1000</f>
        <v>3055.9263888100008</v>
      </c>
      <c r="I40">
        <f>'care receipt'!$N$5*'care provision'!D40/1000</f>
        <v>2434.8725292120007</v>
      </c>
      <c r="J40">
        <f>'care receipt'!$N$5*'care provision'!E40/1000</f>
        <v>1350.1286825360005</v>
      </c>
      <c r="K40">
        <f t="shared" si="14"/>
        <v>8827.9132095510031</v>
      </c>
      <c r="L40">
        <f>K40/'care receipt'!BG40</f>
        <v>1.5339597719794227</v>
      </c>
      <c r="N40" s="1">
        <v>10653</v>
      </c>
      <c r="O40" s="1">
        <v>6096</v>
      </c>
      <c r="P40" s="1">
        <v>5515</v>
      </c>
      <c r="Q40" s="1">
        <v>2413</v>
      </c>
      <c r="R40" s="1">
        <v>5254</v>
      </c>
      <c r="S40" s="1">
        <v>18.327120000000001</v>
      </c>
      <c r="U40">
        <f>'care receipt'!$N$5*'care provision'!N40/1000</f>
        <v>710.33785337100016</v>
      </c>
      <c r="V40">
        <f>'care receipt'!$N$5*'care provision'!O40/1000</f>
        <v>406.47888427200013</v>
      </c>
      <c r="W40">
        <f>'care receipt'!$N$5*'care provision'!P40/1000</f>
        <v>367.73803260500006</v>
      </c>
      <c r="X40">
        <f>'care receipt'!$N$5*'care provision'!Q40/1000</f>
        <v>160.89789169100007</v>
      </c>
      <c r="Y40">
        <f>'care receipt'!$N$5*'care provision'!R40/1000</f>
        <v>350.33465517800011</v>
      </c>
      <c r="Z40">
        <f t="shared" si="15"/>
        <v>18.327120000000001</v>
      </c>
      <c r="AB40" s="1">
        <v>19771</v>
      </c>
      <c r="AC40" s="1">
        <v>9263</v>
      </c>
      <c r="AD40" s="1">
        <v>7664</v>
      </c>
      <c r="AE40" s="1">
        <v>3248</v>
      </c>
      <c r="AF40" s="1">
        <v>6118</v>
      </c>
      <c r="AG40" s="1">
        <v>14.990080000000001</v>
      </c>
      <c r="AI40">
        <f>'care receipt'!$N$5*'care provision'!AB40/1000</f>
        <v>1318.3225099970005</v>
      </c>
      <c r="AJ40">
        <f>'care receipt'!$N$5*'care provision'!AC40/1000</f>
        <v>617.65319964100013</v>
      </c>
      <c r="AK40">
        <f>'care receipt'!$N$5*'care provision'!AD40/1000</f>
        <v>511.03250804800018</v>
      </c>
      <c r="AL40">
        <f>'care receipt'!$N$5*'care provision'!AE40/1000</f>
        <v>216.57536353600005</v>
      </c>
      <c r="AM40">
        <f>'care receipt'!$N$5*'care provision'!AF40/1000</f>
        <v>407.94583562600013</v>
      </c>
      <c r="AN40">
        <f t="shared" si="16"/>
        <v>14.990080000000001</v>
      </c>
      <c r="AP40" s="1">
        <v>14917</v>
      </c>
      <c r="AQ40" s="1">
        <v>7491</v>
      </c>
      <c r="AR40" s="1">
        <v>6509</v>
      </c>
      <c r="AS40" s="1">
        <v>2867</v>
      </c>
      <c r="AT40" s="1">
        <v>4890</v>
      </c>
      <c r="AU40" s="1">
        <v>14.970050000000001</v>
      </c>
      <c r="AW40">
        <f>'care receipt'!$N$5*'care provision'!AP40/1000</f>
        <v>994.65969761900033</v>
      </c>
      <c r="AX40">
        <f>'care receipt'!$N$5*'care provision'!AQ40/1000</f>
        <v>499.49693603700013</v>
      </c>
      <c r="AY40">
        <f>'care receipt'!$N$5*'care provision'!AR40/1000</f>
        <v>434.01756196300011</v>
      </c>
      <c r="AZ40">
        <f>'care receipt'!$N$5*'care provision'!AS40/1000</f>
        <v>191.17043326900006</v>
      </c>
      <c r="BA40">
        <f>'care receipt'!$N$5*'care provision'!AT40/1000</f>
        <v>326.06327823000009</v>
      </c>
      <c r="BB40">
        <f t="shared" si="17"/>
        <v>14.970050000000001</v>
      </c>
      <c r="BD40" s="1">
        <v>7600</v>
      </c>
      <c r="BE40" s="1">
        <v>4339</v>
      </c>
      <c r="BF40" s="1">
        <v>3779</v>
      </c>
      <c r="BG40" s="1">
        <v>1715</v>
      </c>
      <c r="BH40" s="1">
        <v>2944</v>
      </c>
      <c r="BI40" s="1">
        <v>15.8149</v>
      </c>
      <c r="BK40">
        <f>'care receipt'!$N$5*'care provision'!BD40/1000</f>
        <v>506.76501320000017</v>
      </c>
      <c r="BL40">
        <f>'care receipt'!$N$5*'care provision'!BE40/1000</f>
        <v>289.32281477300006</v>
      </c>
      <c r="BM40">
        <f>'care receipt'!$N$5*'care provision'!BF40/1000</f>
        <v>251.98223485300005</v>
      </c>
      <c r="BN40">
        <f>'care receipt'!$N$5*'care provision'!BG40/1000</f>
        <v>114.35552600500003</v>
      </c>
      <c r="BO40">
        <f>'care receipt'!$N$5*'care provision'!BH40/1000</f>
        <v>196.30476300800007</v>
      </c>
      <c r="BP40">
        <f t="shared" si="18"/>
        <v>15.8149</v>
      </c>
      <c r="BR40">
        <f t="shared" si="19"/>
        <v>3530.0850741870008</v>
      </c>
      <c r="BS40">
        <f t="shared" si="20"/>
        <v>1812.9518347230005</v>
      </c>
      <c r="BT40">
        <f t="shared" si="21"/>
        <v>1564.7703374690004</v>
      </c>
      <c r="BU40">
        <f t="shared" si="22"/>
        <v>682.99921450100021</v>
      </c>
      <c r="BV40">
        <f t="shared" si="23"/>
        <v>1280.6485320420004</v>
      </c>
      <c r="BW40">
        <f t="shared" si="24"/>
        <v>15.861802786250028</v>
      </c>
      <c r="BY40">
        <f t="shared" si="33"/>
        <v>1900.1204399055171</v>
      </c>
      <c r="BZ40">
        <f t="shared" si="34"/>
        <v>2390.2263179609636</v>
      </c>
      <c r="CA40">
        <f t="shared" si="35"/>
        <v>1901.9174600772817</v>
      </c>
      <c r="CB40">
        <f t="shared" si="36"/>
        <v>1114.1246892214922</v>
      </c>
      <c r="CC40">
        <f t="shared" si="25"/>
        <v>7306.3889071652547</v>
      </c>
      <c r="CD40">
        <f t="shared" si="26"/>
        <v>0.58720481654884371</v>
      </c>
      <c r="CE40">
        <f>CC40/'care receipt'!BR40</f>
        <v>1.3156048343017648</v>
      </c>
      <c r="CG40">
        <f>G40*Z40*365.25/7*'care receipt'!$BZ40/10^6</f>
        <v>39.665671826741168</v>
      </c>
      <c r="CH40">
        <f>H40*AN40*365.25/7*'care receipt'!$BZ40/10^6</f>
        <v>49.896801659895765</v>
      </c>
      <c r="CI40">
        <f>I40*BB40*365.25/7*'care receipt'!$BZ40/10^6</f>
        <v>39.703185244786816</v>
      </c>
      <c r="CJ40">
        <f>J40*BP40*365.25/7*'care receipt'!$BZ40/10^6</f>
        <v>23.257738493106871</v>
      </c>
      <c r="CK40">
        <f t="shared" si="27"/>
        <v>152.52339722453061</v>
      </c>
      <c r="CM40" s="1">
        <v>14664</v>
      </c>
      <c r="CN40" s="1">
        <v>20407</v>
      </c>
      <c r="CO40" s="1">
        <v>525</v>
      </c>
      <c r="CP40" s="1">
        <v>5</v>
      </c>
      <c r="CR40">
        <f>'care receipt'!$N$5*'care provision'!CM40/1000</f>
        <v>977.78975704800018</v>
      </c>
      <c r="CS40">
        <f>'care receipt'!$N$5*'care provision'!CN40/1000</f>
        <v>1360.7307400490004</v>
      </c>
      <c r="CT40">
        <f>'care receipt'!$N$5*'care provision'!CO40/1000</f>
        <v>35.006793675000011</v>
      </c>
      <c r="CU40">
        <f>'care receipt'!$N$5*'care provision'!CP40/1000</f>
        <v>0.33339803500000009</v>
      </c>
      <c r="CW40">
        <f t="shared" si="37"/>
        <v>2056</v>
      </c>
      <c r="CX40">
        <f t="shared" si="38"/>
        <v>0.49209705023658507</v>
      </c>
      <c r="CY40">
        <f t="shared" si="39"/>
        <v>0.44527602007418721</v>
      </c>
      <c r="CZ40">
        <f t="shared" si="40"/>
        <v>1.437725928360171E-2</v>
      </c>
      <c r="DA40">
        <f t="shared" si="41"/>
        <v>2.4693796918214141E-4</v>
      </c>
      <c r="DC40" s="1">
        <v>540.88689999999997</v>
      </c>
      <c r="DD40" s="1">
        <v>616.55619999999999</v>
      </c>
      <c r="DE40" s="1">
        <v>574.53800000000001</v>
      </c>
      <c r="DF40" s="1">
        <v>300.29300000000001</v>
      </c>
      <c r="DH40">
        <f t="shared" si="42"/>
        <v>6.3464840464973511</v>
      </c>
      <c r="DI40">
        <f t="shared" si="43"/>
        <v>10.067603691693593</v>
      </c>
      <c r="DJ40">
        <f t="shared" si="44"/>
        <v>0.24135279869336587</v>
      </c>
      <c r="DK40">
        <f t="shared" si="45"/>
        <v>1.2014051534910604E-3</v>
      </c>
      <c r="DL40">
        <f>SUM(DH40:DK40)/'care receipt'!DF40</f>
        <v>0.16696531815208521</v>
      </c>
      <c r="DM40">
        <f t="shared" si="28"/>
        <v>16.656641942037801</v>
      </c>
      <c r="DO40" s="1">
        <v>0.2842153</v>
      </c>
      <c r="DP40" s="1">
        <v>0.24877569999999999</v>
      </c>
      <c r="DQ40" s="1">
        <v>0.49969639999999999</v>
      </c>
      <c r="DR40" s="1">
        <v>0.28404370000000001</v>
      </c>
      <c r="DS40" s="1">
        <v>5.0419100000000001E-2</v>
      </c>
      <c r="DT40" s="1">
        <v>1.24326E-2</v>
      </c>
      <c r="DU40" s="1">
        <v>0.28250730000000002</v>
      </c>
      <c r="DV40" s="1">
        <v>0.23709630000000001</v>
      </c>
      <c r="DW40" s="1">
        <v>0.24616979999999999</v>
      </c>
      <c r="DX40" s="1">
        <v>0.2540307</v>
      </c>
      <c r="DY40" s="1">
        <v>0.30490499999999998</v>
      </c>
      <c r="EA40">
        <f t="shared" si="29"/>
        <v>0.2842153</v>
      </c>
      <c r="EB40">
        <f t="shared" si="30"/>
        <v>0.49969639999999999</v>
      </c>
      <c r="EC40">
        <f t="shared" si="31"/>
        <v>0.28404370000000001</v>
      </c>
      <c r="ED40">
        <f t="shared" si="46"/>
        <v>3.6869127270805442E-2</v>
      </c>
      <c r="EE40">
        <f t="shared" si="32"/>
        <v>7.9731300000000005E-2</v>
      </c>
      <c r="EG40" s="1">
        <v>0.2842153</v>
      </c>
      <c r="EH40" s="1">
        <v>0.32965369999999999</v>
      </c>
      <c r="EI40" s="1">
        <v>0.41996509999999998</v>
      </c>
      <c r="EJ40" s="1">
        <v>0.2705514</v>
      </c>
      <c r="EK40" s="1">
        <v>0.22031249999999999</v>
      </c>
      <c r="EL40" s="1">
        <v>4519.6080000000002</v>
      </c>
      <c r="EM40" s="1">
        <v>4771.1689999999999</v>
      </c>
      <c r="EN40" s="1">
        <v>4958.2839999999997</v>
      </c>
      <c r="EO40" s="1">
        <v>4233.2060000000001</v>
      </c>
      <c r="EP40" s="1">
        <v>4274.2449999999999</v>
      </c>
    </row>
    <row r="41" spans="1:146" x14ac:dyDescent="0.25">
      <c r="A41">
        <v>2057</v>
      </c>
      <c r="B41" s="1">
        <v>29240</v>
      </c>
      <c r="C41" s="1">
        <v>45793</v>
      </c>
      <c r="D41" s="1">
        <v>36728</v>
      </c>
      <c r="E41" s="1">
        <v>20051</v>
      </c>
      <c r="G41">
        <f>'care receipt'!$N$5*'care provision'!B41/1000</f>
        <v>1949.7117086800006</v>
      </c>
      <c r="H41">
        <f>'care receipt'!$N$5*'care provision'!C41/1000</f>
        <v>3053.4592433510006</v>
      </c>
      <c r="I41">
        <f>'care receipt'!$N$5*'care provision'!D41/1000</f>
        <v>2449.008605896001</v>
      </c>
      <c r="J41">
        <f>'care receipt'!$N$5*'care provision'!E41/1000</f>
        <v>1336.9927999570004</v>
      </c>
      <c r="K41">
        <f t="shared" si="14"/>
        <v>8789.1723578840028</v>
      </c>
      <c r="L41">
        <f>K41/'care receipt'!BG41</f>
        <v>1.528467728843433</v>
      </c>
      <c r="N41" s="1">
        <v>10406</v>
      </c>
      <c r="O41" s="1">
        <v>5980</v>
      </c>
      <c r="P41" s="1">
        <v>5301</v>
      </c>
      <c r="Q41" s="1">
        <v>2579</v>
      </c>
      <c r="R41" s="1">
        <v>5139</v>
      </c>
      <c r="S41" s="1">
        <v>18.210540000000002</v>
      </c>
      <c r="U41">
        <f>'care receipt'!$N$5*'care provision'!N41/1000</f>
        <v>693.86799044200018</v>
      </c>
      <c r="V41">
        <f>'care receipt'!$N$5*'care provision'!O41/1000</f>
        <v>398.74404986000008</v>
      </c>
      <c r="W41">
        <f>'care receipt'!$N$5*'care provision'!P41/1000</f>
        <v>353.46859670700013</v>
      </c>
      <c r="X41">
        <f>'care receipt'!$N$5*'care provision'!Q41/1000</f>
        <v>171.96670645300006</v>
      </c>
      <c r="Y41">
        <f>'care receipt'!$N$5*'care provision'!R41/1000</f>
        <v>342.66650037300008</v>
      </c>
      <c r="Z41">
        <f t="shared" si="15"/>
        <v>18.210540000000002</v>
      </c>
      <c r="AB41" s="1">
        <v>19894</v>
      </c>
      <c r="AC41" s="1">
        <v>9156</v>
      </c>
      <c r="AD41" s="1">
        <v>7530</v>
      </c>
      <c r="AE41" s="1">
        <v>3238</v>
      </c>
      <c r="AF41" s="1">
        <v>6240</v>
      </c>
      <c r="AG41" s="1">
        <v>15.03607</v>
      </c>
      <c r="AI41">
        <f>'care receipt'!$N$5*'care provision'!AB41/1000</f>
        <v>1326.5241016580003</v>
      </c>
      <c r="AJ41">
        <f>'care receipt'!$N$5*'care provision'!AC41/1000</f>
        <v>610.51848169200014</v>
      </c>
      <c r="AK41">
        <f>'care receipt'!$N$5*'care provision'!AD41/1000</f>
        <v>502.09744071000011</v>
      </c>
      <c r="AL41">
        <f>'care receipt'!$N$5*'care provision'!AE41/1000</f>
        <v>215.90856746600008</v>
      </c>
      <c r="AM41">
        <f>'care receipt'!$N$5*'care provision'!AF41/1000</f>
        <v>416.08074768000012</v>
      </c>
      <c r="AN41">
        <f t="shared" si="16"/>
        <v>15.03607</v>
      </c>
      <c r="AP41" s="1">
        <v>15055</v>
      </c>
      <c r="AQ41" s="1">
        <v>7530</v>
      </c>
      <c r="AR41" s="1">
        <v>6520</v>
      </c>
      <c r="AS41" s="1">
        <v>2756</v>
      </c>
      <c r="AT41" s="1">
        <v>5069</v>
      </c>
      <c r="AU41" s="1">
        <v>15.118980000000001</v>
      </c>
      <c r="AW41">
        <f>'care receipt'!$N$5*'care provision'!AP41/1000</f>
        <v>1003.8614833850003</v>
      </c>
      <c r="AX41">
        <f>'care receipt'!$N$5*'care provision'!AQ41/1000</f>
        <v>502.09744071000011</v>
      </c>
      <c r="AY41">
        <f>'care receipt'!$N$5*'care provision'!AR41/1000</f>
        <v>434.75103764000011</v>
      </c>
      <c r="AZ41">
        <f>'care receipt'!$N$5*'care provision'!AS41/1000</f>
        <v>183.76899689200005</v>
      </c>
      <c r="BA41">
        <f>'care receipt'!$N$5*'care provision'!AT41/1000</f>
        <v>337.99892788300014</v>
      </c>
      <c r="BB41">
        <f t="shared" si="17"/>
        <v>15.118980000000001</v>
      </c>
      <c r="BD41" s="1">
        <v>7562</v>
      </c>
      <c r="BE41" s="1">
        <v>4217</v>
      </c>
      <c r="BF41" s="1">
        <v>3752</v>
      </c>
      <c r="BG41" s="1">
        <v>1666</v>
      </c>
      <c r="BH41" s="1">
        <v>2961</v>
      </c>
      <c r="BI41" s="1">
        <v>16.214130000000001</v>
      </c>
      <c r="BK41">
        <f>'care receipt'!$N$5*'care provision'!BD41/1000</f>
        <v>504.23118813400009</v>
      </c>
      <c r="BL41">
        <f>'care receipt'!$N$5*'care provision'!BE41/1000</f>
        <v>281.18790271900008</v>
      </c>
      <c r="BM41">
        <f>'care receipt'!$N$5*'care provision'!BF41/1000</f>
        <v>250.18188546400009</v>
      </c>
      <c r="BN41">
        <f>'care receipt'!$N$5*'care provision'!BG41/1000</f>
        <v>111.08822526200004</v>
      </c>
      <c r="BO41">
        <f>'care receipt'!$N$5*'care provision'!BH41/1000</f>
        <v>197.43831632700005</v>
      </c>
      <c r="BP41">
        <f t="shared" si="18"/>
        <v>16.214130000000001</v>
      </c>
      <c r="BR41">
        <f t="shared" si="19"/>
        <v>3528.4847636190007</v>
      </c>
      <c r="BS41">
        <f t="shared" si="20"/>
        <v>1792.5478749810006</v>
      </c>
      <c r="BT41">
        <f t="shared" si="21"/>
        <v>1540.4989605210005</v>
      </c>
      <c r="BU41">
        <f t="shared" si="22"/>
        <v>682.73249607300022</v>
      </c>
      <c r="BV41">
        <f t="shared" si="23"/>
        <v>1294.1844922630003</v>
      </c>
      <c r="BW41">
        <f t="shared" si="24"/>
        <v>15.942572460625739</v>
      </c>
      <c r="BY41">
        <f t="shared" si="33"/>
        <v>1852.6159917772222</v>
      </c>
      <c r="BZ41">
        <f t="shared" si="34"/>
        <v>2395.6239763456174</v>
      </c>
      <c r="CA41">
        <f t="shared" si="35"/>
        <v>1931.9905080497097</v>
      </c>
      <c r="CB41">
        <f t="shared" si="36"/>
        <v>1131.1362062041105</v>
      </c>
      <c r="CC41">
        <f t="shared" si="25"/>
        <v>7311.3666823766607</v>
      </c>
      <c r="CD41">
        <f t="shared" si="26"/>
        <v>0.58104594567289447</v>
      </c>
      <c r="CE41">
        <f>CC41/'care receipt'!BR41</f>
        <v>1.3124339963054421</v>
      </c>
      <c r="CG41">
        <f>G41*Z41*365.25/7*'care receipt'!$BZ41/10^6</f>
        <v>39.369563295726707</v>
      </c>
      <c r="CH41">
        <f>H41*AN41*365.25/7*'care receipt'!$BZ41/10^6</f>
        <v>50.908914846958027</v>
      </c>
      <c r="CI41">
        <f>I41*BB41*365.25/7*'care receipt'!$BZ41/10^6</f>
        <v>41.056334896710048</v>
      </c>
      <c r="CJ41">
        <f>J41*BP41*365.25/7*'care receipt'!$BZ41/10^6</f>
        <v>24.03754402633697</v>
      </c>
      <c r="CK41">
        <f t="shared" si="27"/>
        <v>155.37235706573176</v>
      </c>
      <c r="CM41" s="1">
        <v>14435</v>
      </c>
      <c r="CN41" s="1">
        <v>20598</v>
      </c>
      <c r="CO41" s="1">
        <v>532</v>
      </c>
      <c r="CP41" s="1">
        <v>7</v>
      </c>
      <c r="CR41">
        <f>'care receipt'!$N$5*'care provision'!CM41/1000</f>
        <v>962.52012704500032</v>
      </c>
      <c r="CS41">
        <f>'care receipt'!$N$5*'care provision'!CN41/1000</f>
        <v>1373.4665449860004</v>
      </c>
      <c r="CT41">
        <f>'care receipt'!$N$5*'care provision'!CO41/1000</f>
        <v>35.473550924000008</v>
      </c>
      <c r="CU41">
        <f>'care receipt'!$N$5*'care provision'!CP41/1000</f>
        <v>0.4667572490000001</v>
      </c>
      <c r="CW41">
        <f t="shared" si="37"/>
        <v>2057</v>
      </c>
      <c r="CX41">
        <f t="shared" si="38"/>
        <v>0.49367305061559508</v>
      </c>
      <c r="CY41">
        <f t="shared" si="39"/>
        <v>0.44980673902124779</v>
      </c>
      <c r="CZ41">
        <f t="shared" si="40"/>
        <v>1.4484861685907208E-2</v>
      </c>
      <c r="DA41">
        <f t="shared" si="41"/>
        <v>3.4910977008627996E-4</v>
      </c>
      <c r="DC41" s="1">
        <v>538.87689999999998</v>
      </c>
      <c r="DD41" s="1">
        <v>613.61320000000001</v>
      </c>
      <c r="DE41" s="1">
        <v>596.03710000000001</v>
      </c>
      <c r="DF41" s="1">
        <v>352.18380000000002</v>
      </c>
      <c r="DH41">
        <f t="shared" si="42"/>
        <v>6.2241583469953907</v>
      </c>
      <c r="DI41">
        <f t="shared" si="43"/>
        <v>10.113326421141645</v>
      </c>
      <c r="DJ41">
        <f t="shared" si="44"/>
        <v>0.25372262903331944</v>
      </c>
      <c r="DK41">
        <f t="shared" si="45"/>
        <v>1.9726120995643948E-3</v>
      </c>
      <c r="DL41">
        <f>SUM(DH41:DK41)/'care receipt'!DF41</f>
        <v>0.16251937552529247</v>
      </c>
      <c r="DM41">
        <f t="shared" si="28"/>
        <v>16.593180009269918</v>
      </c>
      <c r="DO41" s="1">
        <v>0.28555429999999998</v>
      </c>
      <c r="DP41" s="1">
        <v>0.25240249999999997</v>
      </c>
      <c r="DQ41" s="1">
        <v>0.49949310000000002</v>
      </c>
      <c r="DR41" s="1">
        <v>0.29485289999999997</v>
      </c>
      <c r="DS41" s="1">
        <v>4.9908800000000003E-2</v>
      </c>
      <c r="DT41" s="1">
        <v>1.38508E-2</v>
      </c>
      <c r="DU41" s="1">
        <v>0.28386090000000003</v>
      </c>
      <c r="DV41" s="1">
        <v>0.24027380000000001</v>
      </c>
      <c r="DW41" s="1">
        <v>0.24553800000000001</v>
      </c>
      <c r="DX41" s="1">
        <v>0.26846199999999998</v>
      </c>
      <c r="DY41" s="1">
        <v>0.30534850000000002</v>
      </c>
      <c r="EA41">
        <f t="shared" si="29"/>
        <v>0.28555429999999998</v>
      </c>
      <c r="EB41">
        <f t="shared" si="30"/>
        <v>0.49949310000000002</v>
      </c>
      <c r="EC41">
        <f t="shared" si="31"/>
        <v>0.29485289999999997</v>
      </c>
      <c r="ED41">
        <f t="shared" si="46"/>
        <v>3.7175237274344387E-2</v>
      </c>
      <c r="EE41">
        <f t="shared" si="32"/>
        <v>8.0829700000000004E-2</v>
      </c>
      <c r="EG41" s="1">
        <v>0.28555429999999998</v>
      </c>
      <c r="EH41" s="1">
        <v>0.33034409999999997</v>
      </c>
      <c r="EI41" s="1">
        <v>0.41866340000000002</v>
      </c>
      <c r="EJ41" s="1">
        <v>0.2748507</v>
      </c>
      <c r="EK41" s="1">
        <v>0.17121210000000001</v>
      </c>
      <c r="EL41" s="1">
        <v>4623.1989999999996</v>
      </c>
      <c r="EM41" s="1">
        <v>4881.0649999999996</v>
      </c>
      <c r="EN41" s="1">
        <v>5078.7809999999999</v>
      </c>
      <c r="EO41" s="1">
        <v>4263.9489999999996</v>
      </c>
      <c r="EP41" s="1">
        <v>4319.665</v>
      </c>
    </row>
    <row r="42" spans="1:146" x14ac:dyDescent="0.25">
      <c r="A42">
        <v>2058</v>
      </c>
      <c r="B42" s="1">
        <v>29337</v>
      </c>
      <c r="C42" s="1">
        <v>45209</v>
      </c>
      <c r="D42" s="1">
        <v>36834</v>
      </c>
      <c r="E42" s="1">
        <v>20012</v>
      </c>
      <c r="G42">
        <f>'care receipt'!$N$5*'care provision'!B42/1000</f>
        <v>1956.1796305590005</v>
      </c>
      <c r="H42">
        <f>'care receipt'!$N$5*'care provision'!C42/1000</f>
        <v>3014.5183528630009</v>
      </c>
      <c r="I42">
        <f>'care receipt'!$N$5*'care provision'!D42/1000</f>
        <v>2456.0766442380009</v>
      </c>
      <c r="J42">
        <f>'care receipt'!$N$5*'care provision'!E42/1000</f>
        <v>1334.3922952840005</v>
      </c>
      <c r="K42">
        <f t="shared" si="14"/>
        <v>8761.1669229440031</v>
      </c>
      <c r="L42">
        <f>K42/'care receipt'!BG42</f>
        <v>1.5267665206428152</v>
      </c>
      <c r="N42" s="1">
        <v>10444</v>
      </c>
      <c r="O42" s="1">
        <v>5867</v>
      </c>
      <c r="P42" s="1">
        <v>5372</v>
      </c>
      <c r="Q42" s="1">
        <v>2663</v>
      </c>
      <c r="R42" s="1">
        <v>5132</v>
      </c>
      <c r="S42" s="1">
        <v>18.30105</v>
      </c>
      <c r="U42">
        <f>'care receipt'!$N$5*'care provision'!N42/1000</f>
        <v>696.40181550800025</v>
      </c>
      <c r="V42">
        <f>'care receipt'!$N$5*'care provision'!O42/1000</f>
        <v>391.2092542690001</v>
      </c>
      <c r="W42">
        <f>'care receipt'!$N$5*'care provision'!P42/1000</f>
        <v>358.2028488040001</v>
      </c>
      <c r="X42">
        <f>'care receipt'!$N$5*'care provision'!Q42/1000</f>
        <v>177.56779344100005</v>
      </c>
      <c r="Y42">
        <f>'care receipt'!$N$5*'care provision'!R42/1000</f>
        <v>342.19974312400007</v>
      </c>
      <c r="Z42">
        <f t="shared" si="15"/>
        <v>18.30105</v>
      </c>
      <c r="AB42" s="1">
        <v>19244</v>
      </c>
      <c r="AC42" s="1">
        <v>9127</v>
      </c>
      <c r="AD42" s="1">
        <v>7706</v>
      </c>
      <c r="AE42" s="1">
        <v>3227</v>
      </c>
      <c r="AF42" s="1">
        <v>6118</v>
      </c>
      <c r="AG42" s="1">
        <v>15.013730000000001</v>
      </c>
      <c r="AI42">
        <f>'care receipt'!$N$5*'care provision'!AB42/1000</f>
        <v>1283.1823571080004</v>
      </c>
      <c r="AJ42">
        <f>'care receipt'!$N$5*'care provision'!AC42/1000</f>
        <v>608.58477308900012</v>
      </c>
      <c r="AK42">
        <f>'care receipt'!$N$5*'care provision'!AD42/1000</f>
        <v>513.83305154200013</v>
      </c>
      <c r="AL42">
        <f>'care receipt'!$N$5*'care provision'!AE42/1000</f>
        <v>215.17509178900005</v>
      </c>
      <c r="AM42">
        <f>'care receipt'!$N$5*'care provision'!AF42/1000</f>
        <v>407.94583562600013</v>
      </c>
      <c r="AN42">
        <f t="shared" si="16"/>
        <v>15.013730000000001</v>
      </c>
      <c r="AP42" s="1">
        <v>15068</v>
      </c>
      <c r="AQ42" s="1">
        <v>7596</v>
      </c>
      <c r="AR42" s="1">
        <v>6648</v>
      </c>
      <c r="AS42" s="1">
        <v>2772</v>
      </c>
      <c r="AT42" s="1">
        <v>4938</v>
      </c>
      <c r="AU42" s="1">
        <v>14.92497</v>
      </c>
      <c r="AW42">
        <f>'care receipt'!$N$5*'care provision'!AP42/1000</f>
        <v>1004.7283182760003</v>
      </c>
      <c r="AX42">
        <f>'care receipt'!$N$5*'care provision'!AQ42/1000</f>
        <v>506.49829477200018</v>
      </c>
      <c r="AY42">
        <f>'care receipt'!$N$5*'care provision'!AR42/1000</f>
        <v>443.28602733600013</v>
      </c>
      <c r="AZ42">
        <f>'care receipt'!$N$5*'care provision'!AS42/1000</f>
        <v>184.83587060400006</v>
      </c>
      <c r="BA42">
        <f>'care receipt'!$N$5*'care provision'!AT42/1000</f>
        <v>329.26389936600009</v>
      </c>
      <c r="BB42">
        <f t="shared" si="17"/>
        <v>14.92497</v>
      </c>
      <c r="BD42" s="1">
        <v>7564</v>
      </c>
      <c r="BE42" s="1">
        <v>4193</v>
      </c>
      <c r="BF42" s="1">
        <v>3802</v>
      </c>
      <c r="BG42" s="1">
        <v>1578</v>
      </c>
      <c r="BH42" s="1">
        <v>3000</v>
      </c>
      <c r="BI42" s="1">
        <v>15.98251</v>
      </c>
      <c r="BK42">
        <f>'care receipt'!$N$5*'care provision'!BD42/1000</f>
        <v>504.36454734800014</v>
      </c>
      <c r="BL42">
        <f>'care receipt'!$N$5*'care provision'!BE42/1000</f>
        <v>279.58759215100008</v>
      </c>
      <c r="BM42">
        <f>'care receipt'!$N$5*'care provision'!BF42/1000</f>
        <v>253.51586581400008</v>
      </c>
      <c r="BN42">
        <f>'care receipt'!$N$5*'care provision'!BG42/1000</f>
        <v>105.22041984600003</v>
      </c>
      <c r="BO42">
        <f>'care receipt'!$N$5*'care provision'!BH42/1000</f>
        <v>200.03882100000004</v>
      </c>
      <c r="BP42">
        <f t="shared" si="18"/>
        <v>15.98251</v>
      </c>
      <c r="BR42">
        <f t="shared" si="19"/>
        <v>3488.6770382400009</v>
      </c>
      <c r="BS42">
        <f t="shared" si="20"/>
        <v>1785.8799142810008</v>
      </c>
      <c r="BT42">
        <f t="shared" si="21"/>
        <v>1568.8377934960004</v>
      </c>
      <c r="BU42">
        <f t="shared" si="22"/>
        <v>682.79917568000019</v>
      </c>
      <c r="BV42">
        <f t="shared" si="23"/>
        <v>1279.4482991160003</v>
      </c>
      <c r="BW42">
        <f t="shared" si="24"/>
        <v>15.870387531356551</v>
      </c>
      <c r="BY42">
        <f t="shared" si="33"/>
        <v>1868.0002262098883</v>
      </c>
      <c r="BZ42">
        <f t="shared" si="34"/>
        <v>2361.558554440267</v>
      </c>
      <c r="CA42">
        <f t="shared" si="35"/>
        <v>1912.7031217980034</v>
      </c>
      <c r="CB42">
        <f t="shared" si="36"/>
        <v>1112.8091683935911</v>
      </c>
      <c r="CC42">
        <f t="shared" si="25"/>
        <v>7255.07107084175</v>
      </c>
      <c r="CD42">
        <f t="shared" si="26"/>
        <v>0.58297964821444981</v>
      </c>
      <c r="CE42">
        <f>CC42/'care receipt'!BR42</f>
        <v>1.3425434917760446</v>
      </c>
      <c r="CG42">
        <f>G42*Z42*365.25/7*'care receipt'!$BZ42/10^6</f>
        <v>40.410443570526468</v>
      </c>
      <c r="CH42">
        <f>H42*AN42*365.25/7*'care receipt'!$BZ42/10^6</f>
        <v>51.087589478685523</v>
      </c>
      <c r="CI42">
        <f>I42*BB42*365.25/7*'care receipt'!$BZ42/10^6</f>
        <v>41.377501183398344</v>
      </c>
      <c r="CJ42">
        <f>J42*BP42*365.25/7*'care receipt'!$BZ42/10^6</f>
        <v>24.073397568786472</v>
      </c>
      <c r="CK42">
        <f t="shared" si="27"/>
        <v>156.94893180139681</v>
      </c>
      <c r="CM42" s="1">
        <v>14601</v>
      </c>
      <c r="CN42" s="1">
        <v>20483</v>
      </c>
      <c r="CO42" s="1">
        <v>505</v>
      </c>
      <c r="CP42" s="1">
        <v>3</v>
      </c>
      <c r="CR42">
        <f>'care receipt'!$N$5*'care provision'!CM42/1000</f>
        <v>973.58894180700031</v>
      </c>
      <c r="CS42">
        <f>'care receipt'!$N$5*'care provision'!CN42/1000</f>
        <v>1365.7983901810003</v>
      </c>
      <c r="CT42">
        <f>'care receipt'!$N$5*'care provision'!CO42/1000</f>
        <v>33.673201535000004</v>
      </c>
      <c r="CU42">
        <f>'care receipt'!$N$5*'care provision'!CP42/1000</f>
        <v>0.20003882100000003</v>
      </c>
      <c r="CW42">
        <f t="shared" si="37"/>
        <v>2058</v>
      </c>
      <c r="CX42">
        <f t="shared" si="38"/>
        <v>0.49769915124245834</v>
      </c>
      <c r="CY42">
        <f t="shared" si="39"/>
        <v>0.45307350306354927</v>
      </c>
      <c r="CZ42">
        <f t="shared" si="40"/>
        <v>1.3710159092143126E-2</v>
      </c>
      <c r="DA42">
        <f t="shared" si="41"/>
        <v>1.4991005396761939E-4</v>
      </c>
      <c r="DC42" s="1">
        <v>544.62220000000002</v>
      </c>
      <c r="DD42" s="1">
        <v>617.69889999999998</v>
      </c>
      <c r="DE42" s="1">
        <v>685.42010000000005</v>
      </c>
      <c r="DF42" s="1">
        <v>950.26099999999997</v>
      </c>
      <c r="DH42">
        <f t="shared" si="42"/>
        <v>6.3628578165912071</v>
      </c>
      <c r="DI42">
        <f t="shared" si="43"/>
        <v>10.123825958838895</v>
      </c>
      <c r="DJ42">
        <f t="shared" si="44"/>
        <v>0.2769634699612783</v>
      </c>
      <c r="DK42">
        <f t="shared" si="45"/>
        <v>2.2810690809873723E-3</v>
      </c>
      <c r="DL42">
        <f>SUM(DH42:DK42)/'care receipt'!DF42</f>
        <v>0.16693794875673987</v>
      </c>
      <c r="DM42">
        <f t="shared" si="28"/>
        <v>16.765928314472365</v>
      </c>
      <c r="DO42" s="1">
        <v>0.288302</v>
      </c>
      <c r="DP42" s="1">
        <v>0.25389299999999998</v>
      </c>
      <c r="DQ42" s="1">
        <v>0.49681609999999998</v>
      </c>
      <c r="DR42" s="1">
        <v>0.30189310000000003</v>
      </c>
      <c r="DS42" s="1">
        <v>5.13237E-2</v>
      </c>
      <c r="DT42" s="1">
        <v>1.3021899999999999E-2</v>
      </c>
      <c r="DU42" s="1">
        <v>0.28671210000000003</v>
      </c>
      <c r="DV42" s="1">
        <v>0.23816999999999999</v>
      </c>
      <c r="DW42" s="1">
        <v>0.24862490000000001</v>
      </c>
      <c r="DX42" s="1">
        <v>0.27331280000000002</v>
      </c>
      <c r="DY42" s="1">
        <v>0.30549290000000001</v>
      </c>
      <c r="EA42">
        <f t="shared" si="29"/>
        <v>0.288302</v>
      </c>
      <c r="EB42">
        <f t="shared" si="30"/>
        <v>0.49681609999999998</v>
      </c>
      <c r="EC42">
        <f t="shared" si="31"/>
        <v>0.30189310000000003</v>
      </c>
      <c r="ED42">
        <f t="shared" si="46"/>
        <v>3.7839978689793476E-2</v>
      </c>
      <c r="EE42">
        <f t="shared" si="32"/>
        <v>8.2512099999999977E-2</v>
      </c>
      <c r="EG42" s="1">
        <v>0.288302</v>
      </c>
      <c r="EH42" s="1">
        <v>0.33204090000000003</v>
      </c>
      <c r="EI42" s="1">
        <v>0.41430400000000001</v>
      </c>
      <c r="EJ42" s="1">
        <v>0.28148859999999998</v>
      </c>
      <c r="EK42" s="1">
        <v>0.1674959</v>
      </c>
      <c r="EL42" s="1">
        <v>4700.3440000000001</v>
      </c>
      <c r="EM42" s="1">
        <v>4964.6779999999999</v>
      </c>
      <c r="EN42" s="1">
        <v>5185.6120000000001</v>
      </c>
      <c r="EO42" s="1">
        <v>4340.3249999999998</v>
      </c>
      <c r="EP42" s="1">
        <v>4443.0410000000002</v>
      </c>
    </row>
    <row r="43" spans="1:146" x14ac:dyDescent="0.25">
      <c r="A43">
        <v>2059</v>
      </c>
      <c r="B43" s="1">
        <v>28728</v>
      </c>
      <c r="C43" s="1">
        <v>45271</v>
      </c>
      <c r="D43" s="1">
        <v>36902</v>
      </c>
      <c r="E43" s="1">
        <v>20001</v>
      </c>
      <c r="G43">
        <f>'care receipt'!$N$5*'care provision'!B43/1000</f>
        <v>1915.5717498960007</v>
      </c>
      <c r="H43">
        <f>'care receipt'!$N$5*'care provision'!C43/1000</f>
        <v>3018.6524884970008</v>
      </c>
      <c r="I43">
        <f>'care receipt'!$N$5*'care provision'!D43/1000</f>
        <v>2460.6108575140006</v>
      </c>
      <c r="J43">
        <f>'care receipt'!$N$5*'care provision'!E43/1000</f>
        <v>1333.6588196070004</v>
      </c>
      <c r="K43">
        <f t="shared" si="14"/>
        <v>8728.4939155140019</v>
      </c>
      <c r="L43">
        <f>K43/'care receipt'!BG43</f>
        <v>1.5290682054456888</v>
      </c>
      <c r="N43" s="1">
        <v>10296</v>
      </c>
      <c r="O43" s="1">
        <v>5864</v>
      </c>
      <c r="P43" s="1">
        <v>5439</v>
      </c>
      <c r="Q43" s="1">
        <v>2486</v>
      </c>
      <c r="R43" s="1">
        <v>4789</v>
      </c>
      <c r="S43" s="1">
        <v>17.776039999999998</v>
      </c>
      <c r="U43">
        <f>'care receipt'!$N$5*'care provision'!N43/1000</f>
        <v>686.53323367200028</v>
      </c>
      <c r="V43">
        <f>'care receipt'!$N$5*'care provision'!O43/1000</f>
        <v>391.00921544800013</v>
      </c>
      <c r="W43">
        <f>'care receipt'!$N$5*'care provision'!P43/1000</f>
        <v>362.67038247300007</v>
      </c>
      <c r="X43">
        <f>'care receipt'!$N$5*'care provision'!Q43/1000</f>
        <v>165.76550300200003</v>
      </c>
      <c r="Y43">
        <f>'care receipt'!$N$5*'care provision'!R43/1000</f>
        <v>319.32863792300009</v>
      </c>
      <c r="Z43">
        <f t="shared" si="15"/>
        <v>17.776039999999998</v>
      </c>
      <c r="AB43" s="1">
        <v>19451</v>
      </c>
      <c r="AC43" s="1">
        <v>8948</v>
      </c>
      <c r="AD43" s="1">
        <v>7558</v>
      </c>
      <c r="AE43" s="1">
        <v>3253</v>
      </c>
      <c r="AF43" s="1">
        <v>6267</v>
      </c>
      <c r="AG43" s="1">
        <v>15.31378</v>
      </c>
      <c r="AI43">
        <f>'care receipt'!$N$5*'care provision'!AB43/1000</f>
        <v>1296.9850357570003</v>
      </c>
      <c r="AJ43">
        <f>'care receipt'!$N$5*'care provision'!AC43/1000</f>
        <v>596.6491234360002</v>
      </c>
      <c r="AK43">
        <f>'care receipt'!$N$5*'care provision'!AD43/1000</f>
        <v>503.9644697060001</v>
      </c>
      <c r="AL43">
        <f>'care receipt'!$N$5*'care provision'!AE43/1000</f>
        <v>216.90876157100007</v>
      </c>
      <c r="AM43">
        <f>'care receipt'!$N$5*'care provision'!AF43/1000</f>
        <v>417.88109706900013</v>
      </c>
      <c r="AN43">
        <f t="shared" si="16"/>
        <v>15.31378</v>
      </c>
      <c r="AP43" s="1">
        <v>15119</v>
      </c>
      <c r="AQ43" s="1">
        <v>7672</v>
      </c>
      <c r="AR43" s="1">
        <v>6577</v>
      </c>
      <c r="AS43" s="1">
        <v>2825</v>
      </c>
      <c r="AT43" s="1">
        <v>4919</v>
      </c>
      <c r="AU43" s="1">
        <v>14.978160000000001</v>
      </c>
      <c r="AW43">
        <f>'care receipt'!$N$5*'care provision'!AP43/1000</f>
        <v>1008.1289782330002</v>
      </c>
      <c r="AX43">
        <f>'care receipt'!$N$5*'care provision'!AQ43/1000</f>
        <v>511.56594490400016</v>
      </c>
      <c r="AY43">
        <f>'care receipt'!$N$5*'care provision'!AR43/1000</f>
        <v>438.55177523900011</v>
      </c>
      <c r="AZ43">
        <f>'care receipt'!$N$5*'care provision'!AS43/1000</f>
        <v>188.36988977500005</v>
      </c>
      <c r="BA43">
        <f>'care receipt'!$N$5*'care provision'!AT43/1000</f>
        <v>327.99698683300011</v>
      </c>
      <c r="BB43">
        <f t="shared" si="17"/>
        <v>14.978160000000001</v>
      </c>
      <c r="BD43" s="1">
        <v>7371</v>
      </c>
      <c r="BE43" s="1">
        <v>4257</v>
      </c>
      <c r="BF43" s="1">
        <v>3948</v>
      </c>
      <c r="BG43" s="1">
        <v>1637</v>
      </c>
      <c r="BH43" s="1">
        <v>2887</v>
      </c>
      <c r="BI43" s="1">
        <v>15.982229999999999</v>
      </c>
      <c r="BK43">
        <f>'care receipt'!$N$5*'care provision'!BD43/1000</f>
        <v>491.49538319700014</v>
      </c>
      <c r="BL43">
        <f>'care receipt'!$N$5*'care provision'!BE43/1000</f>
        <v>283.85508699900004</v>
      </c>
      <c r="BM43">
        <f>'care receipt'!$N$5*'care provision'!BF43/1000</f>
        <v>263.25108843600003</v>
      </c>
      <c r="BN43">
        <f>'care receipt'!$N$5*'care provision'!BG43/1000</f>
        <v>109.15451665900002</v>
      </c>
      <c r="BO43">
        <f>'care receipt'!$N$5*'care provision'!BH43/1000</f>
        <v>192.50402540900006</v>
      </c>
      <c r="BP43">
        <f t="shared" si="18"/>
        <v>15.982229999999999</v>
      </c>
      <c r="BR43">
        <f t="shared" si="19"/>
        <v>3483.1426308590007</v>
      </c>
      <c r="BS43">
        <f t="shared" si="20"/>
        <v>1783.0793707870005</v>
      </c>
      <c r="BT43">
        <f t="shared" si="21"/>
        <v>1568.4377158540003</v>
      </c>
      <c r="BU43">
        <f t="shared" si="22"/>
        <v>680.19867100700026</v>
      </c>
      <c r="BV43">
        <f t="shared" si="23"/>
        <v>1257.7107472340003</v>
      </c>
      <c r="BW43">
        <f t="shared" si="24"/>
        <v>15.861674031336419</v>
      </c>
      <c r="BY43">
        <f t="shared" si="33"/>
        <v>1776.7471482721469</v>
      </c>
      <c r="BZ43">
        <f t="shared" si="34"/>
        <v>2412.0577833513171</v>
      </c>
      <c r="CA43">
        <f t="shared" si="35"/>
        <v>1923.0633278796843</v>
      </c>
      <c r="CB43">
        <f t="shared" si="36"/>
        <v>1112.1780056024418</v>
      </c>
      <c r="CC43">
        <f t="shared" si="25"/>
        <v>7224.0462651055896</v>
      </c>
      <c r="CD43">
        <f t="shared" si="26"/>
        <v>0.57984193039525589</v>
      </c>
      <c r="CE43">
        <f>CC43/'care receipt'!BR43</f>
        <v>1.3230072198700442</v>
      </c>
      <c r="CG43">
        <f>G43*Z43*365.25/7*'care receipt'!$BZ43/10^6</f>
        <v>39.127655342778212</v>
      </c>
      <c r="CH43">
        <f>H43*AN43*365.25/7*'care receipt'!$BZ43/10^6</f>
        <v>53.118512505066867</v>
      </c>
      <c r="CI43">
        <f>I43*BB43*365.25/7*'care receipt'!$BZ43/10^6</f>
        <v>42.349840926316766</v>
      </c>
      <c r="CJ43">
        <f>J43*BP43*365.25/7*'care receipt'!$BZ43/10^6</f>
        <v>24.492465191431531</v>
      </c>
      <c r="CK43">
        <f t="shared" si="27"/>
        <v>159.08847396559338</v>
      </c>
      <c r="CM43" s="1">
        <v>14248</v>
      </c>
      <c r="CN43" s="1">
        <v>20280</v>
      </c>
      <c r="CO43" s="1">
        <v>500</v>
      </c>
      <c r="CP43" s="1">
        <v>7</v>
      </c>
      <c r="CR43">
        <f>'care receipt'!$N$5*'care provision'!CM43/1000</f>
        <v>950.0510405360003</v>
      </c>
      <c r="CS43">
        <f>'care receipt'!$N$5*'care provision'!CN43/1000</f>
        <v>1352.2624299600004</v>
      </c>
      <c r="CT43">
        <f>'care receipt'!$N$5*'care provision'!CO43/1000</f>
        <v>33.339803500000009</v>
      </c>
      <c r="CU43">
        <f>'care receipt'!$N$5*'care provision'!CP43/1000</f>
        <v>0.4667572490000001</v>
      </c>
      <c r="CW43">
        <f t="shared" si="37"/>
        <v>2059</v>
      </c>
      <c r="CX43">
        <f t="shared" si="38"/>
        <v>0.49596212754107488</v>
      </c>
      <c r="CY43">
        <f t="shared" si="39"/>
        <v>0.44796889841178683</v>
      </c>
      <c r="CZ43">
        <f t="shared" si="40"/>
        <v>1.3549401116470652E-2</v>
      </c>
      <c r="DA43">
        <f t="shared" si="41"/>
        <v>3.4998250087495624E-4</v>
      </c>
      <c r="DC43" s="1">
        <v>549.84169999999995</v>
      </c>
      <c r="DD43" s="1">
        <v>622.43539999999996</v>
      </c>
      <c r="DE43" s="1">
        <v>601.755</v>
      </c>
      <c r="DF43" s="1">
        <v>521.83309999999994</v>
      </c>
      <c r="DH43">
        <f t="shared" si="42"/>
        <v>6.2685321505809988</v>
      </c>
      <c r="DI43">
        <f t="shared" si="43"/>
        <v>10.100352077965498</v>
      </c>
      <c r="DJ43">
        <f t="shared" si="44"/>
        <v>0.24074872146171006</v>
      </c>
      <c r="DK43">
        <f t="shared" si="45"/>
        <v>2.9228325863177034E-3</v>
      </c>
      <c r="DL43">
        <f>SUM(DH43:DK43)/'care receipt'!DF43</f>
        <v>0.16060417255853648</v>
      </c>
      <c r="DM43">
        <f t="shared" si="28"/>
        <v>16.612555782594526</v>
      </c>
      <c r="DO43" s="1">
        <v>0.29036840000000003</v>
      </c>
      <c r="DP43" s="1">
        <v>0.2543029</v>
      </c>
      <c r="DQ43" s="1">
        <v>0.49631999999999998</v>
      </c>
      <c r="DR43" s="1">
        <v>0.30514950000000002</v>
      </c>
      <c r="DS43" s="1">
        <v>5.19762E-2</v>
      </c>
      <c r="DT43" s="1">
        <v>1.5454000000000001E-2</v>
      </c>
      <c r="DU43" s="1">
        <v>0.2888404</v>
      </c>
      <c r="DV43" s="1">
        <v>0.24020430000000001</v>
      </c>
      <c r="DW43" s="1">
        <v>0.25081819999999999</v>
      </c>
      <c r="DX43" s="1">
        <v>0.2676518</v>
      </c>
      <c r="DY43" s="1">
        <v>0.31188630000000001</v>
      </c>
      <c r="EA43">
        <f t="shared" si="29"/>
        <v>0.29036840000000003</v>
      </c>
      <c r="EB43">
        <f t="shared" si="30"/>
        <v>0.49631999999999998</v>
      </c>
      <c r="EC43">
        <f t="shared" si="31"/>
        <v>0.30514950000000002</v>
      </c>
      <c r="ED43">
        <f t="shared" si="46"/>
        <v>3.9138906321283584E-2</v>
      </c>
      <c r="EE43">
        <f t="shared" si="32"/>
        <v>8.3471499999999976E-2</v>
      </c>
      <c r="EG43" s="1">
        <v>0.29036840000000003</v>
      </c>
      <c r="EH43" s="1">
        <v>0.3350649</v>
      </c>
      <c r="EI43" s="1">
        <v>0.41284850000000001</v>
      </c>
      <c r="EJ43" s="1">
        <v>0.28649619999999998</v>
      </c>
      <c r="EK43" s="1">
        <v>0.18530350000000001</v>
      </c>
      <c r="EL43" s="1">
        <v>4744.1790000000001</v>
      </c>
      <c r="EM43" s="1">
        <v>5026.2860000000001</v>
      </c>
      <c r="EN43" s="1">
        <v>5226.3059999999996</v>
      </c>
      <c r="EO43" s="1">
        <v>4380.7730000000001</v>
      </c>
      <c r="EP43" s="1">
        <v>4475.2179999999998</v>
      </c>
    </row>
    <row r="44" spans="1:146" x14ac:dyDescent="0.25">
      <c r="A44">
        <v>2060</v>
      </c>
      <c r="B44" s="1">
        <v>28033</v>
      </c>
      <c r="C44" s="1">
        <v>45210</v>
      </c>
      <c r="D44" s="1">
        <v>36940</v>
      </c>
      <c r="E44" s="1">
        <v>20056</v>
      </c>
      <c r="G44">
        <f>'care receipt'!$N$5*'care provision'!B44/1000</f>
        <v>1869.2294230310004</v>
      </c>
      <c r="H44">
        <f>'care receipt'!$N$5*'care provision'!C44/1000</f>
        <v>3014.5850324700009</v>
      </c>
      <c r="I44">
        <f>'care receipt'!$N$5*'care provision'!D44/1000</f>
        <v>2463.1446825800008</v>
      </c>
      <c r="J44">
        <f>'care receipt'!$N$5*'care provision'!E44/1000</f>
        <v>1337.3261979920003</v>
      </c>
      <c r="K44">
        <f t="shared" si="14"/>
        <v>8684.2853360730023</v>
      </c>
      <c r="L44">
        <f>K44/'care receipt'!BG44</f>
        <v>1.5244220752618951</v>
      </c>
      <c r="N44" s="1">
        <v>9981</v>
      </c>
      <c r="O44" s="1">
        <v>5842</v>
      </c>
      <c r="P44" s="1">
        <v>5120</v>
      </c>
      <c r="Q44" s="1">
        <v>2359</v>
      </c>
      <c r="R44" s="1">
        <v>4862</v>
      </c>
      <c r="S44" s="1">
        <v>18.19172</v>
      </c>
      <c r="U44">
        <f>'care receipt'!$N$5*'care provision'!N44/1000</f>
        <v>665.52915746700023</v>
      </c>
      <c r="V44">
        <f>'care receipt'!$N$5*'care provision'!O44/1000</f>
        <v>389.54226409400007</v>
      </c>
      <c r="W44">
        <f>'care receipt'!$N$5*'care provision'!P44/1000</f>
        <v>341.39958784000009</v>
      </c>
      <c r="X44">
        <f>'care receipt'!$N$5*'care provision'!Q44/1000</f>
        <v>157.29719291300003</v>
      </c>
      <c r="Y44">
        <f>'care receipt'!$N$5*'care provision'!R44/1000</f>
        <v>324.19624923400011</v>
      </c>
      <c r="Z44">
        <f t="shared" si="15"/>
        <v>18.19172</v>
      </c>
      <c r="AB44" s="1">
        <v>19379</v>
      </c>
      <c r="AC44" s="1">
        <v>9075</v>
      </c>
      <c r="AD44" s="1">
        <v>7525</v>
      </c>
      <c r="AE44" s="1">
        <v>3254</v>
      </c>
      <c r="AF44" s="1">
        <v>6207</v>
      </c>
      <c r="AG44" s="1">
        <v>15.02352</v>
      </c>
      <c r="AI44">
        <f>'care receipt'!$N$5*'care provision'!AB44/1000</f>
        <v>1292.1841040530005</v>
      </c>
      <c r="AJ44">
        <f>'care receipt'!$N$5*'care provision'!AC44/1000</f>
        <v>605.11743352500014</v>
      </c>
      <c r="AK44">
        <f>'care receipt'!$N$5*'care provision'!AD44/1000</f>
        <v>501.76404267500016</v>
      </c>
      <c r="AL44">
        <f>'care receipt'!$N$5*'care provision'!AE44/1000</f>
        <v>216.97544117800007</v>
      </c>
      <c r="AM44">
        <f>'care receipt'!$N$5*'care provision'!AF44/1000</f>
        <v>413.88032064900011</v>
      </c>
      <c r="AN44">
        <f t="shared" si="16"/>
        <v>15.02352</v>
      </c>
      <c r="AP44" s="1">
        <v>14987</v>
      </c>
      <c r="AQ44" s="1">
        <v>7635</v>
      </c>
      <c r="AR44" s="1">
        <v>6535</v>
      </c>
      <c r="AS44" s="1">
        <v>2961</v>
      </c>
      <c r="AT44" s="1">
        <v>5026</v>
      </c>
      <c r="AU44" s="1">
        <v>15.151870000000001</v>
      </c>
      <c r="AW44">
        <f>'care receipt'!$N$5*'care provision'!AP44/1000</f>
        <v>999.32727010900021</v>
      </c>
      <c r="AX44">
        <f>'care receipt'!$N$5*'care provision'!AQ44/1000</f>
        <v>509.09879944500011</v>
      </c>
      <c r="AY44">
        <f>'care receipt'!$N$5*'care provision'!AR44/1000</f>
        <v>435.7512317450001</v>
      </c>
      <c r="AZ44">
        <f>'care receipt'!$N$5*'care provision'!AS44/1000</f>
        <v>197.43831632700005</v>
      </c>
      <c r="BA44">
        <f>'care receipt'!$N$5*'care provision'!AT44/1000</f>
        <v>335.1317047820001</v>
      </c>
      <c r="BB44">
        <f t="shared" si="17"/>
        <v>15.151870000000001</v>
      </c>
      <c r="BD44" s="1">
        <v>7592</v>
      </c>
      <c r="BE44" s="1">
        <v>4274</v>
      </c>
      <c r="BF44" s="1">
        <v>3820</v>
      </c>
      <c r="BG44" s="1">
        <v>1642</v>
      </c>
      <c r="BH44" s="1">
        <v>2840</v>
      </c>
      <c r="BI44" s="1">
        <v>15.609220000000001</v>
      </c>
      <c r="BK44">
        <f>'care receipt'!$N$5*'care provision'!BD44/1000</f>
        <v>506.23157634400013</v>
      </c>
      <c r="BL44">
        <f>'care receipt'!$N$5*'care provision'!BE44/1000</f>
        <v>284.98864031800008</v>
      </c>
      <c r="BM44">
        <f>'care receipt'!$N$5*'care provision'!BF44/1000</f>
        <v>254.71609874000006</v>
      </c>
      <c r="BN44">
        <f>'care receipt'!$N$5*'care provision'!BG44/1000</f>
        <v>109.48791469400004</v>
      </c>
      <c r="BO44">
        <f>'care receipt'!$N$5*'care provision'!BH44/1000</f>
        <v>189.37008388000004</v>
      </c>
      <c r="BP44">
        <f t="shared" si="18"/>
        <v>15.609220000000001</v>
      </c>
      <c r="BR44">
        <f t="shared" si="19"/>
        <v>3463.2721079730009</v>
      </c>
      <c r="BS44">
        <f t="shared" si="20"/>
        <v>1788.7471373820003</v>
      </c>
      <c r="BT44">
        <f t="shared" si="21"/>
        <v>1533.6309610000003</v>
      </c>
      <c r="BU44">
        <f t="shared" si="22"/>
        <v>681.19886511200014</v>
      </c>
      <c r="BV44">
        <f t="shared" si="23"/>
        <v>1262.5783585450004</v>
      </c>
      <c r="BW44">
        <f t="shared" si="24"/>
        <v>15.832050461689663</v>
      </c>
      <c r="BY44">
        <f t="shared" si="33"/>
        <v>1774.3061423717909</v>
      </c>
      <c r="BZ44">
        <f t="shared" si="34"/>
        <v>2363.1507259988221</v>
      </c>
      <c r="CA44">
        <f t="shared" si="35"/>
        <v>1947.3694057007526</v>
      </c>
      <c r="CB44">
        <f t="shared" si="36"/>
        <v>1089.2077899899441</v>
      </c>
      <c r="CC44">
        <f t="shared" si="25"/>
        <v>7174.0340640613094</v>
      </c>
      <c r="CD44">
        <f t="shared" si="26"/>
        <v>0.57672668284325757</v>
      </c>
      <c r="CE44">
        <f>CC44/'care receipt'!BR44</f>
        <v>1.3121627238489908</v>
      </c>
      <c r="CG44">
        <f>G44*Z44*365.25/7*'care receipt'!$BZ44/10^6</f>
        <v>39.776654904550661</v>
      </c>
      <c r="CH44">
        <f>H44*AN44*365.25/7*'care receipt'!$BZ44/10^6</f>
        <v>52.977459002560884</v>
      </c>
      <c r="CI44">
        <f>I44*BB44*365.25/7*'care receipt'!$BZ44/10^6</f>
        <v>43.656412482850818</v>
      </c>
      <c r="CJ44">
        <f>J44*BP44*365.25/7*'care receipt'!$BZ44/10^6</f>
        <v>24.418019724523898</v>
      </c>
      <c r="CK44">
        <f t="shared" si="27"/>
        <v>160.82854611448627</v>
      </c>
      <c r="CM44" s="1">
        <v>13862</v>
      </c>
      <c r="CN44" s="1">
        <v>20282</v>
      </c>
      <c r="CO44" s="1">
        <v>507</v>
      </c>
      <c r="CP44" s="1">
        <v>4</v>
      </c>
      <c r="CR44">
        <f>'care receipt'!$N$5*'care provision'!CM44/1000</f>
        <v>924.31271223400017</v>
      </c>
      <c r="CS44">
        <f>'care receipt'!$N$5*'care provision'!CN44/1000</f>
        <v>1352.3957891740004</v>
      </c>
      <c r="CT44">
        <f>'care receipt'!$N$5*'care provision'!CO44/1000</f>
        <v>33.806560749000013</v>
      </c>
      <c r="CU44">
        <f>'care receipt'!$N$5*'care provision'!CP44/1000</f>
        <v>0.26671842800000006</v>
      </c>
      <c r="CW44">
        <f t="shared" si="37"/>
        <v>2060</v>
      </c>
      <c r="CX44">
        <f t="shared" si="38"/>
        <v>0.49448863839046836</v>
      </c>
      <c r="CY44">
        <f t="shared" si="39"/>
        <v>0.44861756248617563</v>
      </c>
      <c r="CZ44">
        <f t="shared" si="40"/>
        <v>1.3724959393611262E-2</v>
      </c>
      <c r="DA44">
        <f t="shared" si="41"/>
        <v>1.9944156362185881E-4</v>
      </c>
      <c r="DC44" s="1">
        <v>540.827</v>
      </c>
      <c r="DD44" s="1">
        <v>618.54179999999997</v>
      </c>
      <c r="DE44" s="1">
        <v>569.97919999999999</v>
      </c>
      <c r="DF44" s="1">
        <v>811.69320000000005</v>
      </c>
      <c r="DH44">
        <f t="shared" si="42"/>
        <v>5.9987192546325314</v>
      </c>
      <c r="DI44">
        <f t="shared" si="43"/>
        <v>10.038159908977281</v>
      </c>
      <c r="DJ44">
        <f t="shared" si="44"/>
        <v>0.23122843740559712</v>
      </c>
      <c r="DK44">
        <f t="shared" si="45"/>
        <v>2.5979224118674762E-3</v>
      </c>
      <c r="DL44">
        <f>SUM(DH44:DK44)/'care receipt'!DF44</f>
        <v>0.15425314515683067</v>
      </c>
      <c r="DM44">
        <f t="shared" si="28"/>
        <v>16.270705523427274</v>
      </c>
      <c r="DO44" s="1">
        <v>0.29293340000000001</v>
      </c>
      <c r="DP44" s="1">
        <v>0.260241</v>
      </c>
      <c r="DQ44" s="1">
        <v>0.50568279999999999</v>
      </c>
      <c r="DR44" s="1">
        <v>0.3145461</v>
      </c>
      <c r="DS44" s="1">
        <v>5.3871700000000002E-2</v>
      </c>
      <c r="DT44" s="1">
        <v>1.5054E-2</v>
      </c>
      <c r="DU44" s="1">
        <v>0.29148099999999999</v>
      </c>
      <c r="DV44" s="1">
        <v>0.24557100000000001</v>
      </c>
      <c r="DW44" s="1">
        <v>0.2574843</v>
      </c>
      <c r="DX44" s="1">
        <v>0.2723989</v>
      </c>
      <c r="DY44" s="1">
        <v>0.31978909999999999</v>
      </c>
      <c r="EA44">
        <f t="shared" si="29"/>
        <v>0.29293340000000001</v>
      </c>
      <c r="EB44">
        <f t="shared" si="30"/>
        <v>0.50568279999999999</v>
      </c>
      <c r="EC44">
        <f t="shared" si="31"/>
        <v>0.3145461</v>
      </c>
      <c r="ED44">
        <f t="shared" si="46"/>
        <v>4.0212359148010392E-2</v>
      </c>
      <c r="EE44">
        <f t="shared" si="32"/>
        <v>8.6202400000000012E-2</v>
      </c>
      <c r="EG44" s="1">
        <v>0.29293340000000001</v>
      </c>
      <c r="EH44" s="1">
        <v>0.34090320000000002</v>
      </c>
      <c r="EI44" s="1">
        <v>0.41948039999999998</v>
      </c>
      <c r="EJ44" s="1">
        <v>0.29151559999999999</v>
      </c>
      <c r="EK44" s="1">
        <v>0.2210201</v>
      </c>
      <c r="EL44" s="1">
        <v>4820.45</v>
      </c>
      <c r="EM44" s="1">
        <v>5071.3100000000004</v>
      </c>
      <c r="EN44" s="1">
        <v>5266.0029999999997</v>
      </c>
      <c r="EO44" s="1">
        <v>4465.9279999999999</v>
      </c>
      <c r="EP44" s="1">
        <v>4531.9170000000004</v>
      </c>
    </row>
    <row r="45" spans="1:146" x14ac:dyDescent="0.25">
      <c r="A45">
        <v>2061</v>
      </c>
      <c r="B45" s="1">
        <v>27482</v>
      </c>
      <c r="C45" s="1">
        <v>45133</v>
      </c>
      <c r="D45" s="1">
        <v>36840</v>
      </c>
      <c r="E45" s="1">
        <v>20105</v>
      </c>
      <c r="G45">
        <f>'care receipt'!$N$5*'care provision'!B45/1000</f>
        <v>1832.4889595740005</v>
      </c>
      <c r="H45">
        <f>'care receipt'!$N$5*'care provision'!C45/1000</f>
        <v>3009.4507027310005</v>
      </c>
      <c r="I45">
        <f>'care receipt'!$N$5*'care provision'!D45/1000</f>
        <v>2456.4767218800007</v>
      </c>
      <c r="J45">
        <f>'care receipt'!$N$5*'care provision'!E45/1000</f>
        <v>1340.5934987350004</v>
      </c>
      <c r="K45">
        <f t="shared" si="14"/>
        <v>8639.0098829200033</v>
      </c>
      <c r="L45">
        <f>K45/'care receipt'!BG45</f>
        <v>1.5150204052995313</v>
      </c>
      <c r="N45" s="1">
        <v>9690</v>
      </c>
      <c r="O45" s="1">
        <v>5649</v>
      </c>
      <c r="P45" s="1">
        <v>5068</v>
      </c>
      <c r="Q45" s="1">
        <v>2397</v>
      </c>
      <c r="R45" s="1">
        <v>4814</v>
      </c>
      <c r="S45" s="1">
        <v>18.374089999999999</v>
      </c>
      <c r="U45">
        <f>'care receipt'!$N$5*'care provision'!N45/1000</f>
        <v>646.12539183000024</v>
      </c>
      <c r="V45">
        <f>'care receipt'!$N$5*'care provision'!O45/1000</f>
        <v>376.67309994300012</v>
      </c>
      <c r="W45">
        <f>'care receipt'!$N$5*'care provision'!P45/1000</f>
        <v>337.93224827600011</v>
      </c>
      <c r="X45">
        <f>'care receipt'!$N$5*'care provision'!Q45/1000</f>
        <v>159.83101797900005</v>
      </c>
      <c r="Y45">
        <f>'care receipt'!$N$5*'care provision'!R45/1000</f>
        <v>320.99562809800005</v>
      </c>
      <c r="Z45">
        <f t="shared" si="15"/>
        <v>18.374089999999999</v>
      </c>
      <c r="AB45" s="1">
        <v>19355</v>
      </c>
      <c r="AC45" s="1">
        <v>9041</v>
      </c>
      <c r="AD45" s="1">
        <v>7588</v>
      </c>
      <c r="AE45" s="1">
        <v>3164</v>
      </c>
      <c r="AF45" s="1">
        <v>6200</v>
      </c>
      <c r="AG45" s="1">
        <v>15.26568</v>
      </c>
      <c r="AI45">
        <f>'care receipt'!$N$5*'care provision'!AB45/1000</f>
        <v>1290.5837934850003</v>
      </c>
      <c r="AJ45">
        <f>'care receipt'!$N$5*'care provision'!AC45/1000</f>
        <v>602.85032688700016</v>
      </c>
      <c r="AK45">
        <f>'care receipt'!$N$5*'care provision'!AD45/1000</f>
        <v>505.96485791600014</v>
      </c>
      <c r="AL45">
        <f>'care receipt'!$N$5*'care provision'!AE45/1000</f>
        <v>210.97427654800006</v>
      </c>
      <c r="AM45">
        <f>'care receipt'!$N$5*'care provision'!AF45/1000</f>
        <v>413.4135634000001</v>
      </c>
      <c r="AN45">
        <f t="shared" si="16"/>
        <v>15.26568</v>
      </c>
      <c r="AP45" s="1">
        <v>15174</v>
      </c>
      <c r="AQ45" s="1">
        <v>7524</v>
      </c>
      <c r="AR45" s="1">
        <v>6431</v>
      </c>
      <c r="AS45" s="1">
        <v>2886</v>
      </c>
      <c r="AT45" s="1">
        <v>5026</v>
      </c>
      <c r="AU45" s="1">
        <v>15.015359999999999</v>
      </c>
      <c r="AW45">
        <f>'care receipt'!$N$5*'care provision'!AP45/1000</f>
        <v>1011.7963566180003</v>
      </c>
      <c r="AX45">
        <f>'care receipt'!$N$5*'care provision'!AQ45/1000</f>
        <v>501.69736306800013</v>
      </c>
      <c r="AY45">
        <f>'care receipt'!$N$5*'care provision'!AR45/1000</f>
        <v>428.81655261700013</v>
      </c>
      <c r="AZ45">
        <f>'care receipt'!$N$5*'care provision'!AS45/1000</f>
        <v>192.43734580200007</v>
      </c>
      <c r="BA45">
        <f>'care receipt'!$N$5*'care provision'!AT45/1000</f>
        <v>335.1317047820001</v>
      </c>
      <c r="BB45">
        <f t="shared" si="17"/>
        <v>15.015359999999999</v>
      </c>
      <c r="BD45" s="1">
        <v>7568</v>
      </c>
      <c r="BE45" s="1">
        <v>4248</v>
      </c>
      <c r="BF45" s="1">
        <v>3806</v>
      </c>
      <c r="BG45" s="1">
        <v>1770</v>
      </c>
      <c r="BH45" s="1">
        <v>2844</v>
      </c>
      <c r="BI45" s="1">
        <v>15.787470000000001</v>
      </c>
      <c r="BK45">
        <f>'care receipt'!$N$5*'care provision'!BD45/1000</f>
        <v>504.63126577600013</v>
      </c>
      <c r="BL45">
        <f>'care receipt'!$N$5*'care provision'!BE45/1000</f>
        <v>283.25497053600009</v>
      </c>
      <c r="BM45">
        <f>'care receipt'!$N$5*'care provision'!BF45/1000</f>
        <v>253.78258424200007</v>
      </c>
      <c r="BN45">
        <f>'care receipt'!$N$5*'care provision'!BG45/1000</f>
        <v>118.02290439000004</v>
      </c>
      <c r="BO45">
        <f>'care receipt'!$N$5*'care provision'!BH45/1000</f>
        <v>189.63680230800003</v>
      </c>
      <c r="BP45">
        <f t="shared" si="18"/>
        <v>15.787470000000001</v>
      </c>
      <c r="BR45">
        <f t="shared" si="19"/>
        <v>3453.1368077090015</v>
      </c>
      <c r="BS45">
        <f t="shared" si="20"/>
        <v>1764.4757604340004</v>
      </c>
      <c r="BT45">
        <f t="shared" si="21"/>
        <v>1526.4962430510004</v>
      </c>
      <c r="BU45">
        <f t="shared" si="22"/>
        <v>681.26554471900022</v>
      </c>
      <c r="BV45">
        <f t="shared" si="23"/>
        <v>1259.1776985880003</v>
      </c>
      <c r="BW45">
        <f t="shared" si="24"/>
        <v>15.934822657996293</v>
      </c>
      <c r="BY45">
        <f t="shared" si="33"/>
        <v>1756.8690441145368</v>
      </c>
      <c r="BZ45">
        <f t="shared" si="34"/>
        <v>2397.1519985984596</v>
      </c>
      <c r="CA45">
        <f t="shared" si="35"/>
        <v>1924.6004662806019</v>
      </c>
      <c r="CB45">
        <f t="shared" si="36"/>
        <v>1104.3375306826895</v>
      </c>
      <c r="CC45">
        <f t="shared" si="25"/>
        <v>7182.9590396762878</v>
      </c>
      <c r="CD45">
        <f t="shared" si="26"/>
        <v>0.57831612567572221</v>
      </c>
      <c r="CE45">
        <f>CC45/'care receipt'!BR45</f>
        <v>1.317612405534119</v>
      </c>
      <c r="CG45">
        <f>G45*Z45*365.25/7*'care receipt'!$BZ45/10^6</f>
        <v>40.094111735089385</v>
      </c>
      <c r="CH45">
        <f>H45*AN45*365.25/7*'care receipt'!$BZ45/10^6</f>
        <v>54.706228901790361</v>
      </c>
      <c r="CI45">
        <f>I45*BB45*365.25/7*'care receipt'!$BZ45/10^6</f>
        <v>43.92196811649719</v>
      </c>
      <c r="CJ45">
        <f>J45*BP45*365.25/7*'care receipt'!$BZ45/10^6</f>
        <v>25.202465998688201</v>
      </c>
      <c r="CK45">
        <f t="shared" si="27"/>
        <v>163.92477475206516</v>
      </c>
      <c r="CM45" s="1">
        <v>13557</v>
      </c>
      <c r="CN45" s="1">
        <v>20122</v>
      </c>
      <c r="CO45" s="1">
        <v>512</v>
      </c>
      <c r="CP45" s="1">
        <v>7</v>
      </c>
      <c r="CR45">
        <f>'care receipt'!$N$5*'care provision'!CM45/1000</f>
        <v>903.97543209900016</v>
      </c>
      <c r="CS45">
        <f>'care receipt'!$N$5*'care provision'!CN45/1000</f>
        <v>1341.7270520540003</v>
      </c>
      <c r="CT45">
        <f>'care receipt'!$N$5*'care provision'!CO45/1000</f>
        <v>34.139958784000008</v>
      </c>
      <c r="CU45">
        <f>'care receipt'!$N$5*'care provision'!CP45/1000</f>
        <v>0.4667572490000001</v>
      </c>
      <c r="CW45">
        <f t="shared" si="37"/>
        <v>2061</v>
      </c>
      <c r="CX45">
        <f t="shared" si="38"/>
        <v>0.49330470853649655</v>
      </c>
      <c r="CY45">
        <f t="shared" si="39"/>
        <v>0.445837857000421</v>
      </c>
      <c r="CZ45">
        <f t="shared" si="40"/>
        <v>1.3897937024972854E-2</v>
      </c>
      <c r="DA45">
        <f t="shared" si="41"/>
        <v>3.4817209649340956E-4</v>
      </c>
      <c r="DC45" s="1">
        <v>536.11080000000004</v>
      </c>
      <c r="DD45" s="1">
        <v>629.28890000000001</v>
      </c>
      <c r="DE45" s="1">
        <v>629.62</v>
      </c>
      <c r="DF45" s="1">
        <v>506.85410000000002</v>
      </c>
      <c r="DH45">
        <f t="shared" si="42"/>
        <v>5.8155719049952888</v>
      </c>
      <c r="DI45">
        <f t="shared" si="43"/>
        <v>10.132007288247657</v>
      </c>
      <c r="DJ45">
        <f t="shared" si="44"/>
        <v>0.25794241019498504</v>
      </c>
      <c r="DK45">
        <f t="shared" si="45"/>
        <v>2.8389339043244513E-3</v>
      </c>
      <c r="DL45">
        <f>SUM(DH45:DK45)/'care receipt'!DF45</f>
        <v>0.15151338989306806</v>
      </c>
      <c r="DM45">
        <f t="shared" si="28"/>
        <v>16.208360537342255</v>
      </c>
      <c r="DO45" s="1">
        <v>0.29478149999999997</v>
      </c>
      <c r="DP45" s="1">
        <v>0.2613413</v>
      </c>
      <c r="DQ45" s="1">
        <v>0.51024809999999998</v>
      </c>
      <c r="DR45" s="1">
        <v>0.3213511</v>
      </c>
      <c r="DS45" s="1">
        <v>5.1143800000000003E-2</v>
      </c>
      <c r="DT45" s="1">
        <v>1.26438E-2</v>
      </c>
      <c r="DU45" s="1">
        <v>0.29365029999999998</v>
      </c>
      <c r="DV45" s="1">
        <v>0.25013730000000001</v>
      </c>
      <c r="DW45" s="1">
        <v>0.25152419999999998</v>
      </c>
      <c r="DX45" s="1">
        <v>0.27114500000000002</v>
      </c>
      <c r="DY45" s="1">
        <v>0.32108029999999999</v>
      </c>
      <c r="EA45">
        <f t="shared" si="29"/>
        <v>0.29478149999999997</v>
      </c>
      <c r="EB45">
        <f t="shared" si="30"/>
        <v>0.51024809999999998</v>
      </c>
      <c r="EC45">
        <f t="shared" si="31"/>
        <v>0.3213511</v>
      </c>
      <c r="ED45">
        <f t="shared" si="46"/>
        <v>3.7550991149354646E-2</v>
      </c>
      <c r="EE45">
        <f t="shared" si="32"/>
        <v>9.0115999999999974E-2</v>
      </c>
      <c r="EG45" s="1">
        <v>0.29478149999999997</v>
      </c>
      <c r="EH45" s="1">
        <v>0.34171590000000002</v>
      </c>
      <c r="EI45" s="1">
        <v>0.42013210000000001</v>
      </c>
      <c r="EJ45" s="1">
        <v>0.29501149999999998</v>
      </c>
      <c r="EK45" s="1">
        <v>0.20500779999999999</v>
      </c>
      <c r="EL45" s="1">
        <v>4885.9719999999998</v>
      </c>
      <c r="EM45" s="1">
        <v>5179.0739999999996</v>
      </c>
      <c r="EN45" s="1">
        <v>5323.5339999999997</v>
      </c>
      <c r="EO45" s="1">
        <v>4469.6210000000001</v>
      </c>
      <c r="EP45" s="1">
        <v>4562.1130000000003</v>
      </c>
    </row>
    <row r="46" spans="1:146" x14ac:dyDescent="0.25">
      <c r="A46">
        <v>2062</v>
      </c>
      <c r="B46" s="1">
        <v>27651</v>
      </c>
      <c r="C46" s="1">
        <v>44983</v>
      </c>
      <c r="D46" s="1">
        <v>36659</v>
      </c>
      <c r="E46" s="1">
        <v>20208</v>
      </c>
      <c r="G46">
        <f>'care receipt'!$N$5*'care provision'!B46/1000</f>
        <v>1843.7578131570006</v>
      </c>
      <c r="H46">
        <f>'care receipt'!$N$5*'care provision'!C46/1000</f>
        <v>2999.4487616810006</v>
      </c>
      <c r="I46">
        <f>'care receipt'!$N$5*'care provision'!D46/1000</f>
        <v>2444.4077130130008</v>
      </c>
      <c r="J46">
        <f>'care receipt'!$N$5*'care provision'!E46/1000</f>
        <v>1347.4614982560004</v>
      </c>
      <c r="K46">
        <f t="shared" si="14"/>
        <v>8635.0757861070015</v>
      </c>
      <c r="L46">
        <f>K46/'care receipt'!BG46</f>
        <v>1.5099868241549386</v>
      </c>
      <c r="N46" s="1">
        <v>9859</v>
      </c>
      <c r="O46" s="1">
        <v>5569</v>
      </c>
      <c r="P46" s="1">
        <v>5128</v>
      </c>
      <c r="Q46" s="1">
        <v>2316</v>
      </c>
      <c r="R46" s="1">
        <v>4920</v>
      </c>
      <c r="S46" s="1">
        <v>18.180689999999998</v>
      </c>
      <c r="U46">
        <f>'care receipt'!$N$5*'care provision'!N46/1000</f>
        <v>657.39424541300025</v>
      </c>
      <c r="V46">
        <f>'care receipt'!$N$5*'care provision'!O46/1000</f>
        <v>371.33873138300009</v>
      </c>
      <c r="W46">
        <f>'care receipt'!$N$5*'care provision'!P46/1000</f>
        <v>341.93302469600007</v>
      </c>
      <c r="X46">
        <f>'care receipt'!$N$5*'care provision'!Q46/1000</f>
        <v>154.42996981200005</v>
      </c>
      <c r="Y46">
        <f>'care receipt'!$N$5*'care provision'!R46/1000</f>
        <v>328.06366644000013</v>
      </c>
      <c r="Z46">
        <f t="shared" si="15"/>
        <v>18.180689999999998</v>
      </c>
      <c r="AB46" s="1">
        <v>19179</v>
      </c>
      <c r="AC46" s="1">
        <v>9077</v>
      </c>
      <c r="AD46" s="1">
        <v>7517</v>
      </c>
      <c r="AE46" s="1">
        <v>3361</v>
      </c>
      <c r="AF46" s="1">
        <v>6089</v>
      </c>
      <c r="AG46" s="1">
        <v>14.820539999999999</v>
      </c>
      <c r="AI46">
        <f>'care receipt'!$N$5*'care provision'!AB46/1000</f>
        <v>1278.8481826530003</v>
      </c>
      <c r="AJ46">
        <f>'care receipt'!$N$5*'care provision'!AC46/1000</f>
        <v>605.25079273900019</v>
      </c>
      <c r="AK46">
        <f>'care receipt'!$N$5*'care provision'!AD46/1000</f>
        <v>501.23060581900017</v>
      </c>
      <c r="AL46">
        <f>'care receipt'!$N$5*'care provision'!AE46/1000</f>
        <v>224.11015912700006</v>
      </c>
      <c r="AM46">
        <f>'care receipt'!$N$5*'care provision'!AF46/1000</f>
        <v>406.01212702300012</v>
      </c>
      <c r="AN46">
        <f t="shared" si="16"/>
        <v>14.820539999999999</v>
      </c>
      <c r="AP46" s="1">
        <v>15017</v>
      </c>
      <c r="AQ46" s="1">
        <v>7653</v>
      </c>
      <c r="AR46" s="1">
        <v>6311</v>
      </c>
      <c r="AS46" s="1">
        <v>2799</v>
      </c>
      <c r="AT46" s="1">
        <v>5069</v>
      </c>
      <c r="AU46" s="1">
        <v>15.12421</v>
      </c>
      <c r="AW46">
        <f>'care receipt'!$N$5*'care provision'!AP46/1000</f>
        <v>1001.3276583190003</v>
      </c>
      <c r="AX46">
        <f>'care receipt'!$N$5*'care provision'!AQ46/1000</f>
        <v>510.29903237100018</v>
      </c>
      <c r="AY46">
        <f>'care receipt'!$N$5*'care provision'!AR46/1000</f>
        <v>420.81499977700008</v>
      </c>
      <c r="AZ46">
        <f>'care receipt'!$N$5*'care provision'!AS46/1000</f>
        <v>186.63621999300005</v>
      </c>
      <c r="BA46">
        <f>'care receipt'!$N$5*'care provision'!AT46/1000</f>
        <v>337.99892788300014</v>
      </c>
      <c r="BB46">
        <f t="shared" si="17"/>
        <v>15.12421</v>
      </c>
      <c r="BD46" s="1">
        <v>7701</v>
      </c>
      <c r="BE46" s="1">
        <v>4241</v>
      </c>
      <c r="BF46" s="1">
        <v>3751</v>
      </c>
      <c r="BG46" s="1">
        <v>1655</v>
      </c>
      <c r="BH46" s="1">
        <v>2963</v>
      </c>
      <c r="BI46" s="1">
        <v>15.83084</v>
      </c>
      <c r="BK46">
        <f>'care receipt'!$N$5*'care provision'!BD46/1000</f>
        <v>513.49965350700018</v>
      </c>
      <c r="BL46">
        <f>'care receipt'!$N$5*'care provision'!BE46/1000</f>
        <v>282.78821328700008</v>
      </c>
      <c r="BM46">
        <f>'care receipt'!$N$5*'care provision'!BF46/1000</f>
        <v>250.11520585700009</v>
      </c>
      <c r="BN46">
        <f>'care receipt'!$N$5*'care provision'!BG46/1000</f>
        <v>110.35474958500002</v>
      </c>
      <c r="BO46">
        <f>'care receipt'!$N$5*'care provision'!BH46/1000</f>
        <v>197.57167554100008</v>
      </c>
      <c r="BP46">
        <f t="shared" si="18"/>
        <v>15.83084</v>
      </c>
      <c r="BR46">
        <f t="shared" si="19"/>
        <v>3451.0697398920011</v>
      </c>
      <c r="BS46">
        <f t="shared" si="20"/>
        <v>1769.6767697800005</v>
      </c>
      <c r="BT46">
        <f t="shared" si="21"/>
        <v>1514.0938361490005</v>
      </c>
      <c r="BU46">
        <f t="shared" si="22"/>
        <v>675.53109851700026</v>
      </c>
      <c r="BV46">
        <f t="shared" si="23"/>
        <v>1269.6463968870005</v>
      </c>
      <c r="BW46">
        <f t="shared" si="24"/>
        <v>15.781612799283403</v>
      </c>
      <c r="BY46">
        <f t="shared" si="33"/>
        <v>1749.0668954971675</v>
      </c>
      <c r="BZ46">
        <f t="shared" si="34"/>
        <v>2319.5175343570822</v>
      </c>
      <c r="CA46">
        <f t="shared" si="35"/>
        <v>1929.0279885118082</v>
      </c>
      <c r="CB46">
        <f t="shared" si="36"/>
        <v>1113.0444510556979</v>
      </c>
      <c r="CC46">
        <f t="shared" si="25"/>
        <v>7110.6568694217558</v>
      </c>
      <c r="CD46">
        <f t="shared" si="26"/>
        <v>0.57218123509102892</v>
      </c>
      <c r="CE46">
        <f>CC46/'care receipt'!BR46</f>
        <v>1.3286875489937606</v>
      </c>
      <c r="CG46">
        <f>G46*Z46*365.25/7*'care receipt'!$BZ46/10^6</f>
        <v>40.63395823354125</v>
      </c>
      <c r="CH46">
        <f>H46*AN46*365.25/7*'care receipt'!$BZ46/10^6</f>
        <v>53.886548796775216</v>
      </c>
      <c r="CI46">
        <f>I46*BB46*365.25/7*'care receipt'!$BZ46/10^6</f>
        <v>44.814776906654821</v>
      </c>
      <c r="CJ46">
        <f>J46*BP46*365.25/7*'care receipt'!$BZ46/10^6</f>
        <v>25.858017124848907</v>
      </c>
      <c r="CK46">
        <f t="shared" si="27"/>
        <v>165.19330106182019</v>
      </c>
      <c r="CM46" s="1">
        <v>13649</v>
      </c>
      <c r="CN46" s="1">
        <v>20069</v>
      </c>
      <c r="CO46" s="1">
        <v>470</v>
      </c>
      <c r="CP46" s="1">
        <v>1</v>
      </c>
      <c r="CR46">
        <f>'care receipt'!$N$5*'care provision'!CM46/1000</f>
        <v>910.10995594300027</v>
      </c>
      <c r="CS46">
        <f>'care receipt'!$N$5*'care provision'!CN46/1000</f>
        <v>1338.1930328830003</v>
      </c>
      <c r="CT46">
        <f>'care receipt'!$N$5*'care provision'!CO46/1000</f>
        <v>31.339415290000009</v>
      </c>
      <c r="CU46">
        <f>'care receipt'!$N$5*'care provision'!CP46/1000</f>
        <v>6.6679607000000016E-2</v>
      </c>
      <c r="CW46">
        <f t="shared" si="37"/>
        <v>2062</v>
      </c>
      <c r="CX46">
        <f t="shared" si="38"/>
        <v>0.4936168673827348</v>
      </c>
      <c r="CY46">
        <f t="shared" si="39"/>
        <v>0.44614632194384546</v>
      </c>
      <c r="CZ46">
        <f t="shared" si="40"/>
        <v>1.2820862543986469E-2</v>
      </c>
      <c r="DA46">
        <f t="shared" si="41"/>
        <v>4.9485352335708628E-5</v>
      </c>
      <c r="DC46" s="1">
        <v>538.3021</v>
      </c>
      <c r="DD46" s="1">
        <v>616.82899999999995</v>
      </c>
      <c r="DE46" s="1">
        <v>642.97559999999999</v>
      </c>
      <c r="DF46" s="1">
        <v>588.38840000000005</v>
      </c>
      <c r="DH46">
        <f t="shared" si="42"/>
        <v>5.8789692061802938</v>
      </c>
      <c r="DI46">
        <f t="shared" si="43"/>
        <v>9.9052352433622595</v>
      </c>
      <c r="DJ46">
        <f t="shared" si="44"/>
        <v>0.24180575219684317</v>
      </c>
      <c r="DK46">
        <f t="shared" si="45"/>
        <v>4.7080208730430569E-4</v>
      </c>
      <c r="DL46">
        <f>SUM(DH46:DK46)/'care receipt'!DF46</f>
        <v>0.15058923429709167</v>
      </c>
      <c r="DM46">
        <f t="shared" si="28"/>
        <v>16.026481003826699</v>
      </c>
      <c r="DO46" s="1">
        <v>0.29751719999999998</v>
      </c>
      <c r="DP46" s="1">
        <v>0.2653276</v>
      </c>
      <c r="DQ46" s="1">
        <v>0.51533810000000002</v>
      </c>
      <c r="DR46" s="1">
        <v>0.32665070000000002</v>
      </c>
      <c r="DS46" s="1">
        <v>5.1307100000000001E-2</v>
      </c>
      <c r="DT46" s="1">
        <v>1.44928E-2</v>
      </c>
      <c r="DU46" s="1">
        <v>0.29622979999999999</v>
      </c>
      <c r="DV46" s="1">
        <v>0.2492557</v>
      </c>
      <c r="DW46" s="1">
        <v>0.26253199999999999</v>
      </c>
      <c r="DX46" s="1">
        <v>0.26784439999999998</v>
      </c>
      <c r="DY46" s="1">
        <v>0.3213704</v>
      </c>
      <c r="EA46">
        <f t="shared" si="29"/>
        <v>0.29751719999999998</v>
      </c>
      <c r="EB46">
        <f t="shared" si="30"/>
        <v>0.51533810000000002</v>
      </c>
      <c r="EC46">
        <f t="shared" si="31"/>
        <v>0.32665070000000002</v>
      </c>
      <c r="ED46">
        <f t="shared" si="46"/>
        <v>3.8224936805176996E-2</v>
      </c>
      <c r="EE46">
        <f t="shared" si="32"/>
        <v>8.922800000000003E-2</v>
      </c>
      <c r="EG46" s="1">
        <v>0.29751719999999998</v>
      </c>
      <c r="EH46" s="1">
        <v>0.3470414</v>
      </c>
      <c r="EI46" s="1">
        <v>0.42611009999999999</v>
      </c>
      <c r="EJ46" s="1">
        <v>0.29931410000000003</v>
      </c>
      <c r="EK46" s="1">
        <v>0.2195946</v>
      </c>
      <c r="EL46" s="1">
        <v>4945.1760000000004</v>
      </c>
      <c r="EM46" s="1">
        <v>5252.8540000000003</v>
      </c>
      <c r="EN46" s="1">
        <v>5419.3710000000001</v>
      </c>
      <c r="EO46" s="1">
        <v>4545.3959999999997</v>
      </c>
      <c r="EP46" s="1">
        <v>4525.5889999999999</v>
      </c>
    </row>
    <row r="47" spans="1:146" x14ac:dyDescent="0.25">
      <c r="A47">
        <v>2063</v>
      </c>
      <c r="B47" s="1">
        <v>27506</v>
      </c>
      <c r="C47" s="1">
        <v>44664</v>
      </c>
      <c r="D47" s="1">
        <v>36377</v>
      </c>
      <c r="E47" s="1">
        <v>20584</v>
      </c>
      <c r="G47">
        <f>'care receipt'!$N$5*'care provision'!B47/1000</f>
        <v>1834.0892701420005</v>
      </c>
      <c r="H47">
        <f>'care receipt'!$N$5*'care provision'!C47/1000</f>
        <v>2978.1779670480009</v>
      </c>
      <c r="I47">
        <f>'care receipt'!$N$5*'care provision'!D47/1000</f>
        <v>2425.6040638390004</v>
      </c>
      <c r="J47">
        <f>'care receipt'!$N$5*'care provision'!E47/1000</f>
        <v>1372.5330304880006</v>
      </c>
      <c r="K47">
        <f t="shared" si="14"/>
        <v>8610.404331517002</v>
      </c>
      <c r="L47">
        <f>K47/'care receipt'!BG47</f>
        <v>1.5041993313685975</v>
      </c>
      <c r="N47" s="1">
        <v>9759</v>
      </c>
      <c r="O47" s="1">
        <v>5643</v>
      </c>
      <c r="P47" s="1">
        <v>5091</v>
      </c>
      <c r="Q47" s="1">
        <v>2356</v>
      </c>
      <c r="R47" s="1">
        <v>4783</v>
      </c>
      <c r="S47" s="1">
        <v>18.2377</v>
      </c>
      <c r="U47">
        <f>'care receipt'!$N$5*'care provision'!N47/1000</f>
        <v>650.72628471300015</v>
      </c>
      <c r="V47">
        <f>'care receipt'!$N$5*'care provision'!O47/1000</f>
        <v>376.27302230100008</v>
      </c>
      <c r="W47">
        <f>'care receipt'!$N$5*'care provision'!P47/1000</f>
        <v>339.46587923700008</v>
      </c>
      <c r="X47">
        <f>'care receipt'!$N$5*'care provision'!Q47/1000</f>
        <v>157.09715409200004</v>
      </c>
      <c r="Y47">
        <f>'care receipt'!$N$5*'care provision'!R47/1000</f>
        <v>318.9285602810001</v>
      </c>
      <c r="Z47">
        <f t="shared" si="15"/>
        <v>18.2377</v>
      </c>
      <c r="AB47" s="1">
        <v>19002</v>
      </c>
      <c r="AC47" s="1">
        <v>8941</v>
      </c>
      <c r="AD47" s="1">
        <v>7452</v>
      </c>
      <c r="AE47" s="1">
        <v>3295</v>
      </c>
      <c r="AF47" s="1">
        <v>6190</v>
      </c>
      <c r="AG47" s="1">
        <v>15.40818</v>
      </c>
      <c r="AI47">
        <f>'care receipt'!$N$5*'care provision'!AB47/1000</f>
        <v>1267.0458922140006</v>
      </c>
      <c r="AJ47">
        <f>'care receipt'!$N$5*'care provision'!AC47/1000</f>
        <v>596.18236618700018</v>
      </c>
      <c r="AK47">
        <f>'care receipt'!$N$5*'care provision'!AD47/1000</f>
        <v>496.89643136400014</v>
      </c>
      <c r="AL47">
        <f>'care receipt'!$N$5*'care provision'!AE47/1000</f>
        <v>219.70930506500005</v>
      </c>
      <c r="AM47">
        <f>'care receipt'!$N$5*'care provision'!AF47/1000</f>
        <v>412.74676733000013</v>
      </c>
      <c r="AN47">
        <f t="shared" si="16"/>
        <v>15.40818</v>
      </c>
      <c r="AP47" s="1">
        <v>14804</v>
      </c>
      <c r="AQ47" s="1">
        <v>7509</v>
      </c>
      <c r="AR47" s="1">
        <v>6517</v>
      </c>
      <c r="AS47" s="1">
        <v>2811</v>
      </c>
      <c r="AT47" s="1">
        <v>4904</v>
      </c>
      <c r="AU47" s="1">
        <v>15.00952</v>
      </c>
      <c r="AW47">
        <f>'care receipt'!$N$5*'care provision'!AP47/1000</f>
        <v>987.12490202800029</v>
      </c>
      <c r="AX47">
        <f>'care receipt'!$N$5*'care provision'!AQ47/1000</f>
        <v>500.69716896300014</v>
      </c>
      <c r="AY47">
        <f>'care receipt'!$N$5*'care provision'!AR47/1000</f>
        <v>434.55099881900014</v>
      </c>
      <c r="AZ47">
        <f>'care receipt'!$N$5*'care provision'!AS47/1000</f>
        <v>187.43637527700005</v>
      </c>
      <c r="BA47">
        <f>'care receipt'!$N$5*'care provision'!AT47/1000</f>
        <v>326.99679272800006</v>
      </c>
      <c r="BB47">
        <f t="shared" si="17"/>
        <v>15.00952</v>
      </c>
      <c r="BD47" s="1">
        <v>7668</v>
      </c>
      <c r="BE47" s="1">
        <v>4416</v>
      </c>
      <c r="BF47" s="1">
        <v>3847</v>
      </c>
      <c r="BG47" s="1">
        <v>1737</v>
      </c>
      <c r="BH47" s="1">
        <v>3009</v>
      </c>
      <c r="BI47" s="1">
        <v>15.90128</v>
      </c>
      <c r="BK47">
        <f>'care receipt'!$N$5*'care provision'!BD47/1000</f>
        <v>511.29922647600017</v>
      </c>
      <c r="BL47">
        <f>'care receipt'!$N$5*'care provision'!BE47/1000</f>
        <v>294.45714451200007</v>
      </c>
      <c r="BM47">
        <f>'care receipt'!$N$5*'care provision'!BF47/1000</f>
        <v>256.51644812900008</v>
      </c>
      <c r="BN47">
        <f>'care receipt'!$N$5*'care provision'!BG47/1000</f>
        <v>115.82247735900003</v>
      </c>
      <c r="BO47">
        <f>'care receipt'!$N$5*'care provision'!BH47/1000</f>
        <v>200.63893746300008</v>
      </c>
      <c r="BP47">
        <f t="shared" si="18"/>
        <v>15.90128</v>
      </c>
      <c r="BR47">
        <f t="shared" si="19"/>
        <v>3416.1963054310013</v>
      </c>
      <c r="BS47">
        <f t="shared" si="20"/>
        <v>1767.6097019630004</v>
      </c>
      <c r="BT47">
        <f t="shared" si="21"/>
        <v>1527.4297575490004</v>
      </c>
      <c r="BU47">
        <f t="shared" si="22"/>
        <v>680.06531179300009</v>
      </c>
      <c r="BV47">
        <f t="shared" si="23"/>
        <v>1259.3110578020003</v>
      </c>
      <c r="BW47">
        <f t="shared" si="24"/>
        <v>15.977188934337999</v>
      </c>
      <c r="BY47">
        <f t="shared" si="33"/>
        <v>1745.3507713465165</v>
      </c>
      <c r="BZ47">
        <f t="shared" si="34"/>
        <v>2394.3860534685864</v>
      </c>
      <c r="CA47">
        <f t="shared" si="35"/>
        <v>1899.6732180995177</v>
      </c>
      <c r="CB47">
        <f t="shared" si="36"/>
        <v>1138.7989925536735</v>
      </c>
      <c r="CC47">
        <f t="shared" si="25"/>
        <v>7178.209035468295</v>
      </c>
      <c r="CD47">
        <f t="shared" si="26"/>
        <v>0.57670887046618768</v>
      </c>
      <c r="CE47">
        <f>CC47/'care receipt'!BR47</f>
        <v>1.3191730938400317</v>
      </c>
      <c r="CG47">
        <f>G47*Z47*365.25/7*'care receipt'!$BZ47/10^6</f>
        <v>41.276886989959394</v>
      </c>
      <c r="CH47">
        <f>H47*AN47*365.25/7*'care receipt'!$BZ47/10^6</f>
        <v>56.626326445032845</v>
      </c>
      <c r="CI47">
        <f>I47*BB47*365.25/7*'care receipt'!$BZ47/10^6</f>
        <v>44.926554609336165</v>
      </c>
      <c r="CJ47">
        <f>J47*BP47*365.25/7*'care receipt'!$BZ47/10^6</f>
        <v>26.932166353960461</v>
      </c>
      <c r="CK47">
        <f t="shared" si="27"/>
        <v>169.76193439828887</v>
      </c>
      <c r="CM47" s="1">
        <v>13852</v>
      </c>
      <c r="CN47" s="1">
        <v>20113</v>
      </c>
      <c r="CO47" s="1">
        <v>479</v>
      </c>
      <c r="CP47" s="1">
        <v>4</v>
      </c>
      <c r="CR47">
        <f>'care receipt'!$N$5*'care provision'!CM47/1000</f>
        <v>923.64591616400025</v>
      </c>
      <c r="CS47">
        <f>'care receipt'!$N$5*'care provision'!CN47/1000</f>
        <v>1341.1269355910003</v>
      </c>
      <c r="CT47">
        <f>'care receipt'!$N$5*'care provision'!CO47/1000</f>
        <v>31.939531753000011</v>
      </c>
      <c r="CU47">
        <f>'care receipt'!$N$5*'care provision'!CP47/1000</f>
        <v>0.26671842800000006</v>
      </c>
      <c r="CW47">
        <f t="shared" si="37"/>
        <v>2063</v>
      </c>
      <c r="CX47">
        <f t="shared" si="38"/>
        <v>0.50359921471678903</v>
      </c>
      <c r="CY47">
        <f t="shared" si="39"/>
        <v>0.45031792942862259</v>
      </c>
      <c r="CZ47">
        <f t="shared" si="40"/>
        <v>1.3167660884624902E-2</v>
      </c>
      <c r="DA47">
        <f t="shared" si="41"/>
        <v>1.9432568985619896E-4</v>
      </c>
      <c r="DC47" s="1">
        <v>530.46910000000003</v>
      </c>
      <c r="DD47" s="1">
        <v>623.36419999999998</v>
      </c>
      <c r="DE47" s="1">
        <v>636.0883</v>
      </c>
      <c r="DF47" s="1">
        <v>650.92560000000003</v>
      </c>
      <c r="DH47">
        <f t="shared" si="42"/>
        <v>5.8795874143943125</v>
      </c>
      <c r="DI47">
        <f t="shared" si="43"/>
        <v>10.032126231637625</v>
      </c>
      <c r="DJ47">
        <f t="shared" si="44"/>
        <v>0.24379634946674156</v>
      </c>
      <c r="DK47">
        <f t="shared" si="45"/>
        <v>2.0833662333234826E-3</v>
      </c>
      <c r="DL47">
        <f>SUM(DH47:DK47)/'care receipt'!DF47</f>
        <v>0.14624468641828367</v>
      </c>
      <c r="DM47">
        <f t="shared" si="28"/>
        <v>16.157593361732001</v>
      </c>
      <c r="DO47" s="1">
        <v>0.30023080000000002</v>
      </c>
      <c r="DP47" s="1">
        <v>0.26733000000000001</v>
      </c>
      <c r="DQ47" s="1">
        <v>0.51874960000000003</v>
      </c>
      <c r="DR47" s="1">
        <v>0.32913700000000001</v>
      </c>
      <c r="DS47" s="1">
        <v>5.3229400000000003E-2</v>
      </c>
      <c r="DT47" s="1">
        <v>1.5825800000000001E-2</v>
      </c>
      <c r="DU47" s="1">
        <v>0.29901870000000003</v>
      </c>
      <c r="DV47" s="1">
        <v>0.2534788</v>
      </c>
      <c r="DW47" s="1">
        <v>0.26192700000000002</v>
      </c>
      <c r="DX47" s="1">
        <v>0.28607500000000002</v>
      </c>
      <c r="DY47" s="1">
        <v>0.32423380000000002</v>
      </c>
      <c r="EA47">
        <f t="shared" si="29"/>
        <v>0.30023080000000002</v>
      </c>
      <c r="EB47">
        <f t="shared" si="30"/>
        <v>0.51874960000000003</v>
      </c>
      <c r="EC47">
        <f t="shared" si="31"/>
        <v>0.32913700000000001</v>
      </c>
      <c r="ED47">
        <f t="shared" si="46"/>
        <v>3.9712858815680908E-2</v>
      </c>
      <c r="EE47">
        <f t="shared" si="32"/>
        <v>8.7776300000000029E-2</v>
      </c>
      <c r="EG47" s="1">
        <v>0.30023080000000002</v>
      </c>
      <c r="EH47" s="1">
        <v>0.35392479999999998</v>
      </c>
      <c r="EI47" s="1">
        <v>0.4309733</v>
      </c>
      <c r="EJ47" s="1">
        <v>0.30669990000000003</v>
      </c>
      <c r="EK47" s="1">
        <v>0.18675720000000001</v>
      </c>
      <c r="EL47" s="1">
        <v>5018.0959999999995</v>
      </c>
      <c r="EM47" s="1">
        <v>5321.4560000000001</v>
      </c>
      <c r="EN47" s="1">
        <v>5527.69</v>
      </c>
      <c r="EO47" s="1">
        <v>4616.3580000000002</v>
      </c>
      <c r="EP47" s="1">
        <v>4622.1120000000001</v>
      </c>
    </row>
    <row r="48" spans="1:146" x14ac:dyDescent="0.25">
      <c r="A48">
        <v>2064</v>
      </c>
      <c r="B48" s="1">
        <v>27316</v>
      </c>
      <c r="C48" s="1">
        <v>44205</v>
      </c>
      <c r="D48" s="1">
        <v>36245</v>
      </c>
      <c r="E48" s="1">
        <v>20812</v>
      </c>
      <c r="G48">
        <f>'care receipt'!$N$5*'care provision'!B48/1000</f>
        <v>1821.4201448120004</v>
      </c>
      <c r="H48">
        <f>'care receipt'!$N$5*'care provision'!C48/1000</f>
        <v>2947.572027435001</v>
      </c>
      <c r="I48">
        <f>'care receipt'!$N$5*'care provision'!D48/1000</f>
        <v>2416.8023557150004</v>
      </c>
      <c r="J48">
        <f>'care receipt'!$N$5*'care provision'!E48/1000</f>
        <v>1387.7359808840004</v>
      </c>
      <c r="K48">
        <f t="shared" si="14"/>
        <v>8573.5305088460027</v>
      </c>
      <c r="L48">
        <f>K48/'care receipt'!BG48</f>
        <v>1.4990148644709997</v>
      </c>
      <c r="N48" s="1">
        <v>9750</v>
      </c>
      <c r="O48" s="1">
        <v>5558</v>
      </c>
      <c r="P48" s="1">
        <v>5229</v>
      </c>
      <c r="Q48" s="1">
        <v>2318</v>
      </c>
      <c r="R48" s="1">
        <v>4600</v>
      </c>
      <c r="S48" s="1">
        <v>17.697209999999998</v>
      </c>
      <c r="U48">
        <f>'care receipt'!$N$5*'care provision'!N48/1000</f>
        <v>650.12616825000021</v>
      </c>
      <c r="V48">
        <f>'care receipt'!$N$5*'care provision'!O48/1000</f>
        <v>370.60525570600009</v>
      </c>
      <c r="W48">
        <f>'care receipt'!$N$5*'care provision'!P48/1000</f>
        <v>348.66766500300014</v>
      </c>
      <c r="X48">
        <f>'care receipt'!$N$5*'care provision'!Q48/1000</f>
        <v>154.56332902600005</v>
      </c>
      <c r="Y48">
        <f>'care receipt'!$N$5*'care provision'!R48/1000</f>
        <v>306.72619220000013</v>
      </c>
      <c r="Z48">
        <f t="shared" si="15"/>
        <v>17.697209999999998</v>
      </c>
      <c r="AB48" s="1">
        <v>18809</v>
      </c>
      <c r="AC48" s="1">
        <v>8883</v>
      </c>
      <c r="AD48" s="1">
        <v>7392</v>
      </c>
      <c r="AE48" s="1">
        <v>3227</v>
      </c>
      <c r="AF48" s="1">
        <v>6115</v>
      </c>
      <c r="AG48" s="1">
        <v>15.229039999999999</v>
      </c>
      <c r="AI48">
        <f>'care receipt'!$N$5*'care provision'!AB48/1000</f>
        <v>1254.1767280630004</v>
      </c>
      <c r="AJ48">
        <f>'care receipt'!$N$5*'care provision'!AC48/1000</f>
        <v>592.31494898100016</v>
      </c>
      <c r="AK48">
        <f>'care receipt'!$N$5*'care provision'!AD48/1000</f>
        <v>492.89565494400011</v>
      </c>
      <c r="AL48">
        <f>'care receipt'!$N$5*'care provision'!AE48/1000</f>
        <v>215.17509178900005</v>
      </c>
      <c r="AM48">
        <f>'care receipt'!$N$5*'care provision'!AF48/1000</f>
        <v>407.74579680500011</v>
      </c>
      <c r="AN48">
        <f t="shared" si="16"/>
        <v>15.229039999999999</v>
      </c>
      <c r="AP48" s="1">
        <v>14825</v>
      </c>
      <c r="AQ48" s="1">
        <v>7448</v>
      </c>
      <c r="AR48" s="1">
        <v>6482</v>
      </c>
      <c r="AS48" s="1">
        <v>2830</v>
      </c>
      <c r="AT48" s="1">
        <v>4866</v>
      </c>
      <c r="AU48" s="1">
        <v>14.94082</v>
      </c>
      <c r="AW48">
        <f>'care receipt'!$N$5*'care provision'!AP48/1000</f>
        <v>988.52517377500021</v>
      </c>
      <c r="AX48">
        <f>'care receipt'!$N$5*'care provision'!AQ48/1000</f>
        <v>496.62971293600015</v>
      </c>
      <c r="AY48">
        <f>'care receipt'!$N$5*'care provision'!AR48/1000</f>
        <v>432.21721257400014</v>
      </c>
      <c r="AZ48">
        <f>'care receipt'!$N$5*'care provision'!AS48/1000</f>
        <v>188.70328781000003</v>
      </c>
      <c r="BA48">
        <f>'care receipt'!$N$5*'care provision'!AT48/1000</f>
        <v>324.4629676620001</v>
      </c>
      <c r="BB48">
        <f t="shared" si="17"/>
        <v>14.94082</v>
      </c>
      <c r="BD48" s="1">
        <v>7925</v>
      </c>
      <c r="BE48" s="1">
        <v>4454</v>
      </c>
      <c r="BF48" s="1">
        <v>3935</v>
      </c>
      <c r="BG48" s="1">
        <v>1685</v>
      </c>
      <c r="BH48" s="1">
        <v>2916</v>
      </c>
      <c r="BI48" s="1">
        <v>15.46419</v>
      </c>
      <c r="BK48">
        <f>'care receipt'!$N$5*'care provision'!BD48/1000</f>
        <v>528.43588547500008</v>
      </c>
      <c r="BL48">
        <f>'care receipt'!$N$5*'care provision'!BE48/1000</f>
        <v>296.99096957800009</v>
      </c>
      <c r="BM48">
        <f>'care receipt'!$N$5*'care provision'!BF48/1000</f>
        <v>262.38425354500009</v>
      </c>
      <c r="BN48">
        <f>'care receipt'!$N$5*'care provision'!BG48/1000</f>
        <v>112.35513779500003</v>
      </c>
      <c r="BO48">
        <f>'care receipt'!$N$5*'care provision'!BH48/1000</f>
        <v>194.43773401200005</v>
      </c>
      <c r="BP48">
        <f t="shared" si="18"/>
        <v>15.46419</v>
      </c>
      <c r="BR48">
        <f t="shared" si="19"/>
        <v>3421.2639555630008</v>
      </c>
      <c r="BS48">
        <f t="shared" si="20"/>
        <v>1756.5408872010007</v>
      </c>
      <c r="BT48">
        <f t="shared" si="21"/>
        <v>1536.1647860660005</v>
      </c>
      <c r="BU48">
        <f t="shared" si="22"/>
        <v>670.79684642000018</v>
      </c>
      <c r="BV48">
        <f t="shared" si="23"/>
        <v>1233.3726906790002</v>
      </c>
      <c r="BW48">
        <f t="shared" si="24"/>
        <v>15.710210492774811</v>
      </c>
      <c r="BY48">
        <f t="shared" si="33"/>
        <v>1681.9269308648145</v>
      </c>
      <c r="BZ48">
        <f t="shared" si="34"/>
        <v>2342.2278379640793</v>
      </c>
      <c r="CA48">
        <f t="shared" si="35"/>
        <v>1884.1165038768017</v>
      </c>
      <c r="CB48">
        <f t="shared" si="36"/>
        <v>1119.7632505388926</v>
      </c>
      <c r="CC48">
        <f t="shared" si="25"/>
        <v>7028.0345232445879</v>
      </c>
      <c r="CD48">
        <f t="shared" si="26"/>
        <v>0.5725860844193873</v>
      </c>
      <c r="CE48">
        <f>CC48/'care receipt'!BR48</f>
        <v>1.3002708315873455</v>
      </c>
      <c r="CG48">
        <f>G48*Z48*365.25/7*'care receipt'!$BZ48/10^6</f>
        <v>40.492337013652971</v>
      </c>
      <c r="CH48">
        <f>H48*AN48*365.25/7*'care receipt'!$BZ48/10^6</f>
        <v>56.389060212523738</v>
      </c>
      <c r="CI48">
        <f>I48*BB48*365.25/7*'care receipt'!$BZ48/10^6</f>
        <v>45.360044510814177</v>
      </c>
      <c r="CJ48">
        <f>J48*BP48*365.25/7*'care receipt'!$BZ48/10^6</f>
        <v>26.958264407485569</v>
      </c>
      <c r="CK48">
        <f t="shared" si="27"/>
        <v>169.19970614447647</v>
      </c>
      <c r="CM48" s="1">
        <v>13432</v>
      </c>
      <c r="CN48" s="1">
        <v>19899</v>
      </c>
      <c r="CO48" s="1">
        <v>464</v>
      </c>
      <c r="CP48" s="1">
        <v>3</v>
      </c>
      <c r="CR48">
        <f>'care receipt'!$N$5*'care provision'!CM48/1000</f>
        <v>895.64048122400027</v>
      </c>
      <c r="CS48">
        <f>'care receipt'!$N$5*'care provision'!CN48/1000</f>
        <v>1326.8574996930004</v>
      </c>
      <c r="CT48">
        <f>'care receipt'!$N$5*'care provision'!CO48/1000</f>
        <v>30.939337648000009</v>
      </c>
      <c r="CU48">
        <f>'care receipt'!$N$5*'care provision'!CP48/1000</f>
        <v>0.20003882100000003</v>
      </c>
      <c r="CW48">
        <f t="shared" si="37"/>
        <v>2064</v>
      </c>
      <c r="CX48">
        <f t="shared" si="38"/>
        <v>0.49172646068238396</v>
      </c>
      <c r="CY48">
        <f t="shared" si="39"/>
        <v>0.45015269765863586</v>
      </c>
      <c r="CZ48">
        <f t="shared" si="40"/>
        <v>1.2801765760794594E-2</v>
      </c>
      <c r="DA48">
        <f t="shared" si="41"/>
        <v>1.441476071497213E-4</v>
      </c>
      <c r="DC48" s="1">
        <v>543.15219999999999</v>
      </c>
      <c r="DD48" s="1">
        <v>623.71249999999998</v>
      </c>
      <c r="DE48" s="1">
        <v>620.16319999999996</v>
      </c>
      <c r="DF48" s="1">
        <v>559.7373</v>
      </c>
      <c r="DH48">
        <f t="shared" si="42"/>
        <v>5.8376291734304928</v>
      </c>
      <c r="DI48">
        <f t="shared" si="43"/>
        <v>9.9309312993272449</v>
      </c>
      <c r="DJ48">
        <f t="shared" si="44"/>
        <v>0.2302492636999699</v>
      </c>
      <c r="DK48">
        <f t="shared" si="45"/>
        <v>1.3436302747406798E-3</v>
      </c>
      <c r="DL48">
        <f>SUM(DH48:DK48)/'care receipt'!DF48</f>
        <v>0.14368805659508224</v>
      </c>
      <c r="DM48">
        <f t="shared" si="28"/>
        <v>16.000153366732448</v>
      </c>
      <c r="DO48" s="1">
        <v>0.30153809999999998</v>
      </c>
      <c r="DP48" s="1">
        <v>0.26801540000000001</v>
      </c>
      <c r="DQ48" s="1">
        <v>0.52066369999999995</v>
      </c>
      <c r="DR48" s="1">
        <v>0.33325850000000001</v>
      </c>
      <c r="DS48" s="1">
        <v>5.2529699999999999E-2</v>
      </c>
      <c r="DT48" s="1">
        <v>1.5388300000000001E-2</v>
      </c>
      <c r="DU48" s="1">
        <v>0.30028899999999997</v>
      </c>
      <c r="DV48" s="1">
        <v>0.25613819999999998</v>
      </c>
      <c r="DW48" s="1">
        <v>0.2647545</v>
      </c>
      <c r="DX48" s="1">
        <v>0.27325640000000001</v>
      </c>
      <c r="DY48" s="1">
        <v>0.33008080000000001</v>
      </c>
      <c r="EA48">
        <f t="shared" si="29"/>
        <v>0.30153809999999998</v>
      </c>
      <c r="EB48">
        <f t="shared" si="30"/>
        <v>0.52066369999999995</v>
      </c>
      <c r="EC48">
        <f t="shared" si="31"/>
        <v>0.33325850000000001</v>
      </c>
      <c r="ED48">
        <f t="shared" si="46"/>
        <v>3.8982075400038556E-2</v>
      </c>
      <c r="EE48">
        <f t="shared" si="32"/>
        <v>9.2928999999999928E-2</v>
      </c>
      <c r="EG48" s="1">
        <v>0.30153809999999998</v>
      </c>
      <c r="EH48" s="1">
        <v>0.35608620000000002</v>
      </c>
      <c r="EI48" s="1">
        <v>0.42773470000000002</v>
      </c>
      <c r="EJ48" s="1">
        <v>0.31424190000000002</v>
      </c>
      <c r="EK48" s="1">
        <v>0.1955017</v>
      </c>
      <c r="EL48" s="1">
        <v>5101.2529999999997</v>
      </c>
      <c r="EM48" s="1">
        <v>5425.6350000000002</v>
      </c>
      <c r="EN48" s="1">
        <v>5600.4179999999997</v>
      </c>
      <c r="EO48" s="1">
        <v>4713.4939999999997</v>
      </c>
      <c r="EP48" s="1">
        <v>4632.49</v>
      </c>
    </row>
    <row r="49" spans="1:146" x14ac:dyDescent="0.25">
      <c r="A49">
        <v>2065</v>
      </c>
      <c r="B49" s="1">
        <v>26631</v>
      </c>
      <c r="C49" s="1">
        <v>44628</v>
      </c>
      <c r="D49" s="1">
        <v>35727</v>
      </c>
      <c r="E49" s="1">
        <v>21017</v>
      </c>
      <c r="G49">
        <f>'care receipt'!$N$5*'care provision'!B49/1000</f>
        <v>1775.7446140170005</v>
      </c>
      <c r="H49">
        <f>'care receipt'!$N$5*'care provision'!C49/1000</f>
        <v>2975.7775011960007</v>
      </c>
      <c r="I49">
        <f>'care receipt'!$N$5*'care provision'!D49/1000</f>
        <v>2382.2623192890005</v>
      </c>
      <c r="J49">
        <f>'care receipt'!$N$5*'care provision'!E49/1000</f>
        <v>1401.4053003190004</v>
      </c>
      <c r="K49">
        <f t="shared" si="14"/>
        <v>8535.1897348210023</v>
      </c>
      <c r="L49">
        <f>K49/'care receipt'!BG49</f>
        <v>1.4921199263283051</v>
      </c>
      <c r="N49" s="1">
        <v>9740</v>
      </c>
      <c r="O49" s="1">
        <v>5447</v>
      </c>
      <c r="P49" s="1">
        <v>4789</v>
      </c>
      <c r="Q49" s="1">
        <v>2255</v>
      </c>
      <c r="R49" s="1">
        <v>4546</v>
      </c>
      <c r="S49" s="1">
        <v>17.861689999999999</v>
      </c>
      <c r="U49">
        <f>'care receipt'!$N$5*'care provision'!N49/1000</f>
        <v>649.45937218000017</v>
      </c>
      <c r="V49">
        <f>'care receipt'!$N$5*'care provision'!O49/1000</f>
        <v>363.20381932900005</v>
      </c>
      <c r="W49">
        <f>'care receipt'!$N$5*'care provision'!P49/1000</f>
        <v>319.32863792300009</v>
      </c>
      <c r="X49">
        <f>'care receipt'!$N$5*'care provision'!Q49/1000</f>
        <v>150.36251378500003</v>
      </c>
      <c r="Y49">
        <f>'care receipt'!$N$5*'care provision'!R49/1000</f>
        <v>303.12549342200009</v>
      </c>
      <c r="Z49">
        <f t="shared" si="15"/>
        <v>17.861689999999999</v>
      </c>
      <c r="AB49" s="1">
        <v>18916</v>
      </c>
      <c r="AC49" s="1">
        <v>9082</v>
      </c>
      <c r="AD49" s="1">
        <v>7468</v>
      </c>
      <c r="AE49" s="1">
        <v>3311</v>
      </c>
      <c r="AF49" s="1">
        <v>6060</v>
      </c>
      <c r="AG49" s="1">
        <v>15.155989999999999</v>
      </c>
      <c r="AI49">
        <f>'care receipt'!$N$5*'care provision'!AB49/1000</f>
        <v>1261.3114460120003</v>
      </c>
      <c r="AJ49">
        <f>'care receipt'!$N$5*'care provision'!AC49/1000</f>
        <v>605.58419077400015</v>
      </c>
      <c r="AK49">
        <f>'care receipt'!$N$5*'care provision'!AD49/1000</f>
        <v>497.96330507600015</v>
      </c>
      <c r="AL49">
        <f>'care receipt'!$N$5*'care provision'!AE49/1000</f>
        <v>220.77617877700004</v>
      </c>
      <c r="AM49">
        <f>'care receipt'!$N$5*'care provision'!AF49/1000</f>
        <v>404.07841842000011</v>
      </c>
      <c r="AN49">
        <f t="shared" si="16"/>
        <v>15.155989999999999</v>
      </c>
      <c r="AP49" s="1">
        <v>14517</v>
      </c>
      <c r="AQ49" s="1">
        <v>7387</v>
      </c>
      <c r="AR49" s="1">
        <v>6444</v>
      </c>
      <c r="AS49" s="1">
        <v>2809</v>
      </c>
      <c r="AT49" s="1">
        <v>4748</v>
      </c>
      <c r="AU49" s="1">
        <v>15.04482</v>
      </c>
      <c r="AW49">
        <f>'care receipt'!$N$5*'care provision'!AP49/1000</f>
        <v>967.98785481900018</v>
      </c>
      <c r="AX49">
        <f>'care receipt'!$N$5*'care provision'!AQ49/1000</f>
        <v>492.56225690900015</v>
      </c>
      <c r="AY49">
        <f>'care receipt'!$N$5*'care provision'!AR49/1000</f>
        <v>429.68338750800012</v>
      </c>
      <c r="AZ49">
        <f>'care receipt'!$N$5*'care provision'!AS49/1000</f>
        <v>187.30301606300006</v>
      </c>
      <c r="BA49">
        <f>'care receipt'!$N$5*'care provision'!AT49/1000</f>
        <v>316.5947740360001</v>
      </c>
      <c r="BB49">
        <f t="shared" si="17"/>
        <v>15.04482</v>
      </c>
      <c r="BD49" s="1">
        <v>8003</v>
      </c>
      <c r="BE49" s="1">
        <v>4548</v>
      </c>
      <c r="BF49" s="1">
        <v>3999</v>
      </c>
      <c r="BG49" s="1">
        <v>1719</v>
      </c>
      <c r="BH49" s="1">
        <v>2853</v>
      </c>
      <c r="BI49" s="1">
        <v>15.40836</v>
      </c>
      <c r="BK49">
        <f>'care receipt'!$N$5*'care provision'!BD49/1000</f>
        <v>533.63689482100017</v>
      </c>
      <c r="BL49">
        <f>'care receipt'!$N$5*'care provision'!BE49/1000</f>
        <v>303.25885263600009</v>
      </c>
      <c r="BM49">
        <f>'care receipt'!$N$5*'care provision'!BF49/1000</f>
        <v>266.65174839300005</v>
      </c>
      <c r="BN49">
        <f>'care receipt'!$N$5*'care provision'!BG49/1000</f>
        <v>114.62224443300003</v>
      </c>
      <c r="BO49">
        <f>'care receipt'!$N$5*'care provision'!BH49/1000</f>
        <v>190.23691877100006</v>
      </c>
      <c r="BP49">
        <f t="shared" si="18"/>
        <v>15.40836</v>
      </c>
      <c r="BR49">
        <f t="shared" si="19"/>
        <v>3412.3955678320008</v>
      </c>
      <c r="BS49">
        <f t="shared" si="20"/>
        <v>1764.6091196480004</v>
      </c>
      <c r="BT49">
        <f t="shared" si="21"/>
        <v>1513.6270789000005</v>
      </c>
      <c r="BU49">
        <f t="shared" si="22"/>
        <v>673.06395305800015</v>
      </c>
      <c r="BV49">
        <f t="shared" si="23"/>
        <v>1214.0356046490003</v>
      </c>
      <c r="BW49">
        <f t="shared" si="24"/>
        <v>15.729318643859907</v>
      </c>
      <c r="BY49">
        <f t="shared" si="33"/>
        <v>1654.9894831906095</v>
      </c>
      <c r="BZ49">
        <f t="shared" si="34"/>
        <v>2353.2981345558442</v>
      </c>
      <c r="CA49">
        <f t="shared" si="35"/>
        <v>1870.1169312876916</v>
      </c>
      <c r="CB49">
        <f t="shared" si="36"/>
        <v>1126.7105400814</v>
      </c>
      <c r="CC49">
        <f t="shared" si="25"/>
        <v>7005.1150891155448</v>
      </c>
      <c r="CD49">
        <f t="shared" si="26"/>
        <v>0.57219439891494117</v>
      </c>
      <c r="CE49">
        <f>CC49/'care receipt'!BR49</f>
        <v>1.2967372541225735</v>
      </c>
      <c r="CG49">
        <f>G49*Z49*365.25/7*'care receipt'!$BZ49/10^6</f>
        <v>40.560421623606572</v>
      </c>
      <c r="CH49">
        <f>H49*AN49*365.25/7*'care receipt'!$BZ49/10^6</f>
        <v>57.674544468775068</v>
      </c>
      <c r="CI49">
        <f>I49*BB49*365.25/7*'care receipt'!$BZ49/10^6</f>
        <v>45.832757240390208</v>
      </c>
      <c r="CJ49">
        <f>J49*BP49*365.25/7*'care receipt'!$BZ49/10^6</f>
        <v>27.613380639349771</v>
      </c>
      <c r="CK49">
        <f t="shared" si="27"/>
        <v>171.6811039721216</v>
      </c>
      <c r="CM49" s="1">
        <v>13350</v>
      </c>
      <c r="CN49" s="1">
        <v>20161</v>
      </c>
      <c r="CO49" s="1">
        <v>453</v>
      </c>
      <c r="CP49" s="1">
        <v>6</v>
      </c>
      <c r="CR49">
        <f>'care receipt'!$N$5*'care provision'!CM49/1000</f>
        <v>890.17275345000019</v>
      </c>
      <c r="CS49">
        <f>'care receipt'!$N$5*'care provision'!CN49/1000</f>
        <v>1344.3275567270002</v>
      </c>
      <c r="CT49">
        <f>'care receipt'!$N$5*'care provision'!CO49/1000</f>
        <v>30.205861971000008</v>
      </c>
      <c r="CU49">
        <f>'care receipt'!$N$5*'care provision'!CP49/1000</f>
        <v>0.40007764200000007</v>
      </c>
      <c r="CW49">
        <f t="shared" si="37"/>
        <v>2065</v>
      </c>
      <c r="CX49">
        <f t="shared" si="38"/>
        <v>0.50129548270812208</v>
      </c>
      <c r="CY49">
        <f t="shared" si="39"/>
        <v>0.45175674464461768</v>
      </c>
      <c r="CZ49">
        <f t="shared" si="40"/>
        <v>1.2679486102947351E-2</v>
      </c>
      <c r="DA49">
        <f t="shared" si="41"/>
        <v>2.8548318028262829E-4</v>
      </c>
      <c r="DC49" s="1">
        <v>540.53489999999999</v>
      </c>
      <c r="DD49" s="1">
        <v>626.69949999999994</v>
      </c>
      <c r="DE49" s="1">
        <v>581.39139999999998</v>
      </c>
      <c r="DF49" s="1">
        <v>444.14299999999997</v>
      </c>
      <c r="DH49">
        <f t="shared" si="42"/>
        <v>5.7740332832258456</v>
      </c>
      <c r="DI49">
        <f t="shared" si="43"/>
        <v>10.10987289164439</v>
      </c>
      <c r="DJ49">
        <f t="shared" si="44"/>
        <v>0.21073714055431744</v>
      </c>
      <c r="DK49">
        <f t="shared" si="45"/>
        <v>2.1323002098096724E-3</v>
      </c>
      <c r="DL49">
        <f>SUM(DH49:DK49)/'care receipt'!DF49</f>
        <v>0.1418551629884986</v>
      </c>
      <c r="DM49">
        <f t="shared" si="28"/>
        <v>16.09677561563436</v>
      </c>
      <c r="DO49" s="1">
        <v>0.30191869999999998</v>
      </c>
      <c r="DP49" s="1">
        <v>0.26960590000000001</v>
      </c>
      <c r="DQ49" s="1">
        <v>0.52719539999999998</v>
      </c>
      <c r="DR49" s="1">
        <v>0.33238820000000002</v>
      </c>
      <c r="DS49" s="1">
        <v>5.4403399999999998E-2</v>
      </c>
      <c r="DT49" s="1">
        <v>1.5974499999999999E-2</v>
      </c>
      <c r="DU49" s="1">
        <v>0.30082049999999999</v>
      </c>
      <c r="DV49" s="1">
        <v>0.25881579999999998</v>
      </c>
      <c r="DW49" s="1">
        <v>0.26018279999999999</v>
      </c>
      <c r="DX49" s="1">
        <v>0.27298119999999998</v>
      </c>
      <c r="DY49" s="1">
        <v>0.32722689999999999</v>
      </c>
      <c r="EA49">
        <f t="shared" si="29"/>
        <v>0.30191869999999998</v>
      </c>
      <c r="EB49">
        <f t="shared" si="30"/>
        <v>0.52719539999999998</v>
      </c>
      <c r="EC49">
        <f t="shared" si="31"/>
        <v>0.33238820000000002</v>
      </c>
      <c r="ED49">
        <f t="shared" si="46"/>
        <v>4.0169997502819681E-2</v>
      </c>
      <c r="EE49">
        <f t="shared" si="32"/>
        <v>0.102076</v>
      </c>
      <c r="EG49" s="1">
        <v>0.30191869999999998</v>
      </c>
      <c r="EH49" s="1">
        <v>0.35030909999999998</v>
      </c>
      <c r="EI49" s="1">
        <v>0.42511939999999998</v>
      </c>
      <c r="EJ49" s="1">
        <v>0.30662050000000002</v>
      </c>
      <c r="EK49" s="1">
        <v>0.17266190000000001</v>
      </c>
      <c r="EL49" s="1">
        <v>5179.59</v>
      </c>
      <c r="EM49" s="1">
        <v>5477.8950000000004</v>
      </c>
      <c r="EN49" s="1">
        <v>5656.2860000000001</v>
      </c>
      <c r="EO49" s="1">
        <v>4721.6940000000004</v>
      </c>
      <c r="EP49" s="1">
        <v>4670.1769999999997</v>
      </c>
    </row>
    <row r="50" spans="1:146" x14ac:dyDescent="0.25">
      <c r="A50">
        <v>2066</v>
      </c>
      <c r="B50" s="1">
        <v>26402</v>
      </c>
      <c r="C50" s="1">
        <v>44905</v>
      </c>
      <c r="D50" s="1">
        <v>35172</v>
      </c>
      <c r="E50" s="1">
        <v>21177</v>
      </c>
      <c r="G50">
        <f>'care receipt'!$N$5*'care provision'!B50/1000</f>
        <v>1760.4749840140005</v>
      </c>
      <c r="H50">
        <f>'care receipt'!$N$5*'care provision'!C50/1000</f>
        <v>2994.2477523350008</v>
      </c>
      <c r="I50">
        <f>'care receipt'!$N$5*'care provision'!D50/1000</f>
        <v>2345.2551374040008</v>
      </c>
      <c r="J50">
        <f>'care receipt'!$N$5*'care provision'!E50/1000</f>
        <v>1412.0740374390002</v>
      </c>
      <c r="K50">
        <f t="shared" si="14"/>
        <v>8512.0519111920021</v>
      </c>
      <c r="L50">
        <f>K50/'care receipt'!BG50</f>
        <v>1.4884046311518417</v>
      </c>
      <c r="N50" s="1">
        <v>9439</v>
      </c>
      <c r="O50" s="1">
        <v>5349</v>
      </c>
      <c r="P50" s="1">
        <v>4941</v>
      </c>
      <c r="Q50" s="1">
        <v>2309</v>
      </c>
      <c r="R50" s="1">
        <v>4508</v>
      </c>
      <c r="S50" s="1">
        <v>18.03265</v>
      </c>
      <c r="U50">
        <f>'care receipt'!$N$5*'care provision'!N50/1000</f>
        <v>629.38881047300015</v>
      </c>
      <c r="V50">
        <f>'care receipt'!$N$5*'care provision'!O50/1000</f>
        <v>356.66921784300007</v>
      </c>
      <c r="W50">
        <f>'care receipt'!$N$5*'care provision'!P50/1000</f>
        <v>329.46393818700011</v>
      </c>
      <c r="X50">
        <f>'care receipt'!$N$5*'care provision'!Q50/1000</f>
        <v>153.96321256300004</v>
      </c>
      <c r="Y50">
        <f>'care receipt'!$N$5*'care provision'!R50/1000</f>
        <v>300.59166835600007</v>
      </c>
      <c r="Z50">
        <f t="shared" si="15"/>
        <v>18.03265</v>
      </c>
      <c r="AB50" s="1">
        <v>19267</v>
      </c>
      <c r="AC50" s="1">
        <v>9223</v>
      </c>
      <c r="AD50" s="1">
        <v>7459</v>
      </c>
      <c r="AE50" s="1">
        <v>3165</v>
      </c>
      <c r="AF50" s="1">
        <v>6054</v>
      </c>
      <c r="AG50" s="1">
        <v>15.05602</v>
      </c>
      <c r="AI50">
        <f>'care receipt'!$N$5*'care provision'!AB50/1000</f>
        <v>1284.7159880690003</v>
      </c>
      <c r="AJ50">
        <f>'care receipt'!$N$5*'care provision'!AC50/1000</f>
        <v>614.98601536100023</v>
      </c>
      <c r="AK50">
        <f>'care receipt'!$N$5*'care provision'!AD50/1000</f>
        <v>497.36318861300015</v>
      </c>
      <c r="AL50">
        <f>'care receipt'!$N$5*'care provision'!AE50/1000</f>
        <v>211.04095615500006</v>
      </c>
      <c r="AM50">
        <f>'care receipt'!$N$5*'care provision'!AF50/1000</f>
        <v>403.67834077800012</v>
      </c>
      <c r="AN50">
        <f t="shared" si="16"/>
        <v>15.05602</v>
      </c>
      <c r="AP50" s="1">
        <v>14339</v>
      </c>
      <c r="AQ50" s="1">
        <v>7422</v>
      </c>
      <c r="AR50" s="1">
        <v>6122</v>
      </c>
      <c r="AS50" s="1">
        <v>2695</v>
      </c>
      <c r="AT50" s="1">
        <v>4767</v>
      </c>
      <c r="AU50" s="1">
        <v>15.06467</v>
      </c>
      <c r="AW50">
        <f>'care receipt'!$N$5*'care provision'!AP50/1000</f>
        <v>956.11888477300022</v>
      </c>
      <c r="AX50">
        <f>'care receipt'!$N$5*'care provision'!AQ50/1000</f>
        <v>494.89604315400015</v>
      </c>
      <c r="AY50">
        <f>'care receipt'!$N$5*'care provision'!AR50/1000</f>
        <v>408.21255405400012</v>
      </c>
      <c r="AZ50">
        <f>'care receipt'!$N$5*'care provision'!AS50/1000</f>
        <v>179.70154086500006</v>
      </c>
      <c r="BA50">
        <f>'care receipt'!$N$5*'care provision'!AT50/1000</f>
        <v>317.86168656900009</v>
      </c>
      <c r="BB50">
        <f t="shared" si="17"/>
        <v>15.06467</v>
      </c>
      <c r="BD50" s="1">
        <v>7931</v>
      </c>
      <c r="BE50" s="1">
        <v>4592</v>
      </c>
      <c r="BF50" s="1">
        <v>4009</v>
      </c>
      <c r="BG50" s="1">
        <v>1772</v>
      </c>
      <c r="BH50" s="1">
        <v>3001</v>
      </c>
      <c r="BI50" s="1">
        <v>15.671950000000001</v>
      </c>
      <c r="BK50">
        <f>'care receipt'!$N$5*'care provision'!BD50/1000</f>
        <v>528.83596311700023</v>
      </c>
      <c r="BL50">
        <f>'care receipt'!$N$5*'care provision'!BE50/1000</f>
        <v>306.19275534400009</v>
      </c>
      <c r="BM50">
        <f>'care receipt'!$N$5*'care provision'!BF50/1000</f>
        <v>267.31854446300008</v>
      </c>
      <c r="BN50">
        <f>'care receipt'!$N$5*'care provision'!BG50/1000</f>
        <v>118.15626360400003</v>
      </c>
      <c r="BO50">
        <f>'care receipt'!$N$5*'care provision'!BH50/1000</f>
        <v>200.10550060700004</v>
      </c>
      <c r="BP50">
        <f t="shared" si="18"/>
        <v>15.671950000000001</v>
      </c>
      <c r="BR50">
        <f t="shared" si="19"/>
        <v>3399.0596464320015</v>
      </c>
      <c r="BS50">
        <f t="shared" si="20"/>
        <v>1772.7440317020005</v>
      </c>
      <c r="BT50">
        <f t="shared" si="21"/>
        <v>1502.3582253170005</v>
      </c>
      <c r="BU50">
        <f t="shared" si="22"/>
        <v>662.86197318700022</v>
      </c>
      <c r="BV50">
        <f t="shared" si="23"/>
        <v>1222.2371963100004</v>
      </c>
      <c r="BW50">
        <f t="shared" si="24"/>
        <v>15.776211551278436</v>
      </c>
      <c r="BY50">
        <f t="shared" si="33"/>
        <v>1656.4624532543348</v>
      </c>
      <c r="BZ50">
        <f t="shared" si="34"/>
        <v>2352.2858699444964</v>
      </c>
      <c r="CA50">
        <f t="shared" si="35"/>
        <v>1843.4947418740303</v>
      </c>
      <c r="CB50">
        <f t="shared" si="36"/>
        <v>1154.7093704225917</v>
      </c>
      <c r="CC50">
        <f t="shared" si="25"/>
        <v>7006.9524354954538</v>
      </c>
      <c r="CD50">
        <f t="shared" si="26"/>
        <v>0.57211010922402206</v>
      </c>
      <c r="CE50">
        <f>CC50/'care receipt'!BR50</f>
        <v>1.3069263615562239</v>
      </c>
      <c r="CG50">
        <f>G50*Z50*365.25/7*'care receipt'!$BZ50/10^6</f>
        <v>41.326661492462051</v>
      </c>
      <c r="CH50">
        <f>H50*AN50*365.25/7*'care receipt'!$BZ50/10^6</f>
        <v>58.686583381175964</v>
      </c>
      <c r="CI50">
        <f>I50*BB50*365.25/7*'care receipt'!$BZ50/10^6</f>
        <v>45.992882610098114</v>
      </c>
      <c r="CJ50">
        <f>J50*BP50*365.25/7*'care receipt'!$BZ50/10^6</f>
        <v>28.808551126453693</v>
      </c>
      <c r="CK50">
        <f t="shared" si="27"/>
        <v>174.81467861018982</v>
      </c>
      <c r="CM50" s="1">
        <v>13045</v>
      </c>
      <c r="CN50" s="1">
        <v>20223</v>
      </c>
      <c r="CO50" s="1">
        <v>435</v>
      </c>
      <c r="CP50" s="1">
        <v>4</v>
      </c>
      <c r="CR50">
        <f>'care receipt'!$N$5*'care provision'!CM50/1000</f>
        <v>869.83547331500017</v>
      </c>
      <c r="CS50">
        <f>'care receipt'!$N$5*'care provision'!CN50/1000</f>
        <v>1348.4616923610004</v>
      </c>
      <c r="CT50">
        <f>'care receipt'!$N$5*'care provision'!CO50/1000</f>
        <v>29.00562904500001</v>
      </c>
      <c r="CU50">
        <f>'care receipt'!$N$5*'care provision'!CP50/1000</f>
        <v>0.26671842800000006</v>
      </c>
      <c r="CW50">
        <f t="shared" si="37"/>
        <v>2066</v>
      </c>
      <c r="CX50">
        <f t="shared" si="38"/>
        <v>0.49409135671540033</v>
      </c>
      <c r="CY50">
        <f t="shared" si="39"/>
        <v>0.45035074045206547</v>
      </c>
      <c r="CZ50">
        <f t="shared" si="40"/>
        <v>1.2367792562265438E-2</v>
      </c>
      <c r="DA50">
        <f t="shared" si="41"/>
        <v>1.8888416678471928E-4</v>
      </c>
      <c r="DC50" s="1">
        <v>536.04290000000003</v>
      </c>
      <c r="DD50" s="1">
        <v>624.68550000000005</v>
      </c>
      <c r="DE50" s="1">
        <v>644.69510000000002</v>
      </c>
      <c r="DF50" s="1">
        <v>804.01930000000004</v>
      </c>
      <c r="DH50">
        <f t="shared" si="42"/>
        <v>5.5952295556637441</v>
      </c>
      <c r="DI50">
        <f t="shared" si="43"/>
        <v>10.108373598280535</v>
      </c>
      <c r="DJ50">
        <f t="shared" si="44"/>
        <v>0.22439744301275025</v>
      </c>
      <c r="DK50">
        <f t="shared" si="45"/>
        <v>2.5733611653319258E-3</v>
      </c>
      <c r="DL50">
        <f>SUM(DH50:DK50)/'care receipt'!DF50</f>
        <v>0.13880895457840181</v>
      </c>
      <c r="DM50">
        <f t="shared" si="28"/>
        <v>15.930573958122361</v>
      </c>
      <c r="DO50" s="1">
        <v>0.3038438</v>
      </c>
      <c r="DP50" s="1">
        <v>0.2730843</v>
      </c>
      <c r="DQ50" s="1">
        <v>0.53165359999999995</v>
      </c>
      <c r="DR50" s="1">
        <v>0.33895750000000002</v>
      </c>
      <c r="DS50" s="1">
        <v>5.4951899999999998E-2</v>
      </c>
      <c r="DT50" s="1">
        <v>1.5957800000000001E-2</v>
      </c>
      <c r="DU50" s="1">
        <v>0.30265880000000001</v>
      </c>
      <c r="DV50" s="1">
        <v>0.25271749999999998</v>
      </c>
      <c r="DW50" s="1">
        <v>0.2763487</v>
      </c>
      <c r="DX50" s="1">
        <v>0.28517819999999999</v>
      </c>
      <c r="DY50" s="1">
        <v>0.34204210000000002</v>
      </c>
      <c r="EA50">
        <f t="shared" si="29"/>
        <v>0.3038438</v>
      </c>
      <c r="EB50">
        <f t="shared" si="30"/>
        <v>0.53165359999999995</v>
      </c>
      <c r="EC50">
        <f t="shared" si="31"/>
        <v>0.33895750000000002</v>
      </c>
      <c r="ED50">
        <f t="shared" si="46"/>
        <v>4.0297193515412867E-2</v>
      </c>
      <c r="EE50">
        <f t="shared" si="32"/>
        <v>9.6619399999999966E-2</v>
      </c>
      <c r="EG50" s="1">
        <v>0.3038438</v>
      </c>
      <c r="EH50" s="1">
        <v>0.35630580000000001</v>
      </c>
      <c r="EI50" s="1">
        <v>0.43503419999999998</v>
      </c>
      <c r="EJ50" s="1">
        <v>0.31213869999999999</v>
      </c>
      <c r="EK50" s="1">
        <v>0.2174721</v>
      </c>
      <c r="EL50" s="1">
        <v>5236.3440000000001</v>
      </c>
      <c r="EM50" s="1">
        <v>5551.4250000000002</v>
      </c>
      <c r="EN50" s="1">
        <v>5681.482</v>
      </c>
      <c r="EO50" s="1">
        <v>4805.2820000000002</v>
      </c>
      <c r="EP50" s="1">
        <v>4783.1509999999998</v>
      </c>
    </row>
    <row r="51" spans="1:146" x14ac:dyDescent="0.25">
      <c r="A51">
        <v>2067</v>
      </c>
      <c r="B51" s="1">
        <v>26039</v>
      </c>
      <c r="C51" s="1">
        <v>45158</v>
      </c>
      <c r="D51" s="1">
        <v>34719</v>
      </c>
      <c r="E51" s="1">
        <v>21455</v>
      </c>
      <c r="G51">
        <f>'care receipt'!$N$5*'care provision'!B51/1000</f>
        <v>1736.2702866730006</v>
      </c>
      <c r="H51">
        <f>'care receipt'!$N$5*'care provision'!C51/1000</f>
        <v>3011.1176929060007</v>
      </c>
      <c r="I51">
        <f>'care receipt'!$N$5*'care provision'!D51/1000</f>
        <v>2315.0492754330007</v>
      </c>
      <c r="J51">
        <f>'care receipt'!$N$5*'care provision'!E51/1000</f>
        <v>1430.6109681850003</v>
      </c>
      <c r="K51">
        <f t="shared" si="14"/>
        <v>8493.0482231970018</v>
      </c>
      <c r="L51">
        <f>K51/'care receipt'!BG51</f>
        <v>1.4792692557837033</v>
      </c>
      <c r="N51" s="1">
        <v>9420</v>
      </c>
      <c r="O51" s="1">
        <v>5425</v>
      </c>
      <c r="P51" s="1">
        <v>4841</v>
      </c>
      <c r="Q51" s="1">
        <v>2103</v>
      </c>
      <c r="R51" s="1">
        <v>4390</v>
      </c>
      <c r="S51" s="1">
        <v>17.760840000000002</v>
      </c>
      <c r="U51">
        <f>'care receipt'!$N$5*'care provision'!N51/1000</f>
        <v>628.12189794000017</v>
      </c>
      <c r="V51">
        <f>'care receipt'!$N$5*'care provision'!O51/1000</f>
        <v>361.73686797500011</v>
      </c>
      <c r="W51">
        <f>'care receipt'!$N$5*'care provision'!P51/1000</f>
        <v>322.79597748700013</v>
      </c>
      <c r="X51">
        <f>'care receipt'!$N$5*'care provision'!Q51/1000</f>
        <v>140.22721352100004</v>
      </c>
      <c r="Y51">
        <f>'care receipt'!$N$5*'care provision'!R51/1000</f>
        <v>292.72347473000008</v>
      </c>
      <c r="Z51">
        <f t="shared" si="15"/>
        <v>17.760840000000002</v>
      </c>
      <c r="AB51" s="1">
        <v>19201</v>
      </c>
      <c r="AC51" s="1">
        <v>9043</v>
      </c>
      <c r="AD51" s="1">
        <v>7691</v>
      </c>
      <c r="AE51" s="1">
        <v>3250</v>
      </c>
      <c r="AF51" s="1">
        <v>6194</v>
      </c>
      <c r="AG51" s="1">
        <v>15.24948</v>
      </c>
      <c r="AI51">
        <f>'care receipt'!$N$5*'care provision'!AB51/1000</f>
        <v>1280.3151340070003</v>
      </c>
      <c r="AJ51">
        <f>'care receipt'!$N$5*'care provision'!AC51/1000</f>
        <v>602.98368610100022</v>
      </c>
      <c r="AK51">
        <f>'care receipt'!$N$5*'care provision'!AD51/1000</f>
        <v>512.83285743700014</v>
      </c>
      <c r="AL51">
        <f>'care receipt'!$N$5*'care provision'!AE51/1000</f>
        <v>216.70872275000008</v>
      </c>
      <c r="AM51">
        <f>'care receipt'!$N$5*'care provision'!AF51/1000</f>
        <v>413.01348575800012</v>
      </c>
      <c r="AN51">
        <f t="shared" si="16"/>
        <v>15.24948</v>
      </c>
      <c r="AP51" s="1">
        <v>14150</v>
      </c>
      <c r="AQ51" s="1">
        <v>7258</v>
      </c>
      <c r="AR51" s="1">
        <v>6255</v>
      </c>
      <c r="AS51" s="1">
        <v>2648</v>
      </c>
      <c r="AT51" s="1">
        <v>4595</v>
      </c>
      <c r="AU51" s="1">
        <v>14.80889</v>
      </c>
      <c r="AW51">
        <f>'care receipt'!$N$5*'care provision'!AP51/1000</f>
        <v>943.51643905000026</v>
      </c>
      <c r="AX51">
        <f>'care receipt'!$N$5*'care provision'!AQ51/1000</f>
        <v>483.9605876060001</v>
      </c>
      <c r="AY51">
        <f>'care receipt'!$N$5*'care provision'!AR51/1000</f>
        <v>417.08094178500011</v>
      </c>
      <c r="AZ51">
        <f>'care receipt'!$N$5*'care provision'!AS51/1000</f>
        <v>176.56759933600003</v>
      </c>
      <c r="BA51">
        <f>'care receipt'!$N$5*'care provision'!AT51/1000</f>
        <v>306.39279416500011</v>
      </c>
      <c r="BB51">
        <f t="shared" si="17"/>
        <v>14.80889</v>
      </c>
      <c r="BD51" s="1">
        <v>8330</v>
      </c>
      <c r="BE51" s="1">
        <v>4468</v>
      </c>
      <c r="BF51" s="1">
        <v>3918</v>
      </c>
      <c r="BG51" s="1">
        <v>1835</v>
      </c>
      <c r="BH51" s="1">
        <v>3014</v>
      </c>
      <c r="BI51" s="1">
        <v>15.420809999999999</v>
      </c>
      <c r="BK51">
        <f>'care receipt'!$N$5*'care provision'!BD51/1000</f>
        <v>555.44112631000019</v>
      </c>
      <c r="BL51">
        <f>'care receipt'!$N$5*'care provision'!BE51/1000</f>
        <v>297.92448407600011</v>
      </c>
      <c r="BM51">
        <f>'care receipt'!$N$5*'care provision'!BF51/1000</f>
        <v>261.25070022600005</v>
      </c>
      <c r="BN51">
        <f>'care receipt'!$N$5*'care provision'!BG51/1000</f>
        <v>122.35707884500005</v>
      </c>
      <c r="BO51">
        <f>'care receipt'!$N$5*'care provision'!BH51/1000</f>
        <v>200.97233549800006</v>
      </c>
      <c r="BP51">
        <f t="shared" si="18"/>
        <v>15.420809999999999</v>
      </c>
      <c r="BR51">
        <f t="shared" si="19"/>
        <v>3407.3945973070008</v>
      </c>
      <c r="BS51">
        <f t="shared" si="20"/>
        <v>1746.6056257580008</v>
      </c>
      <c r="BT51">
        <f t="shared" si="21"/>
        <v>1513.9604769350003</v>
      </c>
      <c r="BU51">
        <f t="shared" si="22"/>
        <v>655.86061445200028</v>
      </c>
      <c r="BV51">
        <f t="shared" si="23"/>
        <v>1213.1020901510003</v>
      </c>
      <c r="BW51">
        <f t="shared" si="24"/>
        <v>15.671651012082814</v>
      </c>
      <c r="BY51">
        <f t="shared" si="33"/>
        <v>1609.0628930697919</v>
      </c>
      <c r="BZ51">
        <f t="shared" si="34"/>
        <v>2395.9345489655448</v>
      </c>
      <c r="CA51">
        <f t="shared" si="35"/>
        <v>1788.8541430066537</v>
      </c>
      <c r="CB51">
        <f t="shared" si="36"/>
        <v>1151.1208524784934</v>
      </c>
      <c r="CC51">
        <f t="shared" si="25"/>
        <v>6944.9724375204833</v>
      </c>
      <c r="CD51">
        <f t="shared" si="26"/>
        <v>0.57667578641467065</v>
      </c>
      <c r="CE51">
        <f>CC51/'care receipt'!BR51</f>
        <v>1.2987571244761704</v>
      </c>
      <c r="CG51">
        <f>G51*Z51*365.25/7*'care receipt'!$BZ51/10^6</f>
        <v>40.866105370548709</v>
      </c>
      <c r="CH51">
        <f>H51*AN51*365.25/7*'care receipt'!$BZ51/10^6</f>
        <v>60.850644285361177</v>
      </c>
      <c r="CI51">
        <f>I51*BB51*365.25/7*'care receipt'!$BZ51/10^6</f>
        <v>45.432345880020058</v>
      </c>
      <c r="CJ51">
        <f>J51*BP51*365.25/7*'care receipt'!$BZ51/10^6</f>
        <v>29.235542161981588</v>
      </c>
      <c r="CK51">
        <f t="shared" si="27"/>
        <v>176.38463769791153</v>
      </c>
      <c r="CM51" s="1">
        <v>12793</v>
      </c>
      <c r="CN51" s="1">
        <v>20282</v>
      </c>
      <c r="CO51" s="1">
        <v>437</v>
      </c>
      <c r="CP51" s="1">
        <v>3</v>
      </c>
      <c r="CR51">
        <f>'care receipt'!$N$5*'care provision'!CM51/1000</f>
        <v>853.03221235100034</v>
      </c>
      <c r="CS51">
        <f>'care receipt'!$N$5*'care provision'!CN51/1000</f>
        <v>1352.3957891740004</v>
      </c>
      <c r="CT51">
        <f>'care receipt'!$N$5*'care provision'!CO51/1000</f>
        <v>29.138988259000008</v>
      </c>
      <c r="CU51">
        <f>'care receipt'!$N$5*'care provision'!CP51/1000</f>
        <v>0.20003882100000003</v>
      </c>
      <c r="CW51">
        <f t="shared" si="37"/>
        <v>2067</v>
      </c>
      <c r="CX51">
        <f t="shared" si="38"/>
        <v>0.49130150927454974</v>
      </c>
      <c r="CY51">
        <f t="shared" si="39"/>
        <v>0.44913415120244476</v>
      </c>
      <c r="CZ51">
        <f t="shared" si="40"/>
        <v>1.2586768052075233E-2</v>
      </c>
      <c r="DA51">
        <f t="shared" si="41"/>
        <v>1.3982754602656722E-4</v>
      </c>
      <c r="DC51" s="1">
        <v>537.10209999999995</v>
      </c>
      <c r="DD51" s="1">
        <v>622.14400000000001</v>
      </c>
      <c r="DE51" s="1">
        <v>593.80349999999999</v>
      </c>
      <c r="DF51" s="1">
        <v>599.63260000000002</v>
      </c>
      <c r="DH51">
        <f t="shared" si="42"/>
        <v>5.497984711456418</v>
      </c>
      <c r="DI51">
        <f t="shared" si="43"/>
        <v>10.096619110318432</v>
      </c>
      <c r="DJ51">
        <f t="shared" si="44"/>
        <v>0.20763399857583731</v>
      </c>
      <c r="DK51">
        <f t="shared" si="45"/>
        <v>1.4393975800459755E-3</v>
      </c>
      <c r="DL51">
        <f>SUM(DH51:DK51)/'care receipt'!DF51</f>
        <v>0.13599336292568398</v>
      </c>
      <c r="DM51">
        <f t="shared" si="28"/>
        <v>15.803677217930733</v>
      </c>
      <c r="DO51" s="1">
        <v>0.3031393</v>
      </c>
      <c r="DP51" s="1">
        <v>0.27079249999999999</v>
      </c>
      <c r="DQ51" s="1">
        <v>0.52372169999999996</v>
      </c>
      <c r="DR51" s="1">
        <v>0.338395</v>
      </c>
      <c r="DS51" s="1">
        <v>5.4962999999999998E-2</v>
      </c>
      <c r="DT51" s="1">
        <v>1.6821099999999999E-2</v>
      </c>
      <c r="DU51" s="1">
        <v>0.30198239999999998</v>
      </c>
      <c r="DV51" s="1">
        <v>0.25562810000000002</v>
      </c>
      <c r="DW51" s="1">
        <v>0.26370310000000002</v>
      </c>
      <c r="DX51" s="1">
        <v>0.27161809999999997</v>
      </c>
      <c r="DY51" s="1">
        <v>0.3392963</v>
      </c>
      <c r="EA51">
        <f t="shared" si="29"/>
        <v>0.3031393</v>
      </c>
      <c r="EB51">
        <f t="shared" si="30"/>
        <v>0.52372169999999996</v>
      </c>
      <c r="EC51">
        <f t="shared" si="31"/>
        <v>0.338395</v>
      </c>
      <c r="ED51">
        <f t="shared" si="46"/>
        <v>4.039514895681276E-2</v>
      </c>
      <c r="EE51">
        <f t="shared" si="32"/>
        <v>9.8896099999999931E-2</v>
      </c>
      <c r="EG51" s="1">
        <v>0.3031393</v>
      </c>
      <c r="EH51" s="1">
        <v>0.34879900000000003</v>
      </c>
      <c r="EI51" s="1">
        <v>0.42482560000000003</v>
      </c>
      <c r="EJ51" s="1">
        <v>0.3057319</v>
      </c>
      <c r="EK51" s="1">
        <v>0.1923077</v>
      </c>
      <c r="EL51" s="1">
        <v>5291.1239999999998</v>
      </c>
      <c r="EM51" s="1">
        <v>5642.8249999999998</v>
      </c>
      <c r="EN51" s="1">
        <v>5696.1350000000002</v>
      </c>
      <c r="EO51" s="1">
        <v>4835.8339999999998</v>
      </c>
      <c r="EP51" s="1">
        <v>4779.6409999999996</v>
      </c>
    </row>
    <row r="52" spans="1:146" x14ac:dyDescent="0.25">
      <c r="A52">
        <v>2068</v>
      </c>
      <c r="B52" s="1">
        <v>25902</v>
      </c>
      <c r="C52" s="1">
        <v>45027</v>
      </c>
      <c r="D52" s="1">
        <v>34532</v>
      </c>
      <c r="E52" s="1">
        <v>21749</v>
      </c>
      <c r="G52">
        <f>'care receipt'!$N$5*'care provision'!B52/1000</f>
        <v>1727.1351805140007</v>
      </c>
      <c r="H52">
        <f>'care receipt'!$N$5*'care provision'!C52/1000</f>
        <v>3002.3826643890006</v>
      </c>
      <c r="I52">
        <f>'care receipt'!$N$5*'care provision'!D52/1000</f>
        <v>2302.5801889240006</v>
      </c>
      <c r="J52">
        <f>'care receipt'!$N$5*'care provision'!E52/1000</f>
        <v>1450.2147726430003</v>
      </c>
      <c r="K52">
        <f t="shared" si="14"/>
        <v>8482.3128064700031</v>
      </c>
      <c r="L52">
        <f>K52/'care receipt'!BG52</f>
        <v>1.4762335793529222</v>
      </c>
      <c r="N52" s="1">
        <v>9378</v>
      </c>
      <c r="O52" s="1">
        <v>5226</v>
      </c>
      <c r="P52" s="1">
        <v>4832</v>
      </c>
      <c r="Q52" s="1">
        <v>2287</v>
      </c>
      <c r="R52" s="1">
        <v>4309</v>
      </c>
      <c r="S52" s="1">
        <v>17.73743</v>
      </c>
      <c r="U52">
        <f>'care receipt'!$N$5*'care provision'!N52/1000</f>
        <v>625.32135444600021</v>
      </c>
      <c r="V52">
        <f>'care receipt'!$N$5*'care provision'!O52/1000</f>
        <v>348.46762618200012</v>
      </c>
      <c r="W52">
        <f>'care receipt'!$N$5*'care provision'!P52/1000</f>
        <v>322.19586102400012</v>
      </c>
      <c r="X52">
        <f>'care receipt'!$N$5*'care provision'!Q52/1000</f>
        <v>152.49626120900004</v>
      </c>
      <c r="Y52">
        <f>'care receipt'!$N$5*'care provision'!R52/1000</f>
        <v>287.32242656300008</v>
      </c>
      <c r="Z52">
        <f t="shared" si="15"/>
        <v>17.73743</v>
      </c>
      <c r="AB52" s="1">
        <v>19371</v>
      </c>
      <c r="AC52" s="1">
        <v>8936</v>
      </c>
      <c r="AD52" s="1">
        <v>7585</v>
      </c>
      <c r="AE52" s="1">
        <v>3188</v>
      </c>
      <c r="AF52" s="1">
        <v>6178</v>
      </c>
      <c r="AG52" s="1">
        <v>15.24508</v>
      </c>
      <c r="AI52">
        <f>'care receipt'!$N$5*'care provision'!AB52/1000</f>
        <v>1291.6506671970005</v>
      </c>
      <c r="AJ52">
        <f>'care receipt'!$N$5*'care provision'!AC52/1000</f>
        <v>595.84896815200023</v>
      </c>
      <c r="AK52">
        <f>'care receipt'!$N$5*'care provision'!AD52/1000</f>
        <v>505.76481909500018</v>
      </c>
      <c r="AL52">
        <f>'care receipt'!$N$5*'care provision'!AE52/1000</f>
        <v>212.57458711600006</v>
      </c>
      <c r="AM52">
        <f>'care receipt'!$N$5*'care provision'!AF52/1000</f>
        <v>411.94661204600015</v>
      </c>
      <c r="AN52">
        <f t="shared" si="16"/>
        <v>15.24508</v>
      </c>
      <c r="AP52" s="1">
        <v>14136</v>
      </c>
      <c r="AQ52" s="1">
        <v>7104</v>
      </c>
      <c r="AR52" s="1">
        <v>6134</v>
      </c>
      <c r="AS52" s="1">
        <v>2691</v>
      </c>
      <c r="AT52" s="1">
        <v>4655</v>
      </c>
      <c r="AU52" s="1">
        <v>14.97218</v>
      </c>
      <c r="AW52">
        <f>'care receipt'!$N$5*'care provision'!AP52/1000</f>
        <v>942.58292455200024</v>
      </c>
      <c r="AX52">
        <f>'care receipt'!$N$5*'care provision'!AQ52/1000</f>
        <v>473.69192812800014</v>
      </c>
      <c r="AY52">
        <f>'care receipt'!$N$5*'care provision'!AR52/1000</f>
        <v>409.01270933800009</v>
      </c>
      <c r="AZ52">
        <f>'care receipt'!$N$5*'care provision'!AS52/1000</f>
        <v>179.43482243700007</v>
      </c>
      <c r="BA52">
        <f>'care receipt'!$N$5*'care provision'!AT52/1000</f>
        <v>310.39357058500008</v>
      </c>
      <c r="BB52">
        <f t="shared" si="17"/>
        <v>14.97218</v>
      </c>
      <c r="BD52" s="1">
        <v>8275</v>
      </c>
      <c r="BE52" s="1">
        <v>4577</v>
      </c>
      <c r="BF52" s="1">
        <v>4118</v>
      </c>
      <c r="BG52" s="1">
        <v>1764</v>
      </c>
      <c r="BH52" s="1">
        <v>3128</v>
      </c>
      <c r="BI52" s="1">
        <v>15.628069999999999</v>
      </c>
      <c r="BK52">
        <f>'care receipt'!$N$5*'care provision'!BD52/1000</f>
        <v>551.77374792500018</v>
      </c>
      <c r="BL52">
        <f>'care receipt'!$N$5*'care provision'!BE52/1000</f>
        <v>305.19256123900004</v>
      </c>
      <c r="BM52">
        <f>'care receipt'!$N$5*'care provision'!BF52/1000</f>
        <v>274.58662162600007</v>
      </c>
      <c r="BN52">
        <f>'care receipt'!$N$5*'care provision'!BG52/1000</f>
        <v>117.62282674800004</v>
      </c>
      <c r="BO52">
        <f>'care receipt'!$N$5*'care provision'!BH52/1000</f>
        <v>208.57381069600007</v>
      </c>
      <c r="BP52">
        <f t="shared" si="18"/>
        <v>15.628069999999999</v>
      </c>
      <c r="BR52">
        <f t="shared" si="19"/>
        <v>3411.3286941200013</v>
      </c>
      <c r="BS52">
        <f t="shared" si="20"/>
        <v>1723.2010837010007</v>
      </c>
      <c r="BT52">
        <f t="shared" si="21"/>
        <v>1511.5600110830005</v>
      </c>
      <c r="BU52">
        <f t="shared" si="22"/>
        <v>662.12849751000022</v>
      </c>
      <c r="BV52">
        <f t="shared" si="23"/>
        <v>1218.2364198900004</v>
      </c>
      <c r="BW52">
        <f t="shared" si="24"/>
        <v>15.743961506249505</v>
      </c>
      <c r="BY52">
        <f t="shared" si="33"/>
        <v>1598.4873718616216</v>
      </c>
      <c r="BZ52">
        <f t="shared" si="34"/>
        <v>2388.2948168348385</v>
      </c>
      <c r="CA52">
        <f t="shared" si="35"/>
        <v>1798.8377293728231</v>
      </c>
      <c r="CB52">
        <f t="shared" si="36"/>
        <v>1182.5781682697959</v>
      </c>
      <c r="CC52">
        <f t="shared" si="25"/>
        <v>6968.19808633908</v>
      </c>
      <c r="CD52">
        <f t="shared" si="26"/>
        <v>0.57213961763119414</v>
      </c>
      <c r="CE52">
        <f>CC52/'care receipt'!BR52</f>
        <v>1.290539099621751</v>
      </c>
      <c r="CG52">
        <f>G52*Z52*365.25/7*'care receipt'!$BZ52/10^6</f>
        <v>41.327672257386915</v>
      </c>
      <c r="CH52">
        <f>H52*AN52*365.25/7*'care receipt'!$BZ52/10^6</f>
        <v>61.747541570638475</v>
      </c>
      <c r="CI52">
        <f>I52*BB52*365.25/7*'care receipt'!$BZ52/10^6</f>
        <v>46.507577996792421</v>
      </c>
      <c r="CJ52">
        <f>J52*BP52*365.25/7*'care receipt'!$BZ52/10^6</f>
        <v>30.57465690209153</v>
      </c>
      <c r="CK52">
        <f t="shared" si="27"/>
        <v>180.15744872690937</v>
      </c>
      <c r="CM52" s="1">
        <v>12706</v>
      </c>
      <c r="CN52" s="1">
        <v>20491</v>
      </c>
      <c r="CO52" s="1">
        <v>463</v>
      </c>
      <c r="CP52" s="1">
        <v>3</v>
      </c>
      <c r="CR52">
        <f>'care receipt'!$N$5*'care provision'!CM52/1000</f>
        <v>847.23108654200018</v>
      </c>
      <c r="CS52">
        <f>'care receipt'!$N$5*'care provision'!CN52/1000</f>
        <v>1366.3318270370003</v>
      </c>
      <c r="CT52">
        <f>'care receipt'!$N$5*'care provision'!CO52/1000</f>
        <v>30.872658041000008</v>
      </c>
      <c r="CU52">
        <f>'care receipt'!$N$5*'care provision'!CP52/1000</f>
        <v>0.20003882100000003</v>
      </c>
      <c r="CW52">
        <f t="shared" si="37"/>
        <v>2068</v>
      </c>
      <c r="CX52">
        <f t="shared" si="38"/>
        <v>0.49054127094432853</v>
      </c>
      <c r="CY52">
        <f t="shared" si="39"/>
        <v>0.45508250605192441</v>
      </c>
      <c r="CZ52">
        <f t="shared" si="40"/>
        <v>1.3407853585080506E-2</v>
      </c>
      <c r="DA52">
        <f t="shared" si="41"/>
        <v>1.3793737643110027E-4</v>
      </c>
      <c r="DC52" s="1">
        <v>541.32680000000005</v>
      </c>
      <c r="DD52" s="1">
        <v>626.60730000000001</v>
      </c>
      <c r="DE52" s="1">
        <v>610.00109999999995</v>
      </c>
      <c r="DF52" s="1">
        <v>515.33690000000001</v>
      </c>
      <c r="DH52">
        <f t="shared" si="42"/>
        <v>5.5035467152596489</v>
      </c>
      <c r="DI52">
        <f t="shared" si="43"/>
        <v>10.27384196452466</v>
      </c>
      <c r="DJ52">
        <f t="shared" si="44"/>
        <v>0.22598826437920619</v>
      </c>
      <c r="DK52">
        <f t="shared" si="45"/>
        <v>1.237048630725539E-3</v>
      </c>
      <c r="DL52">
        <f>SUM(DH52:DK52)/'care receipt'!DF52</f>
        <v>0.13445518420962208</v>
      </c>
      <c r="DM52">
        <f t="shared" si="28"/>
        <v>16.004613992794241</v>
      </c>
      <c r="DO52" s="1">
        <v>0.30524820000000003</v>
      </c>
      <c r="DP52" s="1">
        <v>0.27251789999999998</v>
      </c>
      <c r="DQ52" s="1">
        <v>0.53019260000000001</v>
      </c>
      <c r="DR52" s="1">
        <v>0.33912059999999999</v>
      </c>
      <c r="DS52" s="1">
        <v>5.5160500000000001E-2</v>
      </c>
      <c r="DT52" s="1">
        <v>1.7940000000000001E-2</v>
      </c>
      <c r="DU52" s="1">
        <v>0.3041333</v>
      </c>
      <c r="DV52" s="1">
        <v>0.26100380000000001</v>
      </c>
      <c r="DW52" s="1">
        <v>0.26941860000000001</v>
      </c>
      <c r="DX52" s="1">
        <v>0.29010219999999998</v>
      </c>
      <c r="DY52" s="1">
        <v>0.3166429</v>
      </c>
      <c r="EA52">
        <f t="shared" si="29"/>
        <v>0.30524820000000003</v>
      </c>
      <c r="EB52">
        <f t="shared" si="30"/>
        <v>0.53019260000000001</v>
      </c>
      <c r="EC52">
        <f t="shared" si="31"/>
        <v>0.33912059999999999</v>
      </c>
      <c r="ED52">
        <f t="shared" si="46"/>
        <v>4.0777161848581225E-2</v>
      </c>
      <c r="EE52">
        <f t="shared" si="32"/>
        <v>9.9953800000000037E-2</v>
      </c>
      <c r="EG52" s="1">
        <v>0.30524820000000003</v>
      </c>
      <c r="EH52" s="1">
        <v>0.3506223</v>
      </c>
      <c r="EI52" s="1">
        <v>0.43023879999999998</v>
      </c>
      <c r="EJ52" s="1">
        <v>0.30446269999999998</v>
      </c>
      <c r="EK52" s="1">
        <v>0.2003578</v>
      </c>
      <c r="EL52" s="1">
        <v>5339.2139999999999</v>
      </c>
      <c r="EM52" s="1">
        <v>5644.5129999999999</v>
      </c>
      <c r="EN52" s="1">
        <v>5758.0020000000004</v>
      </c>
      <c r="EO52" s="1">
        <v>4866.58</v>
      </c>
      <c r="EP52" s="1">
        <v>4804.3590000000004</v>
      </c>
    </row>
    <row r="53" spans="1:146" x14ac:dyDescent="0.25">
      <c r="A53">
        <v>2069</v>
      </c>
      <c r="B53" s="1">
        <v>25319</v>
      </c>
      <c r="C53" s="1">
        <v>44954</v>
      </c>
      <c r="D53" s="1">
        <v>34216</v>
      </c>
      <c r="E53" s="1">
        <v>21959</v>
      </c>
      <c r="G53">
        <f>'care receipt'!$N$5*'care provision'!B53/1000</f>
        <v>1688.2609696330005</v>
      </c>
      <c r="H53">
        <f>'care receipt'!$N$5*'care provision'!C53/1000</f>
        <v>2997.5150530780011</v>
      </c>
      <c r="I53">
        <f>'care receipt'!$N$5*'care provision'!D53/1000</f>
        <v>2281.5094331120008</v>
      </c>
      <c r="J53">
        <f>'care receipt'!$N$5*'care provision'!E53/1000</f>
        <v>1464.2174901130004</v>
      </c>
      <c r="K53">
        <f t="shared" si="14"/>
        <v>8431.502945936003</v>
      </c>
      <c r="L53">
        <f>K53/'care receipt'!BG53</f>
        <v>1.4689591078066917</v>
      </c>
      <c r="N53" s="1">
        <v>9193</v>
      </c>
      <c r="O53" s="1">
        <v>5136</v>
      </c>
      <c r="P53" s="1">
        <v>4706</v>
      </c>
      <c r="Q53" s="1">
        <v>2173</v>
      </c>
      <c r="R53" s="1">
        <v>4242</v>
      </c>
      <c r="S53" s="1">
        <v>17.66647</v>
      </c>
      <c r="U53">
        <f>'care receipt'!$N$5*'care provision'!N53/1000</f>
        <v>612.98562715100024</v>
      </c>
      <c r="V53">
        <f>'care receipt'!$N$5*'care provision'!O53/1000</f>
        <v>342.46646155200006</v>
      </c>
      <c r="W53">
        <f>'care receipt'!$N$5*'care provision'!P53/1000</f>
        <v>313.79423054200009</v>
      </c>
      <c r="X53">
        <f>'care receipt'!$N$5*'care provision'!Q53/1000</f>
        <v>144.89478601100004</v>
      </c>
      <c r="Y53">
        <f>'care receipt'!$N$5*'care provision'!R53/1000</f>
        <v>282.8548928940001</v>
      </c>
      <c r="Z53">
        <f t="shared" si="15"/>
        <v>17.66647</v>
      </c>
      <c r="AB53" s="1">
        <v>19393</v>
      </c>
      <c r="AC53" s="1">
        <v>8961</v>
      </c>
      <c r="AD53" s="1">
        <v>7489</v>
      </c>
      <c r="AE53" s="1">
        <v>3238</v>
      </c>
      <c r="AF53" s="1">
        <v>6090</v>
      </c>
      <c r="AG53" s="1">
        <v>15.105090000000001</v>
      </c>
      <c r="AI53">
        <f>'care receipt'!$N$5*'care provision'!AB53/1000</f>
        <v>1293.1176185510003</v>
      </c>
      <c r="AJ53">
        <f>'care receipt'!$N$5*'care provision'!AC53/1000</f>
        <v>597.51595832700013</v>
      </c>
      <c r="AK53">
        <f>'care receipt'!$N$5*'care provision'!AD53/1000</f>
        <v>499.36357682300013</v>
      </c>
      <c r="AL53">
        <f>'care receipt'!$N$5*'care provision'!AE53/1000</f>
        <v>215.90856746600008</v>
      </c>
      <c r="AM53">
        <f>'care receipt'!$N$5*'care provision'!AF53/1000</f>
        <v>406.07880663000014</v>
      </c>
      <c r="AN53">
        <f t="shared" si="16"/>
        <v>15.105090000000001</v>
      </c>
      <c r="AP53" s="1">
        <v>14035</v>
      </c>
      <c r="AQ53" s="1">
        <v>7016</v>
      </c>
      <c r="AR53" s="1">
        <v>6033</v>
      </c>
      <c r="AS53" s="1">
        <v>2636</v>
      </c>
      <c r="AT53" s="1">
        <v>4670</v>
      </c>
      <c r="AU53" s="1">
        <v>15.166320000000001</v>
      </c>
      <c r="AW53">
        <f>'care receipt'!$N$5*'care provision'!AP53/1000</f>
        <v>935.84828424500017</v>
      </c>
      <c r="AX53">
        <f>'care receipt'!$N$5*'care provision'!AQ53/1000</f>
        <v>467.82412271200013</v>
      </c>
      <c r="AY53">
        <f>'care receipt'!$N$5*'care provision'!AR53/1000</f>
        <v>402.27806903100014</v>
      </c>
      <c r="AZ53">
        <f>'care receipt'!$N$5*'care provision'!AS53/1000</f>
        <v>175.76744405200003</v>
      </c>
      <c r="BA53">
        <f>'care receipt'!$N$5*'care provision'!AT53/1000</f>
        <v>311.39376469000013</v>
      </c>
      <c r="BB53">
        <f t="shared" si="17"/>
        <v>15.166320000000001</v>
      </c>
      <c r="BD53" s="1">
        <v>8445</v>
      </c>
      <c r="BE53" s="1">
        <v>4650</v>
      </c>
      <c r="BF53" s="1">
        <v>4029</v>
      </c>
      <c r="BG53" s="1">
        <v>1810</v>
      </c>
      <c r="BH53" s="1">
        <v>3154</v>
      </c>
      <c r="BI53" s="1">
        <v>15.74483</v>
      </c>
      <c r="BK53">
        <f>'care receipt'!$N$5*'care provision'!BD53/1000</f>
        <v>563.10928111500016</v>
      </c>
      <c r="BL53">
        <f>'care receipt'!$N$5*'care provision'!BE53/1000</f>
        <v>310.06017255000006</v>
      </c>
      <c r="BM53">
        <f>'care receipt'!$N$5*'care provision'!BF53/1000</f>
        <v>268.65213660300003</v>
      </c>
      <c r="BN53">
        <f>'care receipt'!$N$5*'care provision'!BG53/1000</f>
        <v>120.69008867000002</v>
      </c>
      <c r="BO53">
        <f>'care receipt'!$N$5*'care provision'!BH53/1000</f>
        <v>210.30748047800006</v>
      </c>
      <c r="BP53">
        <f t="shared" si="18"/>
        <v>15.74483</v>
      </c>
      <c r="BR53">
        <f t="shared" si="19"/>
        <v>3405.060811062001</v>
      </c>
      <c r="BS53">
        <f t="shared" si="20"/>
        <v>1717.8667151410004</v>
      </c>
      <c r="BT53">
        <f t="shared" si="21"/>
        <v>1484.0880129990005</v>
      </c>
      <c r="BU53">
        <f t="shared" si="22"/>
        <v>657.2608861990002</v>
      </c>
      <c r="BV53">
        <f t="shared" si="23"/>
        <v>1210.6349446920005</v>
      </c>
      <c r="BW53">
        <f t="shared" si="24"/>
        <v>15.745627426926482</v>
      </c>
      <c r="BY53">
        <f t="shared" si="33"/>
        <v>1556.2578142561777</v>
      </c>
      <c r="BZ53">
        <f t="shared" si="34"/>
        <v>2362.527511720577</v>
      </c>
      <c r="CA53">
        <f t="shared" si="35"/>
        <v>1805.4882583826638</v>
      </c>
      <c r="CB53">
        <f t="shared" si="36"/>
        <v>1202.9172440769437</v>
      </c>
      <c r="CC53">
        <f t="shared" si="25"/>
        <v>6927.1908284363617</v>
      </c>
      <c r="CD53">
        <f t="shared" si="26"/>
        <v>0.56571060665602035</v>
      </c>
      <c r="CE53">
        <f>CC53/'care receipt'!BR53</f>
        <v>1.2693525855339041</v>
      </c>
      <c r="CG53">
        <f>G53*Z53*365.25/7*'care receipt'!$BZ53/10^6</f>
        <v>40.959513005331971</v>
      </c>
      <c r="CH53">
        <f>H53*AN53*365.25/7*'care receipt'!$BZ53/10^6</f>
        <v>62.179913543453821</v>
      </c>
      <c r="CI53">
        <f>I53*BB53*365.25/7*'care receipt'!$BZ53/10^6</f>
        <v>47.519067292551803</v>
      </c>
      <c r="CJ53">
        <f>J53*BP53*365.25/7*'care receipt'!$BZ53/10^6</f>
        <v>31.659859987052965</v>
      </c>
      <c r="CK53">
        <f t="shared" si="27"/>
        <v>182.31835382839054</v>
      </c>
      <c r="CM53" s="1">
        <v>12494</v>
      </c>
      <c r="CN53" s="1">
        <v>20222</v>
      </c>
      <c r="CO53" s="1">
        <v>471</v>
      </c>
      <c r="CP53" s="1">
        <v>4</v>
      </c>
      <c r="CR53">
        <f>'care receipt'!$N$5*'care provision'!CM53/1000</f>
        <v>833.09500985800025</v>
      </c>
      <c r="CS53">
        <f>'care receipt'!$N$5*'care provision'!CN53/1000</f>
        <v>1348.3950127540002</v>
      </c>
      <c r="CT53">
        <f>'care receipt'!$N$5*'care provision'!CO53/1000</f>
        <v>31.40609489700001</v>
      </c>
      <c r="CU53">
        <f>'care receipt'!$N$5*'care provision'!CP53/1000</f>
        <v>0.26671842800000006</v>
      </c>
      <c r="CW53">
        <f t="shared" si="37"/>
        <v>2069</v>
      </c>
      <c r="CX53">
        <f t="shared" si="38"/>
        <v>0.49346340692760376</v>
      </c>
      <c r="CY53">
        <f t="shared" si="39"/>
        <v>0.44983761178093151</v>
      </c>
      <c r="CZ53">
        <f t="shared" si="40"/>
        <v>1.3765489829319615E-2</v>
      </c>
      <c r="DA53">
        <f t="shared" si="41"/>
        <v>1.8215765745252516E-4</v>
      </c>
      <c r="DC53" s="1">
        <v>545.60130000000004</v>
      </c>
      <c r="DD53" s="1">
        <v>622.41219999999998</v>
      </c>
      <c r="DE53" s="1">
        <v>617.57489999999996</v>
      </c>
      <c r="DF53" s="1">
        <v>532.95479999999998</v>
      </c>
      <c r="DH53">
        <f t="shared" si="42"/>
        <v>5.4544526448244532</v>
      </c>
      <c r="DI53">
        <f t="shared" si="43"/>
        <v>10.071090076286943</v>
      </c>
      <c r="DJ53">
        <f t="shared" si="44"/>
        <v>0.23274739098486349</v>
      </c>
      <c r="DK53">
        <f t="shared" si="45"/>
        <v>1.7057863974126531E-3</v>
      </c>
      <c r="DL53">
        <f>SUM(DH53:DK53)/'care receipt'!DF53</f>
        <v>0.12810074012504891</v>
      </c>
      <c r="DM53">
        <f t="shared" si="28"/>
        <v>15.759995898493672</v>
      </c>
      <c r="DO53" s="1">
        <v>0.30608809999999997</v>
      </c>
      <c r="DP53" s="1">
        <v>0.27055430000000003</v>
      </c>
      <c r="DQ53" s="1">
        <v>0.53036930000000004</v>
      </c>
      <c r="DR53" s="1">
        <v>0.34067639999999999</v>
      </c>
      <c r="DS53" s="1">
        <v>5.4993500000000001E-2</v>
      </c>
      <c r="DT53" s="1">
        <v>1.8850499999999999E-2</v>
      </c>
      <c r="DU53" s="1">
        <v>0.30500310000000003</v>
      </c>
      <c r="DV53" s="1">
        <v>0.25500790000000001</v>
      </c>
      <c r="DW53" s="1">
        <v>0.26102560000000002</v>
      </c>
      <c r="DX53" s="1">
        <v>0.28219309999999997</v>
      </c>
      <c r="DY53" s="1">
        <v>0.33743060000000002</v>
      </c>
      <c r="EA53">
        <f t="shared" si="29"/>
        <v>0.30608809999999997</v>
      </c>
      <c r="EB53">
        <f t="shared" si="30"/>
        <v>0.53036930000000004</v>
      </c>
      <c r="EC53">
        <f t="shared" si="31"/>
        <v>0.34067639999999999</v>
      </c>
      <c r="ED53">
        <f t="shared" si="46"/>
        <v>4.0865077445482866E-2</v>
      </c>
      <c r="EE53">
        <f t="shared" si="32"/>
        <v>9.6438200000000029E-2</v>
      </c>
      <c r="EG53" s="1">
        <v>0.30608809999999997</v>
      </c>
      <c r="EH53" s="1">
        <v>0.35063719999999998</v>
      </c>
      <c r="EI53" s="1">
        <v>0.43393110000000001</v>
      </c>
      <c r="EJ53" s="1">
        <v>0.30565560000000003</v>
      </c>
      <c r="EK53" s="1">
        <v>0.219554</v>
      </c>
      <c r="EL53" s="1">
        <v>5417.0640000000003</v>
      </c>
      <c r="EM53" s="1">
        <v>5713.3360000000002</v>
      </c>
      <c r="EN53" s="1">
        <v>5820.9489999999996</v>
      </c>
      <c r="EO53" s="1">
        <v>5009.72</v>
      </c>
      <c r="EP53" s="1">
        <v>4847.6490000000003</v>
      </c>
    </row>
    <row r="54" spans="1:146" x14ac:dyDescent="0.25">
      <c r="A54">
        <v>2070</v>
      </c>
      <c r="B54" s="1">
        <v>25198</v>
      </c>
      <c r="C54" s="1">
        <v>44683</v>
      </c>
      <c r="D54" s="1">
        <v>34023</v>
      </c>
      <c r="E54" s="1">
        <v>22053</v>
      </c>
      <c r="G54">
        <f>'care receipt'!$N$5*'care provision'!B54/1000</f>
        <v>1680.1927371860004</v>
      </c>
      <c r="H54">
        <f>'care receipt'!$N$5*'care provision'!C54/1000</f>
        <v>2979.4448795810008</v>
      </c>
      <c r="I54">
        <f>'care receipt'!$N$5*'care provision'!D54/1000</f>
        <v>2268.6402689610009</v>
      </c>
      <c r="J54">
        <f>'care receipt'!$N$5*'care provision'!E54/1000</f>
        <v>1470.4853731710004</v>
      </c>
      <c r="K54">
        <f t="shared" si="14"/>
        <v>8398.7632588990036</v>
      </c>
      <c r="L54">
        <f>K54/'care receipt'!BG54</f>
        <v>1.4574813991969544</v>
      </c>
      <c r="N54" s="1">
        <v>8912</v>
      </c>
      <c r="O54" s="1">
        <v>5094</v>
      </c>
      <c r="P54" s="1">
        <v>4713</v>
      </c>
      <c r="Q54" s="1">
        <v>2146</v>
      </c>
      <c r="R54" s="1">
        <v>4459</v>
      </c>
      <c r="S54" s="1">
        <v>18.324829999999999</v>
      </c>
      <c r="U54">
        <f>'care receipt'!$N$5*'care provision'!N54/1000</f>
        <v>594.24865758400017</v>
      </c>
      <c r="V54">
        <f>'care receipt'!$N$5*'care provision'!O54/1000</f>
        <v>339.6659180580001</v>
      </c>
      <c r="W54">
        <f>'care receipt'!$N$5*'care provision'!P54/1000</f>
        <v>314.2609877910001</v>
      </c>
      <c r="X54">
        <f>'care receipt'!$N$5*'care provision'!Q54/1000</f>
        <v>143.09443662200005</v>
      </c>
      <c r="Y54">
        <f>'care receipt'!$N$5*'care provision'!R54/1000</f>
        <v>297.32436761300011</v>
      </c>
      <c r="Z54">
        <f t="shared" si="15"/>
        <v>18.324829999999999</v>
      </c>
      <c r="AB54" s="1">
        <v>19218</v>
      </c>
      <c r="AC54" s="1">
        <v>9013</v>
      </c>
      <c r="AD54" s="1">
        <v>7449</v>
      </c>
      <c r="AE54" s="1">
        <v>3138</v>
      </c>
      <c r="AF54" s="1">
        <v>6091</v>
      </c>
      <c r="AG54" s="1">
        <v>15.16119</v>
      </c>
      <c r="AI54">
        <f>'care receipt'!$N$5*'care provision'!AB54/1000</f>
        <v>1281.4486873260003</v>
      </c>
      <c r="AJ54">
        <f>'care receipt'!$N$5*'care provision'!AC54/1000</f>
        <v>600.98329789100012</v>
      </c>
      <c r="AK54">
        <f>'care receipt'!$N$5*'care provision'!AD54/1000</f>
        <v>496.69639254300012</v>
      </c>
      <c r="AL54">
        <f>'care receipt'!$N$5*'care provision'!AE54/1000</f>
        <v>209.24060676600007</v>
      </c>
      <c r="AM54">
        <f>'care receipt'!$N$5*'care provision'!AF54/1000</f>
        <v>406.14548623700011</v>
      </c>
      <c r="AN54">
        <f t="shared" si="16"/>
        <v>15.16119</v>
      </c>
      <c r="AP54" s="1">
        <v>13913</v>
      </c>
      <c r="AQ54" s="1">
        <v>6973</v>
      </c>
      <c r="AR54" s="1">
        <v>6132</v>
      </c>
      <c r="AS54" s="1">
        <v>2673</v>
      </c>
      <c r="AT54" s="1">
        <v>4512</v>
      </c>
      <c r="AU54" s="1">
        <v>14.808680000000001</v>
      </c>
      <c r="AW54">
        <f>'care receipt'!$N$5*'care provision'!AP54/1000</f>
        <v>927.7133721910003</v>
      </c>
      <c r="AX54">
        <f>'care receipt'!$N$5*'care provision'!AQ54/1000</f>
        <v>464.95689961100015</v>
      </c>
      <c r="AY54">
        <f>'care receipt'!$N$5*'care provision'!AR54/1000</f>
        <v>408.8793501240001</v>
      </c>
      <c r="AZ54">
        <f>'care receipt'!$N$5*'care provision'!AS54/1000</f>
        <v>178.23458951100005</v>
      </c>
      <c r="BA54">
        <f>'care receipt'!$N$5*'care provision'!AT54/1000</f>
        <v>300.85838678400012</v>
      </c>
      <c r="BB54">
        <f t="shared" si="17"/>
        <v>14.808680000000001</v>
      </c>
      <c r="BD54" s="1">
        <v>8307</v>
      </c>
      <c r="BE54" s="1">
        <v>4778</v>
      </c>
      <c r="BF54" s="1">
        <v>4104</v>
      </c>
      <c r="BG54" s="1">
        <v>1804</v>
      </c>
      <c r="BH54" s="1">
        <v>3176</v>
      </c>
      <c r="BI54" s="1">
        <v>15.63386</v>
      </c>
      <c r="BK54">
        <f>'care receipt'!$N$5*'care provision'!BD54/1000</f>
        <v>553.90749534900021</v>
      </c>
      <c r="BL54">
        <f>'care receipt'!$N$5*'care provision'!BE54/1000</f>
        <v>318.59516224600009</v>
      </c>
      <c r="BM54">
        <f>'care receipt'!$N$5*'care provision'!BF54/1000</f>
        <v>273.65310712800004</v>
      </c>
      <c r="BN54">
        <f>'care receipt'!$N$5*'care provision'!BG54/1000</f>
        <v>120.29001102800004</v>
      </c>
      <c r="BO54">
        <f>'care receipt'!$N$5*'care provision'!BH54/1000</f>
        <v>211.77443183200006</v>
      </c>
      <c r="BP54">
        <f t="shared" si="18"/>
        <v>15.63386</v>
      </c>
      <c r="BR54">
        <f t="shared" si="19"/>
        <v>3357.3182124500008</v>
      </c>
      <c r="BS54">
        <f t="shared" si="20"/>
        <v>1724.2012778060002</v>
      </c>
      <c r="BT54">
        <f t="shared" si="21"/>
        <v>1493.4898375860005</v>
      </c>
      <c r="BU54">
        <f t="shared" si="22"/>
        <v>650.85964392700021</v>
      </c>
      <c r="BV54">
        <f t="shared" si="23"/>
        <v>1216.1026724660003</v>
      </c>
      <c r="BW54">
        <f t="shared" si="24"/>
        <v>15.781621929150422</v>
      </c>
      <c r="BY54">
        <f t="shared" si="33"/>
        <v>1606.5388860529158</v>
      </c>
      <c r="BZ54">
        <f t="shared" si="34"/>
        <v>2357.0067715764885</v>
      </c>
      <c r="CA54">
        <f t="shared" si="35"/>
        <v>1752.9687329959984</v>
      </c>
      <c r="CB54">
        <f t="shared" si="36"/>
        <v>1199.5520910183157</v>
      </c>
      <c r="CC54">
        <f t="shared" si="25"/>
        <v>6916.0664816437193</v>
      </c>
      <c r="CD54">
        <f t="shared" si="26"/>
        <v>0.57309247505778771</v>
      </c>
      <c r="CE54">
        <f>CC54/'care receipt'!BR54</f>
        <v>1.2765012589192273</v>
      </c>
      <c r="CG54">
        <f>G54*Z54*365.25/7*'care receipt'!$BZ54/10^6</f>
        <v>43.043342175344087</v>
      </c>
      <c r="CH54">
        <f>H54*AN54*365.25/7*'care receipt'!$BZ54/10^6</f>
        <v>63.150322634162634</v>
      </c>
      <c r="CI54">
        <f>I54*BB54*365.25/7*'care receipt'!$BZ54/10^6</f>
        <v>46.966577436794687</v>
      </c>
      <c r="CJ54">
        <f>J54*BP54*365.25/7*'care receipt'!$BZ54/10^6</f>
        <v>32.139110705067729</v>
      </c>
      <c r="CK54">
        <f t="shared" si="27"/>
        <v>185.29935295136914</v>
      </c>
      <c r="CM54" s="1">
        <v>12445</v>
      </c>
      <c r="CN54" s="1">
        <v>20153</v>
      </c>
      <c r="CO54" s="1">
        <v>514</v>
      </c>
      <c r="CP54" s="1">
        <v>5</v>
      </c>
      <c r="CR54">
        <f>'care receipt'!$N$5*'care provision'!CM54/1000</f>
        <v>829.82770911500018</v>
      </c>
      <c r="CS54">
        <f>'care receipt'!$N$5*'care provision'!CN54/1000</f>
        <v>1343.7941198710002</v>
      </c>
      <c r="CT54">
        <f>'care receipt'!$N$5*'care provision'!CO54/1000</f>
        <v>34.273317998000003</v>
      </c>
      <c r="CU54">
        <f>'care receipt'!$N$5*'care provision'!CP54/1000</f>
        <v>0.33339803500000009</v>
      </c>
      <c r="CW54">
        <f t="shared" si="37"/>
        <v>2070</v>
      </c>
      <c r="CX54">
        <f t="shared" si="38"/>
        <v>0.49388840384157473</v>
      </c>
      <c r="CY54">
        <f t="shared" si="39"/>
        <v>0.45102164134010692</v>
      </c>
      <c r="CZ54">
        <f t="shared" si="40"/>
        <v>1.5107427328571845E-2</v>
      </c>
      <c r="DA54">
        <f t="shared" si="41"/>
        <v>2.2672652246859837E-4</v>
      </c>
      <c r="DC54" s="1">
        <v>538.59810000000004</v>
      </c>
      <c r="DD54" s="1">
        <v>627.88630000000001</v>
      </c>
      <c r="DE54" s="1">
        <v>614.69110000000001</v>
      </c>
      <c r="DF54" s="1">
        <v>441.44439999999997</v>
      </c>
      <c r="DH54">
        <f t="shared" si="42"/>
        <v>5.3633235294803017</v>
      </c>
      <c r="DI54">
        <f t="shared" si="43"/>
        <v>10.124999014650706</v>
      </c>
      <c r="DJ54">
        <f t="shared" si="44"/>
        <v>0.25281004249008499</v>
      </c>
      <c r="DK54">
        <f t="shared" si="45"/>
        <v>1.7661203462610484E-3</v>
      </c>
      <c r="DL54">
        <f>SUM(DH54:DK54)/'care receipt'!DF54</f>
        <v>0.12756660360619637</v>
      </c>
      <c r="DM54">
        <f t="shared" si="28"/>
        <v>15.742898706967354</v>
      </c>
      <c r="DO54" s="1">
        <v>0.30520049999999999</v>
      </c>
      <c r="DP54" s="1">
        <v>0.2695207</v>
      </c>
      <c r="DQ54" s="1">
        <v>0.52932000000000001</v>
      </c>
      <c r="DR54" s="1">
        <v>0.33702260000000001</v>
      </c>
      <c r="DS54" s="1">
        <v>5.7116399999999998E-2</v>
      </c>
      <c r="DT54" s="1">
        <v>1.8853700000000001E-2</v>
      </c>
      <c r="DU54" s="1">
        <v>0.30406040000000001</v>
      </c>
      <c r="DV54" s="1">
        <v>0.2563819</v>
      </c>
      <c r="DW54" s="1">
        <v>0.26357750000000002</v>
      </c>
      <c r="DX54" s="1">
        <v>0.2785823</v>
      </c>
      <c r="DY54" s="1">
        <v>0.3301579</v>
      </c>
      <c r="EA54">
        <f t="shared" si="29"/>
        <v>0.30520049999999999</v>
      </c>
      <c r="EB54">
        <f t="shared" si="30"/>
        <v>0.52932000000000001</v>
      </c>
      <c r="EC54">
        <f t="shared" si="31"/>
        <v>0.33702260000000001</v>
      </c>
      <c r="ED54">
        <f t="shared" si="46"/>
        <v>4.2068833784506744E-2</v>
      </c>
      <c r="EE54">
        <f t="shared" si="32"/>
        <v>8.8608500000000034E-2</v>
      </c>
      <c r="EG54" s="1">
        <v>0.30520049999999999</v>
      </c>
      <c r="EH54" s="1">
        <v>0.35338350000000002</v>
      </c>
      <c r="EI54" s="1">
        <v>0.44071149999999998</v>
      </c>
      <c r="EJ54" s="1">
        <v>0.30576170000000003</v>
      </c>
      <c r="EK54" s="1">
        <v>0.2496051</v>
      </c>
      <c r="EL54" s="1">
        <v>5462.7529999999997</v>
      </c>
      <c r="EM54" s="1">
        <v>5667.0940000000001</v>
      </c>
      <c r="EN54" s="1">
        <v>5757.7129999999997</v>
      </c>
      <c r="EO54" s="1">
        <v>5039.2299999999996</v>
      </c>
      <c r="EP54" s="1">
        <v>4991.5919999999996</v>
      </c>
    </row>
    <row r="55" spans="1:146" x14ac:dyDescent="0.25"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</row>
    <row r="56" spans="1:146" x14ac:dyDescent="0.25">
      <c r="G56">
        <f>G54-G4</f>
        <v>-534.50372971200045</v>
      </c>
      <c r="H56">
        <f t="shared" ref="H56:K56" si="47">H54-H4</f>
        <v>-407.14568034200011</v>
      </c>
      <c r="I56">
        <f t="shared" si="47"/>
        <v>513.43297390000043</v>
      </c>
      <c r="J56">
        <f t="shared" si="47"/>
        <v>977.18964058500035</v>
      </c>
      <c r="K56">
        <f t="shared" si="47"/>
        <v>548.97320443100125</v>
      </c>
      <c r="BW56">
        <f>1.5*10^9/BW54/10^6</f>
        <v>95.0472648967298</v>
      </c>
      <c r="BY56">
        <f t="shared" ref="BY56:CB56" si="48">BY54-BY4</f>
        <v>-257.44597289200897</v>
      </c>
      <c r="BZ56">
        <f t="shared" si="48"/>
        <v>-217.92835415844502</v>
      </c>
      <c r="CA56">
        <f t="shared" si="48"/>
        <v>326.14261975824184</v>
      </c>
      <c r="CB56">
        <f t="shared" si="48"/>
        <v>758.21367278089997</v>
      </c>
      <c r="CC56">
        <f>CC54-CC4</f>
        <v>608.98196548868873</v>
      </c>
      <c r="CE56">
        <f>CE54-CE4</f>
        <v>-0.7912130647686062</v>
      </c>
    </row>
    <row r="58" spans="1:146" x14ac:dyDescent="0.25">
      <c r="K58">
        <f>K54/K4</f>
        <v>1.0699347626652171</v>
      </c>
      <c r="CE58">
        <f>0.13/CE56</f>
        <v>-0.16430466809596866</v>
      </c>
    </row>
    <row r="60" spans="1:146" x14ac:dyDescent="0.25">
      <c r="H60">
        <f>SUM(G54:H54)/SUM(G4:H4)</f>
        <v>0.83188695641822319</v>
      </c>
      <c r="J60">
        <f>SUM(I54:J54)/SUM(I4:J4)</f>
        <v>1.6629400077103289</v>
      </c>
      <c r="Z60">
        <f>Z54-Z4</f>
        <v>2.1947699999999983</v>
      </c>
      <c r="AN60">
        <f>AN54-AN4</f>
        <v>0.58944999999999936</v>
      </c>
      <c r="BB60">
        <f>BB54-BB4</f>
        <v>-0.77070999999999934</v>
      </c>
      <c r="BP60">
        <f>BP54-BP4</f>
        <v>-1.5125100000000007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care receipt</vt:lpstr>
      <vt:lpstr>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2025-03-11T13:33:49Z</dcterms:created>
  <dcterms:modified xsi:type="dcterms:W3CDTF">2025-03-26T08:15:13Z</dcterms:modified>
</cp:coreProperties>
</file>