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8AA4257D-B07D-4758-B435-C5B7CF902DDA}" xr6:coauthVersionLast="47" xr6:coauthVersionMax="47" xr10:uidLastSave="{00000000-0000-0000-0000-000000000000}"/>
  <bookViews>
    <workbookView xWindow="28680" yWindow="-120" windowWidth="29040" windowHeight="15720" activeTab="2" xr2:uid="{BECC5159-88F3-4A40-AB2F-A4A5046EA3C7}"/>
  </bookViews>
  <sheets>
    <sheet name="Notes" sheetId="1" r:id="rId1"/>
    <sheet name="care receipt" sheetId="2" r:id="rId2"/>
    <sheet name="care pro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E5" i="3" l="1"/>
  <c r="EE6" i="3"/>
  <c r="EE7" i="3"/>
  <c r="EE8" i="3"/>
  <c r="EE9" i="3"/>
  <c r="EE10" i="3"/>
  <c r="EE11" i="3"/>
  <c r="EE12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EE26" i="3"/>
  <c r="EE27" i="3"/>
  <c r="EE28" i="3"/>
  <c r="EE29" i="3"/>
  <c r="EE30" i="3"/>
  <c r="EE31" i="3"/>
  <c r="EE32" i="3"/>
  <c r="EE33" i="3"/>
  <c r="EE34" i="3"/>
  <c r="EE35" i="3"/>
  <c r="EE36" i="3"/>
  <c r="EE37" i="3"/>
  <c r="EE38" i="3"/>
  <c r="EE39" i="3"/>
  <c r="EE40" i="3"/>
  <c r="EE41" i="3"/>
  <c r="EE42" i="3"/>
  <c r="EE43" i="3"/>
  <c r="EE44" i="3"/>
  <c r="EE45" i="3"/>
  <c r="EE46" i="3"/>
  <c r="EE47" i="3"/>
  <c r="EE48" i="3"/>
  <c r="EE49" i="3"/>
  <c r="EE50" i="3"/>
  <c r="EE51" i="3"/>
  <c r="EE52" i="3"/>
  <c r="EE53" i="3"/>
  <c r="EE54" i="3"/>
  <c r="EE4" i="3"/>
  <c r="EC3" i="3"/>
  <c r="EB3" i="3"/>
  <c r="F56" i="2"/>
  <c r="CA7" i="2" l="1"/>
  <c r="CA8" i="2" s="1"/>
  <c r="CA6" i="2"/>
  <c r="CA5" i="2"/>
  <c r="CA4" i="2"/>
  <c r="CA3" i="2"/>
  <c r="BZ7" i="2"/>
  <c r="BZ8" i="2" s="1"/>
  <c r="BZ3" i="2"/>
  <c r="BZ6" i="2" l="1"/>
  <c r="BZ9" i="2"/>
  <c r="AR3" i="2" l="1"/>
  <c r="AR4" i="2"/>
  <c r="AW4" i="2" s="1"/>
  <c r="EA4" i="3"/>
  <c r="EB4" i="3"/>
  <c r="EC4" i="3"/>
  <c r="EA5" i="3"/>
  <c r="EB5" i="3"/>
  <c r="EC5" i="3"/>
  <c r="EA6" i="3"/>
  <c r="EB6" i="3"/>
  <c r="EC6" i="3"/>
  <c r="EA7" i="3"/>
  <c r="EB7" i="3"/>
  <c r="EC7" i="3"/>
  <c r="EA8" i="3"/>
  <c r="EB8" i="3"/>
  <c r="EC8" i="3"/>
  <c r="EA9" i="3"/>
  <c r="EB9" i="3"/>
  <c r="EC9" i="3"/>
  <c r="EA10" i="3"/>
  <c r="EB10" i="3"/>
  <c r="EC10" i="3"/>
  <c r="EA11" i="3"/>
  <c r="EB11" i="3"/>
  <c r="EC11" i="3"/>
  <c r="EA12" i="3"/>
  <c r="EB12" i="3"/>
  <c r="EC12" i="3"/>
  <c r="EA13" i="3"/>
  <c r="EB13" i="3"/>
  <c r="EC13" i="3"/>
  <c r="EA14" i="3"/>
  <c r="EB14" i="3"/>
  <c r="EC14" i="3"/>
  <c r="EA15" i="3"/>
  <c r="EB15" i="3"/>
  <c r="EC15" i="3"/>
  <c r="EA16" i="3"/>
  <c r="EB16" i="3"/>
  <c r="EC16" i="3"/>
  <c r="EA17" i="3"/>
  <c r="EB17" i="3"/>
  <c r="EC17" i="3"/>
  <c r="EA18" i="3"/>
  <c r="EB18" i="3"/>
  <c r="EC18" i="3"/>
  <c r="EA19" i="3"/>
  <c r="EB19" i="3"/>
  <c r="EC19" i="3"/>
  <c r="EA20" i="3"/>
  <c r="EB20" i="3"/>
  <c r="EC20" i="3"/>
  <c r="EA21" i="3"/>
  <c r="EB21" i="3"/>
  <c r="EC21" i="3"/>
  <c r="EA22" i="3"/>
  <c r="EB22" i="3"/>
  <c r="EC22" i="3"/>
  <c r="EA23" i="3"/>
  <c r="EB23" i="3"/>
  <c r="EC23" i="3"/>
  <c r="EA24" i="3"/>
  <c r="EB24" i="3"/>
  <c r="EC24" i="3"/>
  <c r="EA25" i="3"/>
  <c r="EB25" i="3"/>
  <c r="EC25" i="3"/>
  <c r="EA26" i="3"/>
  <c r="EB26" i="3"/>
  <c r="EC26" i="3"/>
  <c r="EA27" i="3"/>
  <c r="EB27" i="3"/>
  <c r="EC27" i="3"/>
  <c r="EA28" i="3"/>
  <c r="EB28" i="3"/>
  <c r="EC28" i="3"/>
  <c r="EA29" i="3"/>
  <c r="EB29" i="3"/>
  <c r="EC29" i="3"/>
  <c r="EA30" i="3"/>
  <c r="EB30" i="3"/>
  <c r="EC30" i="3"/>
  <c r="EA31" i="3"/>
  <c r="EB31" i="3"/>
  <c r="EC31" i="3"/>
  <c r="EA32" i="3"/>
  <c r="EB32" i="3"/>
  <c r="EC32" i="3"/>
  <c r="EA33" i="3"/>
  <c r="EB33" i="3"/>
  <c r="EC33" i="3"/>
  <c r="EA34" i="3"/>
  <c r="EB34" i="3"/>
  <c r="EC34" i="3"/>
  <c r="EA35" i="3"/>
  <c r="EB35" i="3"/>
  <c r="EC35" i="3"/>
  <c r="EA36" i="3"/>
  <c r="EB36" i="3"/>
  <c r="EC36" i="3"/>
  <c r="EA37" i="3"/>
  <c r="EB37" i="3"/>
  <c r="EC37" i="3"/>
  <c r="EA38" i="3"/>
  <c r="EB38" i="3"/>
  <c r="EC38" i="3"/>
  <c r="EA39" i="3"/>
  <c r="EB39" i="3"/>
  <c r="EC39" i="3"/>
  <c r="EA40" i="3"/>
  <c r="EB40" i="3"/>
  <c r="EC40" i="3"/>
  <c r="EA41" i="3"/>
  <c r="EB41" i="3"/>
  <c r="EC41" i="3"/>
  <c r="EA42" i="3"/>
  <c r="EB42" i="3"/>
  <c r="EC42" i="3"/>
  <c r="EA43" i="3"/>
  <c r="EB43" i="3"/>
  <c r="EC43" i="3"/>
  <c r="EA44" i="3"/>
  <c r="EB44" i="3"/>
  <c r="EC44" i="3"/>
  <c r="EA45" i="3"/>
  <c r="EB45" i="3"/>
  <c r="EC45" i="3"/>
  <c r="EA46" i="3"/>
  <c r="EB46" i="3"/>
  <c r="EC46" i="3"/>
  <c r="EA47" i="3"/>
  <c r="EB47" i="3"/>
  <c r="EC47" i="3"/>
  <c r="EA48" i="3"/>
  <c r="EB48" i="3"/>
  <c r="EC48" i="3"/>
  <c r="EA49" i="3"/>
  <c r="EB49" i="3"/>
  <c r="EC49" i="3"/>
  <c r="EA50" i="3"/>
  <c r="EB50" i="3"/>
  <c r="EC50" i="3"/>
  <c r="EA51" i="3"/>
  <c r="EB51" i="3"/>
  <c r="EC51" i="3"/>
  <c r="EA52" i="3"/>
  <c r="EB52" i="3"/>
  <c r="EC52" i="3"/>
  <c r="EA53" i="3"/>
  <c r="EB53" i="3"/>
  <c r="EC53" i="3"/>
  <c r="EA54" i="3"/>
  <c r="EB54" i="3"/>
  <c r="EC54" i="3"/>
  <c r="EA3" i="3"/>
  <c r="BZ10" i="2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1" i="2" s="1"/>
  <c r="BZ42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3" i="2" s="1"/>
  <c r="BZ54" i="2" s="1"/>
  <c r="BZ5" i="2"/>
  <c r="BZ4" i="2"/>
  <c r="CW4" i="3"/>
  <c r="CW5" i="3"/>
  <c r="CW6" i="3"/>
  <c r="CW7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3" i="3"/>
  <c r="AS4" i="2" l="1"/>
  <c r="AX4" i="2" s="1"/>
  <c r="AT4" i="2"/>
  <c r="AY4" i="2" s="1"/>
  <c r="AU4" i="2"/>
  <c r="AZ4" i="2" s="1"/>
  <c r="AR5" i="2"/>
  <c r="AS5" i="2"/>
  <c r="AX5" i="2" s="1"/>
  <c r="AT5" i="2"/>
  <c r="AY5" i="2" s="1"/>
  <c r="AU5" i="2"/>
  <c r="AZ5" i="2" s="1"/>
  <c r="AR6" i="2"/>
  <c r="AS6" i="2"/>
  <c r="AX6" i="2" s="1"/>
  <c r="AT6" i="2"/>
  <c r="AY6" i="2" s="1"/>
  <c r="AU6" i="2"/>
  <c r="AZ6" i="2" s="1"/>
  <c r="AR7" i="2"/>
  <c r="AS7" i="2"/>
  <c r="AX7" i="2" s="1"/>
  <c r="AT7" i="2"/>
  <c r="AY7" i="2" s="1"/>
  <c r="AU7" i="2"/>
  <c r="AZ7" i="2" s="1"/>
  <c r="AR8" i="2"/>
  <c r="AS8" i="2"/>
  <c r="AX8" i="2" s="1"/>
  <c r="AT8" i="2"/>
  <c r="AY8" i="2" s="1"/>
  <c r="AU8" i="2"/>
  <c r="AZ8" i="2" s="1"/>
  <c r="AR9" i="2"/>
  <c r="AS9" i="2"/>
  <c r="AX9" i="2" s="1"/>
  <c r="AT9" i="2"/>
  <c r="AY9" i="2" s="1"/>
  <c r="AU9" i="2"/>
  <c r="AZ9" i="2" s="1"/>
  <c r="AR10" i="2"/>
  <c r="AS10" i="2"/>
  <c r="AX10" i="2" s="1"/>
  <c r="AT10" i="2"/>
  <c r="AY10" i="2" s="1"/>
  <c r="AU10" i="2"/>
  <c r="AZ10" i="2" s="1"/>
  <c r="AR11" i="2"/>
  <c r="AS11" i="2"/>
  <c r="AX11" i="2" s="1"/>
  <c r="AT11" i="2"/>
  <c r="AY11" i="2" s="1"/>
  <c r="AU11" i="2"/>
  <c r="AZ11" i="2" s="1"/>
  <c r="AR12" i="2"/>
  <c r="AS12" i="2"/>
  <c r="AX12" i="2" s="1"/>
  <c r="AT12" i="2"/>
  <c r="AY12" i="2" s="1"/>
  <c r="AU12" i="2"/>
  <c r="AZ12" i="2" s="1"/>
  <c r="AR13" i="2"/>
  <c r="AS13" i="2"/>
  <c r="AX13" i="2" s="1"/>
  <c r="AT13" i="2"/>
  <c r="AY13" i="2" s="1"/>
  <c r="AU13" i="2"/>
  <c r="AZ13" i="2" s="1"/>
  <c r="AR14" i="2"/>
  <c r="AS14" i="2"/>
  <c r="AX14" i="2" s="1"/>
  <c r="AT14" i="2"/>
  <c r="AY14" i="2" s="1"/>
  <c r="AU14" i="2"/>
  <c r="AZ14" i="2" s="1"/>
  <c r="AR15" i="2"/>
  <c r="AS15" i="2"/>
  <c r="AX15" i="2" s="1"/>
  <c r="AT15" i="2"/>
  <c r="AY15" i="2" s="1"/>
  <c r="AU15" i="2"/>
  <c r="AZ15" i="2" s="1"/>
  <c r="AR16" i="2"/>
  <c r="AS16" i="2"/>
  <c r="AX16" i="2" s="1"/>
  <c r="AT16" i="2"/>
  <c r="AY16" i="2" s="1"/>
  <c r="AU16" i="2"/>
  <c r="AZ16" i="2" s="1"/>
  <c r="AR17" i="2"/>
  <c r="AS17" i="2"/>
  <c r="AX17" i="2" s="1"/>
  <c r="AT17" i="2"/>
  <c r="AY17" i="2" s="1"/>
  <c r="AU17" i="2"/>
  <c r="AZ17" i="2" s="1"/>
  <c r="AR18" i="2"/>
  <c r="AS18" i="2"/>
  <c r="AX18" i="2" s="1"/>
  <c r="AT18" i="2"/>
  <c r="AY18" i="2" s="1"/>
  <c r="AU18" i="2"/>
  <c r="AZ18" i="2" s="1"/>
  <c r="AR19" i="2"/>
  <c r="AS19" i="2"/>
  <c r="AX19" i="2" s="1"/>
  <c r="AT19" i="2"/>
  <c r="AY19" i="2" s="1"/>
  <c r="AU19" i="2"/>
  <c r="AZ19" i="2" s="1"/>
  <c r="AR20" i="2"/>
  <c r="AS20" i="2"/>
  <c r="AX20" i="2" s="1"/>
  <c r="AT20" i="2"/>
  <c r="AY20" i="2" s="1"/>
  <c r="AU20" i="2"/>
  <c r="AZ20" i="2" s="1"/>
  <c r="AR21" i="2"/>
  <c r="AS21" i="2"/>
  <c r="AX21" i="2" s="1"/>
  <c r="AT21" i="2"/>
  <c r="AY21" i="2" s="1"/>
  <c r="AU21" i="2"/>
  <c r="AZ21" i="2" s="1"/>
  <c r="AR22" i="2"/>
  <c r="AS22" i="2"/>
  <c r="AX22" i="2" s="1"/>
  <c r="AT22" i="2"/>
  <c r="AY22" i="2" s="1"/>
  <c r="AU22" i="2"/>
  <c r="AZ22" i="2" s="1"/>
  <c r="AR23" i="2"/>
  <c r="AS23" i="2"/>
  <c r="AX23" i="2" s="1"/>
  <c r="AT23" i="2"/>
  <c r="AY23" i="2" s="1"/>
  <c r="AU23" i="2"/>
  <c r="AZ23" i="2" s="1"/>
  <c r="AR24" i="2"/>
  <c r="AS24" i="2"/>
  <c r="AX24" i="2" s="1"/>
  <c r="AT24" i="2"/>
  <c r="AY24" i="2" s="1"/>
  <c r="AU24" i="2"/>
  <c r="AZ24" i="2" s="1"/>
  <c r="AR25" i="2"/>
  <c r="AS25" i="2"/>
  <c r="AX25" i="2" s="1"/>
  <c r="AT25" i="2"/>
  <c r="AY25" i="2" s="1"/>
  <c r="AU25" i="2"/>
  <c r="AZ25" i="2" s="1"/>
  <c r="AR26" i="2"/>
  <c r="AS26" i="2"/>
  <c r="AX26" i="2" s="1"/>
  <c r="AT26" i="2"/>
  <c r="AY26" i="2" s="1"/>
  <c r="AU26" i="2"/>
  <c r="AZ26" i="2" s="1"/>
  <c r="AR27" i="2"/>
  <c r="AS27" i="2"/>
  <c r="AX27" i="2" s="1"/>
  <c r="AT27" i="2"/>
  <c r="AY27" i="2" s="1"/>
  <c r="AU27" i="2"/>
  <c r="AZ27" i="2" s="1"/>
  <c r="AR28" i="2"/>
  <c r="AS28" i="2"/>
  <c r="AX28" i="2" s="1"/>
  <c r="AT28" i="2"/>
  <c r="AY28" i="2" s="1"/>
  <c r="AU28" i="2"/>
  <c r="AZ28" i="2" s="1"/>
  <c r="AR29" i="2"/>
  <c r="AS29" i="2"/>
  <c r="AX29" i="2" s="1"/>
  <c r="AT29" i="2"/>
  <c r="AY29" i="2" s="1"/>
  <c r="AU29" i="2"/>
  <c r="AZ29" i="2" s="1"/>
  <c r="AR30" i="2"/>
  <c r="AS30" i="2"/>
  <c r="AX30" i="2" s="1"/>
  <c r="AT30" i="2"/>
  <c r="AY30" i="2" s="1"/>
  <c r="AU30" i="2"/>
  <c r="AZ30" i="2" s="1"/>
  <c r="AR31" i="2"/>
  <c r="AS31" i="2"/>
  <c r="AX31" i="2" s="1"/>
  <c r="AT31" i="2"/>
  <c r="AY31" i="2" s="1"/>
  <c r="AU31" i="2"/>
  <c r="AZ31" i="2" s="1"/>
  <c r="AR32" i="2"/>
  <c r="AS32" i="2"/>
  <c r="AX32" i="2" s="1"/>
  <c r="AT32" i="2"/>
  <c r="AY32" i="2" s="1"/>
  <c r="AU32" i="2"/>
  <c r="AZ32" i="2" s="1"/>
  <c r="AR33" i="2"/>
  <c r="AS33" i="2"/>
  <c r="AX33" i="2" s="1"/>
  <c r="AT33" i="2"/>
  <c r="AY33" i="2" s="1"/>
  <c r="AU33" i="2"/>
  <c r="AZ33" i="2" s="1"/>
  <c r="AR34" i="2"/>
  <c r="AS34" i="2"/>
  <c r="AX34" i="2" s="1"/>
  <c r="AT34" i="2"/>
  <c r="AY34" i="2" s="1"/>
  <c r="AU34" i="2"/>
  <c r="AZ34" i="2" s="1"/>
  <c r="AR35" i="2"/>
  <c r="AS35" i="2"/>
  <c r="AX35" i="2" s="1"/>
  <c r="AT35" i="2"/>
  <c r="AY35" i="2" s="1"/>
  <c r="AU35" i="2"/>
  <c r="AZ35" i="2" s="1"/>
  <c r="AR36" i="2"/>
  <c r="AS36" i="2"/>
  <c r="AX36" i="2" s="1"/>
  <c r="AT36" i="2"/>
  <c r="AY36" i="2" s="1"/>
  <c r="AU36" i="2"/>
  <c r="AZ36" i="2" s="1"/>
  <c r="AR37" i="2"/>
  <c r="AS37" i="2"/>
  <c r="AX37" i="2" s="1"/>
  <c r="AT37" i="2"/>
  <c r="AY37" i="2" s="1"/>
  <c r="AU37" i="2"/>
  <c r="AZ37" i="2" s="1"/>
  <c r="AR38" i="2"/>
  <c r="AS38" i="2"/>
  <c r="AX38" i="2" s="1"/>
  <c r="AT38" i="2"/>
  <c r="AY38" i="2" s="1"/>
  <c r="AU38" i="2"/>
  <c r="AZ38" i="2" s="1"/>
  <c r="AR39" i="2"/>
  <c r="AS39" i="2"/>
  <c r="AX39" i="2" s="1"/>
  <c r="AT39" i="2"/>
  <c r="AY39" i="2" s="1"/>
  <c r="AU39" i="2"/>
  <c r="AZ39" i="2" s="1"/>
  <c r="AR40" i="2"/>
  <c r="AS40" i="2"/>
  <c r="AX40" i="2" s="1"/>
  <c r="AT40" i="2"/>
  <c r="AY40" i="2" s="1"/>
  <c r="AU40" i="2"/>
  <c r="AZ40" i="2" s="1"/>
  <c r="AR41" i="2"/>
  <c r="AS41" i="2"/>
  <c r="AX41" i="2" s="1"/>
  <c r="AT41" i="2"/>
  <c r="AY41" i="2" s="1"/>
  <c r="AU41" i="2"/>
  <c r="AZ41" i="2" s="1"/>
  <c r="AR42" i="2"/>
  <c r="AS42" i="2"/>
  <c r="AX42" i="2" s="1"/>
  <c r="AT42" i="2"/>
  <c r="AY42" i="2" s="1"/>
  <c r="AU42" i="2"/>
  <c r="AZ42" i="2" s="1"/>
  <c r="AR43" i="2"/>
  <c r="AS43" i="2"/>
  <c r="AX43" i="2" s="1"/>
  <c r="AT43" i="2"/>
  <c r="AY43" i="2" s="1"/>
  <c r="AU43" i="2"/>
  <c r="AZ43" i="2" s="1"/>
  <c r="AR44" i="2"/>
  <c r="AS44" i="2"/>
  <c r="AX44" i="2" s="1"/>
  <c r="AT44" i="2"/>
  <c r="AY44" i="2" s="1"/>
  <c r="AU44" i="2"/>
  <c r="AZ44" i="2" s="1"/>
  <c r="AR45" i="2"/>
  <c r="AS45" i="2"/>
  <c r="AX45" i="2" s="1"/>
  <c r="AT45" i="2"/>
  <c r="AY45" i="2" s="1"/>
  <c r="AU45" i="2"/>
  <c r="AZ45" i="2" s="1"/>
  <c r="AR46" i="2"/>
  <c r="AS46" i="2"/>
  <c r="AX46" i="2" s="1"/>
  <c r="AT46" i="2"/>
  <c r="AY46" i="2" s="1"/>
  <c r="AU46" i="2"/>
  <c r="AZ46" i="2" s="1"/>
  <c r="AR47" i="2"/>
  <c r="AS47" i="2"/>
  <c r="AX47" i="2" s="1"/>
  <c r="AT47" i="2"/>
  <c r="AY47" i="2" s="1"/>
  <c r="AU47" i="2"/>
  <c r="AZ47" i="2" s="1"/>
  <c r="AR48" i="2"/>
  <c r="AS48" i="2"/>
  <c r="AX48" i="2" s="1"/>
  <c r="AT48" i="2"/>
  <c r="AY48" i="2" s="1"/>
  <c r="AU48" i="2"/>
  <c r="AZ48" i="2" s="1"/>
  <c r="AR49" i="2"/>
  <c r="AS49" i="2"/>
  <c r="AX49" i="2" s="1"/>
  <c r="AT49" i="2"/>
  <c r="AY49" i="2" s="1"/>
  <c r="AU49" i="2"/>
  <c r="AZ49" i="2" s="1"/>
  <c r="AR50" i="2"/>
  <c r="AS50" i="2"/>
  <c r="AX50" i="2" s="1"/>
  <c r="AT50" i="2"/>
  <c r="AY50" i="2" s="1"/>
  <c r="AU50" i="2"/>
  <c r="AZ50" i="2" s="1"/>
  <c r="AR51" i="2"/>
  <c r="AS51" i="2"/>
  <c r="AX51" i="2" s="1"/>
  <c r="AT51" i="2"/>
  <c r="AY51" i="2" s="1"/>
  <c r="AU51" i="2"/>
  <c r="AZ51" i="2" s="1"/>
  <c r="AR52" i="2"/>
  <c r="AS52" i="2"/>
  <c r="AX52" i="2" s="1"/>
  <c r="AT52" i="2"/>
  <c r="AY52" i="2" s="1"/>
  <c r="AU52" i="2"/>
  <c r="AZ52" i="2" s="1"/>
  <c r="AR53" i="2"/>
  <c r="AS53" i="2"/>
  <c r="AX53" i="2" s="1"/>
  <c r="AT53" i="2"/>
  <c r="AY53" i="2" s="1"/>
  <c r="AU53" i="2"/>
  <c r="AZ53" i="2" s="1"/>
  <c r="AR54" i="2"/>
  <c r="AS54" i="2"/>
  <c r="AX54" i="2" s="1"/>
  <c r="AT54" i="2"/>
  <c r="AY54" i="2" s="1"/>
  <c r="AU54" i="2"/>
  <c r="AZ54" i="2" s="1"/>
  <c r="AS3" i="2"/>
  <c r="AX3" i="2" s="1"/>
  <c r="AT3" i="2"/>
  <c r="AY3" i="2" s="1"/>
  <c r="AU3" i="2"/>
  <c r="AZ3" i="2" s="1"/>
  <c r="AW3" i="2"/>
  <c r="AW51" i="2" l="1"/>
  <c r="BA51" i="2"/>
  <c r="AW43" i="2"/>
  <c r="BA43" i="2"/>
  <c r="AW39" i="2"/>
  <c r="BA39" i="2"/>
  <c r="AW35" i="2"/>
  <c r="BA35" i="2"/>
  <c r="AW31" i="2"/>
  <c r="BA31" i="2"/>
  <c r="AW27" i="2"/>
  <c r="BA27" i="2"/>
  <c r="AW23" i="2"/>
  <c r="BA23" i="2"/>
  <c r="AW19" i="2"/>
  <c r="BA19" i="2"/>
  <c r="AW15" i="2"/>
  <c r="BA15" i="2"/>
  <c r="AW11" i="2"/>
  <c r="BA11" i="2"/>
  <c r="AW7" i="2"/>
  <c r="BA7" i="2"/>
  <c r="AW47" i="2"/>
  <c r="BA47" i="2"/>
  <c r="AW54" i="2"/>
  <c r="BA54" i="2"/>
  <c r="AW50" i="2"/>
  <c r="BA50" i="2"/>
  <c r="AW46" i="2"/>
  <c r="BA46" i="2"/>
  <c r="AW42" i="2"/>
  <c r="BA42" i="2"/>
  <c r="AW38" i="2"/>
  <c r="BA38" i="2"/>
  <c r="AW34" i="2"/>
  <c r="BA34" i="2"/>
  <c r="AW30" i="2"/>
  <c r="BA30" i="2"/>
  <c r="AW26" i="2"/>
  <c r="BA26" i="2"/>
  <c r="AW22" i="2"/>
  <c r="BA22" i="2"/>
  <c r="AW18" i="2"/>
  <c r="BA18" i="2"/>
  <c r="AW14" i="2"/>
  <c r="BA14" i="2"/>
  <c r="AW10" i="2"/>
  <c r="BA10" i="2"/>
  <c r="AW6" i="2"/>
  <c r="BA6" i="2"/>
  <c r="AW37" i="2"/>
  <c r="BA37" i="2"/>
  <c r="AW33" i="2"/>
  <c r="BA33" i="2"/>
  <c r="AW29" i="2"/>
  <c r="BA29" i="2"/>
  <c r="AW25" i="2"/>
  <c r="BA25" i="2"/>
  <c r="AW21" i="2"/>
  <c r="BA21" i="2"/>
  <c r="AW17" i="2"/>
  <c r="BA17" i="2"/>
  <c r="AW13" i="2"/>
  <c r="BA13" i="2"/>
  <c r="AW9" i="2"/>
  <c r="BA9" i="2"/>
  <c r="AW5" i="2"/>
  <c r="BA5" i="2"/>
  <c r="AZ57" i="2"/>
  <c r="AW49" i="2"/>
  <c r="BA49" i="2"/>
  <c r="AY57" i="2"/>
  <c r="AW53" i="2"/>
  <c r="BA53" i="2"/>
  <c r="AX57" i="2"/>
  <c r="AW45" i="2"/>
  <c r="BA45" i="2"/>
  <c r="AW52" i="2"/>
  <c r="BA52" i="2"/>
  <c r="AW48" i="2"/>
  <c r="BA48" i="2"/>
  <c r="AW44" i="2"/>
  <c r="BA44" i="2"/>
  <c r="AW40" i="2"/>
  <c r="BA40" i="2"/>
  <c r="AW36" i="2"/>
  <c r="BA36" i="2"/>
  <c r="AW32" i="2"/>
  <c r="BA32" i="2"/>
  <c r="AW28" i="2"/>
  <c r="BA28" i="2"/>
  <c r="AW24" i="2"/>
  <c r="BA24" i="2"/>
  <c r="AW20" i="2"/>
  <c r="BA20" i="2"/>
  <c r="AW16" i="2"/>
  <c r="BA16" i="2"/>
  <c r="AW12" i="2"/>
  <c r="BA12" i="2"/>
  <c r="AW8" i="2"/>
  <c r="BA8" i="2"/>
  <c r="BA4" i="2"/>
  <c r="AW41" i="2"/>
  <c r="BA41" i="2"/>
  <c r="BA3" i="2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60" i="3" s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EV4" i="2"/>
  <c r="EW4" i="2"/>
  <c r="EV5" i="2"/>
  <c r="EW5" i="2"/>
  <c r="EV6" i="2"/>
  <c r="EW6" i="2"/>
  <c r="EV7" i="2"/>
  <c r="EW7" i="2"/>
  <c r="EV8" i="2"/>
  <c r="EW8" i="2"/>
  <c r="EV9" i="2"/>
  <c r="EW9" i="2"/>
  <c r="EV10" i="2"/>
  <c r="EW10" i="2"/>
  <c r="EV11" i="2"/>
  <c r="EW11" i="2"/>
  <c r="EV12" i="2"/>
  <c r="EW12" i="2"/>
  <c r="EV13" i="2"/>
  <c r="EW13" i="2"/>
  <c r="EV14" i="2"/>
  <c r="EW14" i="2"/>
  <c r="EV15" i="2"/>
  <c r="EW15" i="2"/>
  <c r="EV16" i="2"/>
  <c r="EW16" i="2"/>
  <c r="EV17" i="2"/>
  <c r="EW17" i="2"/>
  <c r="EV18" i="2"/>
  <c r="EW18" i="2"/>
  <c r="EV19" i="2"/>
  <c r="EW19" i="2"/>
  <c r="EV20" i="2"/>
  <c r="EW20" i="2"/>
  <c r="EV21" i="2"/>
  <c r="EW21" i="2"/>
  <c r="EV22" i="2"/>
  <c r="EW22" i="2"/>
  <c r="EV23" i="2"/>
  <c r="EW23" i="2"/>
  <c r="EV24" i="2"/>
  <c r="EW24" i="2"/>
  <c r="EV25" i="2"/>
  <c r="EW25" i="2"/>
  <c r="EV26" i="2"/>
  <c r="EW26" i="2"/>
  <c r="EV27" i="2"/>
  <c r="EW27" i="2"/>
  <c r="EV28" i="2"/>
  <c r="EW28" i="2"/>
  <c r="EV29" i="2"/>
  <c r="EW29" i="2"/>
  <c r="EV30" i="2"/>
  <c r="EW30" i="2"/>
  <c r="EV31" i="2"/>
  <c r="EW31" i="2"/>
  <c r="EV32" i="2"/>
  <c r="EW32" i="2"/>
  <c r="EV33" i="2"/>
  <c r="EW33" i="2"/>
  <c r="EV34" i="2"/>
  <c r="EW34" i="2"/>
  <c r="EV35" i="2"/>
  <c r="EW35" i="2"/>
  <c r="EV36" i="2"/>
  <c r="EW36" i="2"/>
  <c r="EV37" i="2"/>
  <c r="EW37" i="2"/>
  <c r="EV38" i="2"/>
  <c r="EW38" i="2"/>
  <c r="EV39" i="2"/>
  <c r="EW39" i="2"/>
  <c r="EV40" i="2"/>
  <c r="EW40" i="2"/>
  <c r="EV41" i="2"/>
  <c r="EW41" i="2"/>
  <c r="EV42" i="2"/>
  <c r="EW42" i="2"/>
  <c r="EV43" i="2"/>
  <c r="EW43" i="2"/>
  <c r="EV44" i="2"/>
  <c r="EW44" i="2"/>
  <c r="EV45" i="2"/>
  <c r="EW45" i="2"/>
  <c r="EV46" i="2"/>
  <c r="EW46" i="2"/>
  <c r="EV47" i="2"/>
  <c r="EW47" i="2"/>
  <c r="EV48" i="2"/>
  <c r="EW48" i="2"/>
  <c r="EV49" i="2"/>
  <c r="EW49" i="2"/>
  <c r="EV50" i="2"/>
  <c r="EW50" i="2"/>
  <c r="EV51" i="2"/>
  <c r="EW51" i="2"/>
  <c r="EV52" i="2"/>
  <c r="EW52" i="2"/>
  <c r="EV53" i="2"/>
  <c r="EW53" i="2"/>
  <c r="EV54" i="2"/>
  <c r="EW54" i="2"/>
  <c r="EW3" i="2"/>
  <c r="EV3" i="2"/>
  <c r="BP3" i="3"/>
  <c r="BB3" i="3"/>
  <c r="AN3" i="3"/>
  <c r="Z3" i="3"/>
  <c r="N5" i="2"/>
  <c r="AW57" i="2" l="1"/>
  <c r="Q4" i="2"/>
  <c r="EA7" i="2"/>
  <c r="EA11" i="2"/>
  <c r="EA15" i="2"/>
  <c r="EA19" i="2"/>
  <c r="EA23" i="2"/>
  <c r="EA27" i="2"/>
  <c r="EA31" i="2"/>
  <c r="EA35" i="2"/>
  <c r="EA39" i="2"/>
  <c r="EA43" i="2"/>
  <c r="EA47" i="2"/>
  <c r="EA51" i="2"/>
  <c r="EB3" i="2"/>
  <c r="EB7" i="2"/>
  <c r="EB11" i="2"/>
  <c r="EB15" i="2"/>
  <c r="EB19" i="2"/>
  <c r="EB23" i="2"/>
  <c r="EB27" i="2"/>
  <c r="EB31" i="2"/>
  <c r="EB35" i="2"/>
  <c r="EB39" i="2"/>
  <c r="EB43" i="2"/>
  <c r="EB47" i="2"/>
  <c r="EB51" i="2"/>
  <c r="DY3" i="2"/>
  <c r="DY4" i="2"/>
  <c r="DY8" i="2"/>
  <c r="DY12" i="2"/>
  <c r="DY16" i="2"/>
  <c r="DY20" i="2"/>
  <c r="DY24" i="2"/>
  <c r="DY28" i="2"/>
  <c r="DY32" i="2"/>
  <c r="DY36" i="2"/>
  <c r="DY40" i="2"/>
  <c r="DY44" i="2"/>
  <c r="DY48" i="2"/>
  <c r="DY52" i="2"/>
  <c r="EB10" i="2"/>
  <c r="DZ4" i="2"/>
  <c r="DZ8" i="2"/>
  <c r="DZ12" i="2"/>
  <c r="DZ16" i="2"/>
  <c r="DZ20" i="2"/>
  <c r="DZ24" i="2"/>
  <c r="DZ28" i="2"/>
  <c r="DZ32" i="2"/>
  <c r="DZ36" i="2"/>
  <c r="DZ40" i="2"/>
  <c r="DZ44" i="2"/>
  <c r="DZ48" i="2"/>
  <c r="DZ52" i="2"/>
  <c r="EA25" i="2"/>
  <c r="EA45" i="2"/>
  <c r="EB25" i="2"/>
  <c r="EB53" i="2"/>
  <c r="DY6" i="2"/>
  <c r="DY42" i="2"/>
  <c r="DZ6" i="2"/>
  <c r="DZ30" i="2"/>
  <c r="EA6" i="2"/>
  <c r="EA30" i="2"/>
  <c r="EB34" i="2"/>
  <c r="DY35" i="2"/>
  <c r="DZ7" i="2"/>
  <c r="DZ39" i="2"/>
  <c r="EA4" i="2"/>
  <c r="EA8" i="2"/>
  <c r="EA12" i="2"/>
  <c r="EA16" i="2"/>
  <c r="EA20" i="2"/>
  <c r="EA24" i="2"/>
  <c r="EA28" i="2"/>
  <c r="EA32" i="2"/>
  <c r="EA36" i="2"/>
  <c r="EA40" i="2"/>
  <c r="EA44" i="2"/>
  <c r="EA48" i="2"/>
  <c r="EA52" i="2"/>
  <c r="EA5" i="2"/>
  <c r="EA9" i="2"/>
  <c r="EA21" i="2"/>
  <c r="EA33" i="2"/>
  <c r="EA53" i="2"/>
  <c r="EB13" i="2"/>
  <c r="EB33" i="2"/>
  <c r="EB49" i="2"/>
  <c r="DY18" i="2"/>
  <c r="DY26" i="2"/>
  <c r="DY38" i="2"/>
  <c r="DY50" i="2"/>
  <c r="DZ18" i="2"/>
  <c r="DZ34" i="2"/>
  <c r="DZ50" i="2"/>
  <c r="EA26" i="2"/>
  <c r="EA42" i="2"/>
  <c r="EB26" i="2"/>
  <c r="EB50" i="2"/>
  <c r="DY15" i="2"/>
  <c r="DY31" i="2"/>
  <c r="DY47" i="2"/>
  <c r="DZ3" i="2"/>
  <c r="DZ23" i="2"/>
  <c r="DZ43" i="2"/>
  <c r="EB4" i="2"/>
  <c r="EB8" i="2"/>
  <c r="EB12" i="2"/>
  <c r="EB16" i="2"/>
  <c r="EB20" i="2"/>
  <c r="EB24" i="2"/>
  <c r="EB28" i="2"/>
  <c r="EB32" i="2"/>
  <c r="EB36" i="2"/>
  <c r="EB40" i="2"/>
  <c r="EB44" i="2"/>
  <c r="EB48" i="2"/>
  <c r="EB52" i="2"/>
  <c r="EA29" i="2"/>
  <c r="EA49" i="2"/>
  <c r="EB5" i="2"/>
  <c r="EB17" i="2"/>
  <c r="EB37" i="2"/>
  <c r="DY14" i="2"/>
  <c r="DY30" i="2"/>
  <c r="DY54" i="2"/>
  <c r="DY56" i="2" s="1"/>
  <c r="Q60" i="2" s="1"/>
  <c r="DZ22" i="2"/>
  <c r="DZ42" i="2"/>
  <c r="EA14" i="2"/>
  <c r="EA38" i="2"/>
  <c r="EB14" i="2"/>
  <c r="EB30" i="2"/>
  <c r="EB42" i="2"/>
  <c r="DY19" i="2"/>
  <c r="DY39" i="2"/>
  <c r="DZ15" i="2"/>
  <c r="DZ31" i="2"/>
  <c r="DZ51" i="2"/>
  <c r="DY5" i="2"/>
  <c r="DY9" i="2"/>
  <c r="DY13" i="2"/>
  <c r="DY17" i="2"/>
  <c r="DY21" i="2"/>
  <c r="DY25" i="2"/>
  <c r="DY29" i="2"/>
  <c r="DY33" i="2"/>
  <c r="DY37" i="2"/>
  <c r="DY41" i="2"/>
  <c r="DY45" i="2"/>
  <c r="DY49" i="2"/>
  <c r="DY53" i="2"/>
  <c r="EA13" i="2"/>
  <c r="EA37" i="2"/>
  <c r="EB41" i="2"/>
  <c r="DY46" i="2"/>
  <c r="DZ10" i="2"/>
  <c r="DZ54" i="2"/>
  <c r="DZ56" i="2" s="1"/>
  <c r="R60" i="2" s="1"/>
  <c r="EA10" i="2"/>
  <c r="EA54" i="2"/>
  <c r="EB6" i="2"/>
  <c r="EB54" i="2"/>
  <c r="DY7" i="2"/>
  <c r="DZ11" i="2"/>
  <c r="DZ5" i="2"/>
  <c r="DZ9" i="2"/>
  <c r="DZ13" i="2"/>
  <c r="DZ17" i="2"/>
  <c r="DZ21" i="2"/>
  <c r="DZ25" i="2"/>
  <c r="DZ29" i="2"/>
  <c r="DZ33" i="2"/>
  <c r="DZ37" i="2"/>
  <c r="DZ41" i="2"/>
  <c r="DZ45" i="2"/>
  <c r="DZ49" i="2"/>
  <c r="DZ53" i="2"/>
  <c r="EA17" i="2"/>
  <c r="EA41" i="2"/>
  <c r="EB9" i="2"/>
  <c r="EB29" i="2"/>
  <c r="EB45" i="2"/>
  <c r="DY10" i="2"/>
  <c r="DY22" i="2"/>
  <c r="DY34" i="2"/>
  <c r="DZ14" i="2"/>
  <c r="DZ26" i="2"/>
  <c r="DZ46" i="2"/>
  <c r="EA18" i="2"/>
  <c r="EA34" i="2"/>
  <c r="EA50" i="2"/>
  <c r="EB22" i="2"/>
  <c r="DY11" i="2"/>
  <c r="DY27" i="2"/>
  <c r="DY43" i="2"/>
  <c r="DZ27" i="2"/>
  <c r="DZ47" i="2"/>
  <c r="EB21" i="2"/>
  <c r="DZ38" i="2"/>
  <c r="EA22" i="2"/>
  <c r="EA46" i="2"/>
  <c r="EB18" i="2"/>
  <c r="EB38" i="2"/>
  <c r="EB46" i="2"/>
  <c r="DY23" i="2"/>
  <c r="DY51" i="2"/>
  <c r="DZ19" i="2"/>
  <c r="DZ35" i="2"/>
  <c r="EA3" i="2"/>
  <c r="Z60" i="3"/>
  <c r="BP60" i="3"/>
  <c r="AN60" i="3"/>
  <c r="CX3" i="2"/>
  <c r="DA5" i="2"/>
  <c r="DA16" i="2"/>
  <c r="DC23" i="2"/>
  <c r="DA27" i="2"/>
  <c r="DA34" i="2"/>
  <c r="DA38" i="2"/>
  <c r="DA49" i="2"/>
  <c r="DC52" i="2"/>
  <c r="DC5" i="2"/>
  <c r="DA9" i="2"/>
  <c r="DC12" i="2"/>
  <c r="DC16" i="2"/>
  <c r="DC27" i="2"/>
  <c r="DA31" i="2"/>
  <c r="DA45" i="2"/>
  <c r="DA20" i="2"/>
  <c r="DC34" i="2"/>
  <c r="DC38" i="2"/>
  <c r="DC45" i="2"/>
  <c r="DC49" i="2"/>
  <c r="DA6" i="2"/>
  <c r="DC9" i="2"/>
  <c r="DA24" i="2"/>
  <c r="DC31" i="2"/>
  <c r="DA35" i="2"/>
  <c r="DA42" i="2"/>
  <c r="DA46" i="2"/>
  <c r="DA17" i="2"/>
  <c r="DC20" i="2"/>
  <c r="DC24" i="2"/>
  <c r="DC35" i="2"/>
  <c r="DC7" i="2"/>
  <c r="DC10" i="2"/>
  <c r="DC14" i="2"/>
  <c r="DC21" i="2"/>
  <c r="DC25" i="2"/>
  <c r="DA40" i="2"/>
  <c r="DC47" i="2"/>
  <c r="DA51" i="2"/>
  <c r="DA4" i="2"/>
  <c r="DA11" i="2"/>
  <c r="DA18" i="2"/>
  <c r="DA22" i="2"/>
  <c r="DA33" i="2"/>
  <c r="DC36" i="2"/>
  <c r="DC40" i="2"/>
  <c r="DC51" i="2"/>
  <c r="DC11" i="2"/>
  <c r="DA15" i="2"/>
  <c r="DA29" i="2"/>
  <c r="DA44" i="2"/>
  <c r="DC4" i="2"/>
  <c r="DA8" i="2"/>
  <c r="DC18" i="2"/>
  <c r="DC22" i="2"/>
  <c r="DC29" i="2"/>
  <c r="DC33" i="2"/>
  <c r="DA48" i="2"/>
  <c r="DC15" i="2"/>
  <c r="DC28" i="2"/>
  <c r="DC44" i="2"/>
  <c r="DC26" i="2"/>
  <c r="DC43" i="2"/>
  <c r="DA12" i="2"/>
  <c r="DA37" i="2"/>
  <c r="DA52" i="2"/>
  <c r="DC41" i="2"/>
  <c r="DC42" i="2"/>
  <c r="DC19" i="2"/>
  <c r="DA36" i="2"/>
  <c r="DA13" i="2"/>
  <c r="DA21" i="2"/>
  <c r="DA30" i="2"/>
  <c r="DC37" i="2"/>
  <c r="DA53" i="2"/>
  <c r="DC39" i="2"/>
  <c r="DC32" i="2"/>
  <c r="DC17" i="2"/>
  <c r="DC8" i="2"/>
  <c r="DA19" i="2"/>
  <c r="DA43" i="2"/>
  <c r="DC13" i="2"/>
  <c r="DA39" i="2"/>
  <c r="DA54" i="2"/>
  <c r="DA47" i="2"/>
  <c r="DC54" i="2"/>
  <c r="DA25" i="2"/>
  <c r="DA26" i="2"/>
  <c r="DA50" i="2"/>
  <c r="DA14" i="2"/>
  <c r="DA23" i="2"/>
  <c r="DC30" i="2"/>
  <c r="DC46" i="2"/>
  <c r="DC53" i="2"/>
  <c r="DC6" i="2"/>
  <c r="DC48" i="2"/>
  <c r="DA10" i="2"/>
  <c r="DC50" i="2"/>
  <c r="DA32" i="2"/>
  <c r="DA41" i="2"/>
  <c r="DA7" i="2"/>
  <c r="DA28" i="2"/>
  <c r="DA3" i="2"/>
  <c r="CU3" i="2"/>
  <c r="DC3" i="2"/>
  <c r="Q3" i="2"/>
  <c r="W8" i="2"/>
  <c r="W17" i="2"/>
  <c r="W26" i="2"/>
  <c r="W31" i="2"/>
  <c r="W40" i="2"/>
  <c r="W49" i="2"/>
  <c r="X8" i="2"/>
  <c r="X17" i="2"/>
  <c r="X26" i="2"/>
  <c r="X31" i="2"/>
  <c r="X40" i="2"/>
  <c r="X49" i="2"/>
  <c r="W51" i="2"/>
  <c r="W5" i="2"/>
  <c r="X19" i="2"/>
  <c r="X28" i="2"/>
  <c r="X37" i="2"/>
  <c r="X46" i="2"/>
  <c r="W10" i="2"/>
  <c r="W33" i="2"/>
  <c r="W42" i="2"/>
  <c r="X10" i="2"/>
  <c r="X47" i="2"/>
  <c r="W29" i="2"/>
  <c r="W38" i="2"/>
  <c r="X11" i="2"/>
  <c r="X20" i="2"/>
  <c r="X29" i="2"/>
  <c r="X38" i="2"/>
  <c r="X52" i="2"/>
  <c r="W13" i="2"/>
  <c r="W22" i="2"/>
  <c r="W27" i="2"/>
  <c r="W36" i="2"/>
  <c r="W45" i="2"/>
  <c r="W54" i="2"/>
  <c r="W4" i="2"/>
  <c r="X13" i="2"/>
  <c r="X22" i="2"/>
  <c r="X27" i="2"/>
  <c r="X36" i="2"/>
  <c r="X45" i="2"/>
  <c r="X54" i="2"/>
  <c r="X4" i="2"/>
  <c r="W9" i="2"/>
  <c r="W18" i="2"/>
  <c r="W23" i="2"/>
  <c r="W32" i="2"/>
  <c r="W41" i="2"/>
  <c r="W50" i="2"/>
  <c r="X9" i="2"/>
  <c r="X18" i="2"/>
  <c r="X23" i="2"/>
  <c r="X32" i="2"/>
  <c r="X41" i="2"/>
  <c r="X50" i="2"/>
  <c r="W14" i="2"/>
  <c r="W19" i="2"/>
  <c r="W28" i="2"/>
  <c r="W37" i="2"/>
  <c r="W46" i="2"/>
  <c r="X14" i="2"/>
  <c r="X51" i="2"/>
  <c r="X5" i="2"/>
  <c r="W15" i="2"/>
  <c r="W24" i="2"/>
  <c r="W47" i="2"/>
  <c r="X15" i="2"/>
  <c r="X24" i="2"/>
  <c r="X33" i="2"/>
  <c r="X42" i="2"/>
  <c r="W11" i="2"/>
  <c r="W20" i="2"/>
  <c r="W43" i="2"/>
  <c r="W52" i="2"/>
  <c r="W6" i="2"/>
  <c r="X43" i="2"/>
  <c r="X6" i="2"/>
  <c r="X25" i="2"/>
  <c r="W7" i="2"/>
  <c r="W44" i="2"/>
  <c r="X44" i="2"/>
  <c r="W48" i="2"/>
  <c r="X48" i="2"/>
  <c r="W12" i="2"/>
  <c r="W30" i="2"/>
  <c r="X12" i="2"/>
  <c r="X30" i="2"/>
  <c r="W16" i="2"/>
  <c r="W34" i="2"/>
  <c r="X16" i="2"/>
  <c r="X34" i="2"/>
  <c r="W35" i="2"/>
  <c r="W53" i="2"/>
  <c r="X35" i="2"/>
  <c r="X53" i="2"/>
  <c r="W39" i="2"/>
  <c r="X39" i="2"/>
  <c r="W21" i="2"/>
  <c r="X7" i="2"/>
  <c r="X21" i="2"/>
  <c r="W25" i="2"/>
  <c r="X3" i="2"/>
  <c r="W3" i="2"/>
  <c r="W14" i="3"/>
  <c r="T54" i="2"/>
  <c r="T50" i="2"/>
  <c r="T46" i="2"/>
  <c r="T42" i="2"/>
  <c r="T38" i="2"/>
  <c r="T34" i="2"/>
  <c r="T30" i="2"/>
  <c r="T26" i="2"/>
  <c r="T22" i="2"/>
  <c r="T18" i="2"/>
  <c r="T14" i="2"/>
  <c r="T10" i="2"/>
  <c r="T6" i="2"/>
  <c r="BF3" i="2"/>
  <c r="T29" i="2"/>
  <c r="T5" i="2"/>
  <c r="S49" i="2"/>
  <c r="S41" i="2"/>
  <c r="S33" i="2"/>
  <c r="S25" i="2"/>
  <c r="S13" i="2"/>
  <c r="S5" i="2"/>
  <c r="R49" i="2"/>
  <c r="R21" i="2"/>
  <c r="R9" i="2"/>
  <c r="Q33" i="2"/>
  <c r="Q5" i="2"/>
  <c r="T52" i="2"/>
  <c r="T16" i="2"/>
  <c r="S54" i="2"/>
  <c r="S50" i="2"/>
  <c r="S46" i="2"/>
  <c r="S42" i="2"/>
  <c r="S38" i="2"/>
  <c r="S34" i="2"/>
  <c r="S30" i="2"/>
  <c r="S26" i="2"/>
  <c r="S22" i="2"/>
  <c r="S18" i="2"/>
  <c r="S14" i="2"/>
  <c r="S10" i="2"/>
  <c r="S6" i="2"/>
  <c r="BE3" i="2"/>
  <c r="R54" i="2"/>
  <c r="R50" i="2"/>
  <c r="R46" i="2"/>
  <c r="R42" i="2"/>
  <c r="R38" i="2"/>
  <c r="R34" i="2"/>
  <c r="R30" i="2"/>
  <c r="R26" i="2"/>
  <c r="R22" i="2"/>
  <c r="R18" i="2"/>
  <c r="R14" i="2"/>
  <c r="R10" i="2"/>
  <c r="R6" i="2"/>
  <c r="BD3" i="2"/>
  <c r="Q54" i="2"/>
  <c r="Q58" i="2" s="1"/>
  <c r="Q50" i="2"/>
  <c r="Q46" i="2"/>
  <c r="Q42" i="2"/>
  <c r="Q38" i="2"/>
  <c r="Q34" i="2"/>
  <c r="Q30" i="2"/>
  <c r="Q26" i="2"/>
  <c r="Q22" i="2"/>
  <c r="Q18" i="2"/>
  <c r="Q14" i="2"/>
  <c r="Q10" i="2"/>
  <c r="Q6" i="2"/>
  <c r="BC3" i="2"/>
  <c r="T53" i="2"/>
  <c r="T49" i="2"/>
  <c r="T45" i="2"/>
  <c r="T41" i="2"/>
  <c r="T37" i="2"/>
  <c r="T33" i="2"/>
  <c r="T25" i="2"/>
  <c r="T21" i="2"/>
  <c r="T17" i="2"/>
  <c r="T13" i="2"/>
  <c r="T9" i="2"/>
  <c r="S53" i="2"/>
  <c r="S45" i="2"/>
  <c r="S37" i="2"/>
  <c r="S29" i="2"/>
  <c r="S21" i="2"/>
  <c r="S17" i="2"/>
  <c r="S9" i="2"/>
  <c r="R53" i="2"/>
  <c r="R25" i="2"/>
  <c r="R13" i="2"/>
  <c r="Q49" i="2"/>
  <c r="Q21" i="2"/>
  <c r="T32" i="2"/>
  <c r="T4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R48" i="2"/>
  <c r="R44" i="2"/>
  <c r="R40" i="2"/>
  <c r="R36" i="2"/>
  <c r="R32" i="2"/>
  <c r="R28" i="2"/>
  <c r="R24" i="2"/>
  <c r="R20" i="2"/>
  <c r="R16" i="2"/>
  <c r="R12" i="2"/>
  <c r="R8" i="2"/>
  <c r="R4" i="2"/>
  <c r="Q48" i="2"/>
  <c r="Q44" i="2"/>
  <c r="Q40" i="2"/>
  <c r="Q36" i="2"/>
  <c r="Q32" i="2"/>
  <c r="Q28" i="2"/>
  <c r="Q24" i="2"/>
  <c r="Q20" i="2"/>
  <c r="Q12" i="2"/>
  <c r="Q8" i="2"/>
  <c r="T35" i="2"/>
  <c r="T11" i="2"/>
  <c r="R43" i="2"/>
  <c r="R31" i="2"/>
  <c r="R7" i="2"/>
  <c r="Q39" i="2"/>
  <c r="Q19" i="2"/>
  <c r="R41" i="2"/>
  <c r="Q53" i="2"/>
  <c r="Q25" i="2"/>
  <c r="T36" i="2"/>
  <c r="T12" i="2"/>
  <c r="R52" i="2"/>
  <c r="T23" i="2"/>
  <c r="R47" i="2"/>
  <c r="R19" i="2"/>
  <c r="Q47" i="2"/>
  <c r="Q23" i="2"/>
  <c r="R45" i="2"/>
  <c r="R17" i="2"/>
  <c r="R5" i="2"/>
  <c r="Q37" i="2"/>
  <c r="Q9" i="2"/>
  <c r="T48" i="2"/>
  <c r="T20" i="2"/>
  <c r="Q52" i="2"/>
  <c r="Q16" i="2"/>
  <c r="T3" i="2"/>
  <c r="R51" i="2"/>
  <c r="R15" i="2"/>
  <c r="Q35" i="2"/>
  <c r="Q7" i="2"/>
  <c r="R29" i="2"/>
  <c r="Q29" i="2"/>
  <c r="T28" i="2"/>
  <c r="T51" i="2"/>
  <c r="T47" i="2"/>
  <c r="T43" i="2"/>
  <c r="T39" i="2"/>
  <c r="T31" i="2"/>
  <c r="T27" i="2"/>
  <c r="T19" i="2"/>
  <c r="T15" i="2"/>
  <c r="T7" i="2"/>
  <c r="R35" i="2"/>
  <c r="R27" i="2"/>
  <c r="R11" i="2"/>
  <c r="Q43" i="2"/>
  <c r="Q31" i="2"/>
  <c r="Q15" i="2"/>
  <c r="R33" i="2"/>
  <c r="Q45" i="2"/>
  <c r="Q17" i="2"/>
  <c r="T40" i="2"/>
  <c r="T24" i="2"/>
  <c r="S51" i="2"/>
  <c r="S47" i="2"/>
  <c r="S43" i="2"/>
  <c r="S39" i="2"/>
  <c r="S35" i="2"/>
  <c r="S31" i="2"/>
  <c r="S27" i="2"/>
  <c r="S23" i="2"/>
  <c r="S19" i="2"/>
  <c r="S15" i="2"/>
  <c r="S11" i="2"/>
  <c r="S7" i="2"/>
  <c r="S3" i="2"/>
  <c r="R39" i="2"/>
  <c r="R23" i="2"/>
  <c r="R3" i="2"/>
  <c r="Q51" i="2"/>
  <c r="Q27" i="2"/>
  <c r="Q11" i="2"/>
  <c r="R37" i="2"/>
  <c r="Q41" i="2"/>
  <c r="Q13" i="2"/>
  <c r="T44" i="2"/>
  <c r="T8" i="2"/>
  <c r="CT4" i="3"/>
  <c r="V46" i="3"/>
  <c r="J45" i="3"/>
  <c r="CB45" i="3" s="1"/>
  <c r="J39" i="3"/>
  <c r="CB39" i="3" s="1"/>
  <c r="H32" i="3"/>
  <c r="BZ32" i="3" s="1"/>
  <c r="BM44" i="3"/>
  <c r="AY32" i="3"/>
  <c r="AL26" i="3"/>
  <c r="BL36" i="3"/>
  <c r="Y6" i="3"/>
  <c r="CS52" i="3"/>
  <c r="V30" i="3"/>
  <c r="CS29" i="3"/>
  <c r="G53" i="3"/>
  <c r="BY53" i="3" s="1"/>
  <c r="AL36" i="3"/>
  <c r="CU8" i="3"/>
  <c r="G18" i="3"/>
  <c r="BY18" i="3" s="1"/>
  <c r="BN28" i="3"/>
  <c r="BL12" i="3"/>
  <c r="X22" i="3"/>
  <c r="AY48" i="3"/>
  <c r="J52" i="3"/>
  <c r="CB52" i="3" s="1"/>
  <c r="H45" i="3"/>
  <c r="BZ45" i="3" s="1"/>
  <c r="I39" i="3"/>
  <c r="H31" i="3"/>
  <c r="BZ31" i="3" s="1"/>
  <c r="J17" i="3"/>
  <c r="CB17" i="3" s="1"/>
  <c r="U46" i="3"/>
  <c r="U30" i="3"/>
  <c r="W22" i="3"/>
  <c r="U14" i="3"/>
  <c r="X6" i="3"/>
  <c r="AM42" i="3"/>
  <c r="AK26" i="3"/>
  <c r="AM18" i="3"/>
  <c r="AL10" i="3"/>
  <c r="AZ54" i="3"/>
  <c r="AZ38" i="3"/>
  <c r="AY22" i="3"/>
  <c r="BL44" i="3"/>
  <c r="BM28" i="3"/>
  <c r="CT49" i="3"/>
  <c r="CR29" i="3"/>
  <c r="CT8" i="3"/>
  <c r="I52" i="3"/>
  <c r="G45" i="3"/>
  <c r="BY45" i="3" s="1"/>
  <c r="J37" i="3"/>
  <c r="CB37" i="3" s="1"/>
  <c r="G31" i="3"/>
  <c r="BY31" i="3" s="1"/>
  <c r="I17" i="3"/>
  <c r="V52" i="3"/>
  <c r="V36" i="3"/>
  <c r="W6" i="3"/>
  <c r="AI50" i="3"/>
  <c r="AL42" i="3"/>
  <c r="AJ26" i="3"/>
  <c r="AL18" i="3"/>
  <c r="AJ10" i="3"/>
  <c r="AY54" i="3"/>
  <c r="AY38" i="3"/>
  <c r="AX22" i="3"/>
  <c r="AZ14" i="3"/>
  <c r="AY6" i="3"/>
  <c r="BM50" i="3"/>
  <c r="BL28" i="3"/>
  <c r="BL18" i="3"/>
  <c r="CS49" i="3"/>
  <c r="CU28" i="3"/>
  <c r="CS8" i="3"/>
  <c r="H52" i="3"/>
  <c r="BZ52" i="3" s="1"/>
  <c r="J44" i="3"/>
  <c r="CB44" i="3" s="1"/>
  <c r="H37" i="3"/>
  <c r="BZ37" i="3" s="1"/>
  <c r="J30" i="3"/>
  <c r="CB30" i="3" s="1"/>
  <c r="H17" i="3"/>
  <c r="BZ17" i="3" s="1"/>
  <c r="U52" i="3"/>
  <c r="V6" i="3"/>
  <c r="AK42" i="3"/>
  <c r="AI26" i="3"/>
  <c r="AI10" i="3"/>
  <c r="AX54" i="3"/>
  <c r="AX38" i="3"/>
  <c r="AW22" i="3"/>
  <c r="AY14" i="3"/>
  <c r="AW6" i="3"/>
  <c r="BL50" i="3"/>
  <c r="BM34" i="3"/>
  <c r="BK18" i="3"/>
  <c r="BM10" i="3"/>
  <c r="CR49" i="3"/>
  <c r="CT28" i="3"/>
  <c r="CT5" i="3"/>
  <c r="G52" i="3"/>
  <c r="BY52" i="3" s="1"/>
  <c r="I44" i="3"/>
  <c r="G37" i="3"/>
  <c r="BY37" i="3" s="1"/>
  <c r="J28" i="3"/>
  <c r="CB28" i="3" s="1"/>
  <c r="I14" i="3"/>
  <c r="V44" i="3"/>
  <c r="Y35" i="3"/>
  <c r="V28" i="3"/>
  <c r="V12" i="3"/>
  <c r="U6" i="3"/>
  <c r="AJ42" i="3"/>
  <c r="AW54" i="3"/>
  <c r="AW38" i="3"/>
  <c r="BK50" i="3"/>
  <c r="BL34" i="3"/>
  <c r="CU48" i="3"/>
  <c r="CS28" i="3"/>
  <c r="CS5" i="3"/>
  <c r="J51" i="3"/>
  <c r="CB51" i="3" s="1"/>
  <c r="H44" i="3"/>
  <c r="BZ44" i="3" s="1"/>
  <c r="J36" i="3"/>
  <c r="CB36" i="3" s="1"/>
  <c r="H27" i="3"/>
  <c r="BZ27" i="3" s="1"/>
  <c r="H14" i="3"/>
  <c r="BZ14" i="3" s="1"/>
  <c r="Y51" i="3"/>
  <c r="X35" i="3"/>
  <c r="U28" i="3"/>
  <c r="X19" i="3"/>
  <c r="U12" i="3"/>
  <c r="AI48" i="3"/>
  <c r="AI42" i="3"/>
  <c r="BA21" i="3"/>
  <c r="BA5" i="3"/>
  <c r="BO41" i="3"/>
  <c r="BK34" i="3"/>
  <c r="BO17" i="3"/>
  <c r="CT48" i="3"/>
  <c r="CT25" i="3"/>
  <c r="CR5" i="3"/>
  <c r="I51" i="3"/>
  <c r="G44" i="3"/>
  <c r="BY44" i="3" s="1"/>
  <c r="I36" i="3"/>
  <c r="G27" i="3"/>
  <c r="BY27" i="3" s="1"/>
  <c r="G10" i="3"/>
  <c r="BY10" i="3" s="1"/>
  <c r="X51" i="3"/>
  <c r="W35" i="3"/>
  <c r="W19" i="3"/>
  <c r="AM31" i="3"/>
  <c r="AI24" i="3"/>
  <c r="AL15" i="3"/>
  <c r="AI8" i="3"/>
  <c r="BA43" i="3"/>
  <c r="BA37" i="3"/>
  <c r="BA27" i="3"/>
  <c r="BO49" i="3"/>
  <c r="BN17" i="3"/>
  <c r="CS48" i="3"/>
  <c r="CS25" i="3"/>
  <c r="CU4" i="3"/>
  <c r="J49" i="3"/>
  <c r="CB49" i="3" s="1"/>
  <c r="J43" i="3"/>
  <c r="CB43" i="3" s="1"/>
  <c r="H36" i="3"/>
  <c r="BZ36" i="3" s="1"/>
  <c r="J26" i="3"/>
  <c r="CB26" i="3" s="1"/>
  <c r="I9" i="3"/>
  <c r="W51" i="3"/>
  <c r="Y11" i="3"/>
  <c r="AL3" i="3"/>
  <c r="AM47" i="3"/>
  <c r="AL31" i="3"/>
  <c r="AK15" i="3"/>
  <c r="AZ43" i="3"/>
  <c r="AZ27" i="3"/>
  <c r="BA11" i="3"/>
  <c r="BK3" i="3"/>
  <c r="BO33" i="3"/>
  <c r="BO7" i="3"/>
  <c r="CS41" i="3"/>
  <c r="CU20" i="3"/>
  <c r="H49" i="3"/>
  <c r="BZ49" i="3" s="1"/>
  <c r="I43" i="3"/>
  <c r="G36" i="3"/>
  <c r="BY36" i="3" s="1"/>
  <c r="I26" i="3"/>
  <c r="H9" i="3"/>
  <c r="BZ9" i="3" s="1"/>
  <c r="W41" i="3"/>
  <c r="X11" i="3"/>
  <c r="AL47" i="3"/>
  <c r="AK31" i="3"/>
  <c r="AJ15" i="3"/>
  <c r="AM7" i="3"/>
  <c r="AX51" i="3"/>
  <c r="AY43" i="3"/>
  <c r="AY27" i="3"/>
  <c r="BA19" i="3"/>
  <c r="AY11" i="3"/>
  <c r="BO3" i="3"/>
  <c r="BO39" i="3"/>
  <c r="BN33" i="3"/>
  <c r="BO23" i="3"/>
  <c r="BM7" i="3"/>
  <c r="CU40" i="3"/>
  <c r="CS20" i="3"/>
  <c r="G49" i="3"/>
  <c r="BY49" i="3" s="1"/>
  <c r="J41" i="3"/>
  <c r="CB41" i="3" s="1"/>
  <c r="J35" i="3"/>
  <c r="CB35" i="3" s="1"/>
  <c r="H26" i="3"/>
  <c r="BZ26" i="3" s="1"/>
  <c r="I6" i="3"/>
  <c r="V41" i="3"/>
  <c r="X33" i="3"/>
  <c r="W25" i="3"/>
  <c r="X17" i="3"/>
  <c r="AK47" i="3"/>
  <c r="AJ31" i="3"/>
  <c r="AL7" i="3"/>
  <c r="AX43" i="3"/>
  <c r="AX27" i="3"/>
  <c r="AX11" i="3"/>
  <c r="BN3" i="3"/>
  <c r="BL47" i="3"/>
  <c r="BN39" i="3"/>
  <c r="BN23" i="3"/>
  <c r="BL7" i="3"/>
  <c r="CT40" i="3"/>
  <c r="CT17" i="3"/>
  <c r="J48" i="3"/>
  <c r="CB48" i="3" s="1"/>
  <c r="H41" i="3"/>
  <c r="BZ41" i="3" s="1"/>
  <c r="I35" i="3"/>
  <c r="G26" i="3"/>
  <c r="BY26" i="3" s="1"/>
  <c r="H6" i="3"/>
  <c r="BZ6" i="3" s="1"/>
  <c r="U41" i="3"/>
  <c r="W33" i="3"/>
  <c r="U25" i="3"/>
  <c r="W17" i="3"/>
  <c r="AK53" i="3"/>
  <c r="AJ47" i="3"/>
  <c r="AK21" i="3"/>
  <c r="AW43" i="3"/>
  <c r="AW27" i="3"/>
  <c r="AW11" i="3"/>
  <c r="BM3" i="3"/>
  <c r="BM39" i="3"/>
  <c r="BM23" i="3"/>
  <c r="BK7" i="3"/>
  <c r="CS40" i="3"/>
  <c r="CS17" i="3"/>
  <c r="I48" i="3"/>
  <c r="G41" i="3"/>
  <c r="J33" i="3"/>
  <c r="CB33" i="3" s="1"/>
  <c r="J25" i="3"/>
  <c r="CB25" i="3" s="1"/>
  <c r="G6" i="3"/>
  <c r="BY6" i="3" s="1"/>
  <c r="V17" i="3"/>
  <c r="U9" i="3"/>
  <c r="AJ53" i="3"/>
  <c r="AK37" i="3"/>
  <c r="AI21" i="3"/>
  <c r="AK13" i="3"/>
  <c r="AX49" i="3"/>
  <c r="AX33" i="3"/>
  <c r="AX17" i="3"/>
  <c r="BL39" i="3"/>
  <c r="BL23" i="3"/>
  <c r="BK13" i="3"/>
  <c r="CT37" i="3"/>
  <c r="CR17" i="3"/>
  <c r="G3" i="3"/>
  <c r="BY3" i="3" s="1"/>
  <c r="H48" i="3"/>
  <c r="BZ48" i="3" s="1"/>
  <c r="J40" i="3"/>
  <c r="CB40" i="3" s="1"/>
  <c r="H33" i="3"/>
  <c r="BZ33" i="3" s="1"/>
  <c r="I25" i="3"/>
  <c r="J5" i="3"/>
  <c r="CB5" i="3" s="1"/>
  <c r="Y40" i="3"/>
  <c r="Y24" i="3"/>
  <c r="U17" i="3"/>
  <c r="AI53" i="3"/>
  <c r="AJ37" i="3"/>
  <c r="AK29" i="3"/>
  <c r="AJ13" i="3"/>
  <c r="AI5" i="3"/>
  <c r="AW49" i="3"/>
  <c r="AW33" i="3"/>
  <c r="BK45" i="3"/>
  <c r="BK39" i="3"/>
  <c r="BK23" i="3"/>
  <c r="CS37" i="3"/>
  <c r="CU16" i="3"/>
  <c r="J3" i="3"/>
  <c r="CB3" i="3" s="1"/>
  <c r="G48" i="3"/>
  <c r="BY48" i="3" s="1"/>
  <c r="I40" i="3"/>
  <c r="G33" i="3"/>
  <c r="BY33" i="3" s="1"/>
  <c r="I21" i="3"/>
  <c r="I5" i="3"/>
  <c r="Y46" i="3"/>
  <c r="Y8" i="3"/>
  <c r="AI37" i="3"/>
  <c r="AM20" i="3"/>
  <c r="AI13" i="3"/>
  <c r="AX25" i="3"/>
  <c r="BA16" i="3"/>
  <c r="AX9" i="3"/>
  <c r="BK29" i="3"/>
  <c r="BO12" i="3"/>
  <c r="BK5" i="3"/>
  <c r="CR37" i="3"/>
  <c r="CT16" i="3"/>
  <c r="J53" i="3"/>
  <c r="CB53" i="3" s="1"/>
  <c r="J47" i="3"/>
  <c r="CB47" i="3" s="1"/>
  <c r="H40" i="3"/>
  <c r="BZ40" i="3" s="1"/>
  <c r="J32" i="3"/>
  <c r="CB32" i="3" s="1"/>
  <c r="I18" i="3"/>
  <c r="H5" i="3"/>
  <c r="BZ5" i="3" s="1"/>
  <c r="X46" i="3"/>
  <c r="Y30" i="3"/>
  <c r="AM52" i="3"/>
  <c r="AL44" i="3"/>
  <c r="AL20" i="3"/>
  <c r="AM4" i="3"/>
  <c r="BA48" i="3"/>
  <c r="AY40" i="3"/>
  <c r="BA32" i="3"/>
  <c r="AZ16" i="3"/>
  <c r="AW9" i="3"/>
  <c r="BN52" i="3"/>
  <c r="BO44" i="3"/>
  <c r="BN12" i="3"/>
  <c r="CU36" i="3"/>
  <c r="CS16" i="3"/>
  <c r="H53" i="3"/>
  <c r="BZ53" i="3" s="1"/>
  <c r="I47" i="3"/>
  <c r="G40" i="3"/>
  <c r="BY40" i="3" s="1"/>
  <c r="I32" i="3"/>
  <c r="H18" i="3"/>
  <c r="BZ18" i="3" s="1"/>
  <c r="W46" i="3"/>
  <c r="Y38" i="3"/>
  <c r="W30" i="3"/>
  <c r="Y22" i="3"/>
  <c r="AL52" i="3"/>
  <c r="AM36" i="3"/>
  <c r="AL4" i="3"/>
  <c r="AZ48" i="3"/>
  <c r="AZ32" i="3"/>
  <c r="AY16" i="3"/>
  <c r="BL52" i="3"/>
  <c r="BN44" i="3"/>
  <c r="BO28" i="3"/>
  <c r="BM12" i="3"/>
  <c r="CU52" i="3"/>
  <c r="CS32" i="3"/>
  <c r="CS9" i="3"/>
  <c r="BK21" i="3"/>
  <c r="BO15" i="3"/>
  <c r="BL10" i="3"/>
  <c r="BO4" i="3"/>
  <c r="CT45" i="3"/>
  <c r="CT36" i="3"/>
  <c r="CR25" i="3"/>
  <c r="CT13" i="3"/>
  <c r="CU5" i="3"/>
  <c r="CU9" i="3"/>
  <c r="CU13" i="3"/>
  <c r="CU17" i="3"/>
  <c r="CU21" i="3"/>
  <c r="CU25" i="3"/>
  <c r="CU29" i="3"/>
  <c r="CU33" i="3"/>
  <c r="CU37" i="3"/>
  <c r="CU41" i="3"/>
  <c r="CU45" i="3"/>
  <c r="CU49" i="3"/>
  <c r="CU53" i="3"/>
  <c r="BL5" i="3"/>
  <c r="BN10" i="3"/>
  <c r="BL13" i="3"/>
  <c r="BN18" i="3"/>
  <c r="BL21" i="3"/>
  <c r="BN26" i="3"/>
  <c r="BL29" i="3"/>
  <c r="BN34" i="3"/>
  <c r="BL37" i="3"/>
  <c r="BN42" i="3"/>
  <c r="BL45" i="3"/>
  <c r="BN50" i="3"/>
  <c r="BL53" i="3"/>
  <c r="AW4" i="3"/>
  <c r="BA6" i="3"/>
  <c r="AY9" i="3"/>
  <c r="AW12" i="3"/>
  <c r="BA14" i="3"/>
  <c r="AY17" i="3"/>
  <c r="AW20" i="3"/>
  <c r="BA22" i="3"/>
  <c r="AY25" i="3"/>
  <c r="AW28" i="3"/>
  <c r="BA30" i="3"/>
  <c r="AY33" i="3"/>
  <c r="AW36" i="3"/>
  <c r="BA38" i="3"/>
  <c r="AY41" i="3"/>
  <c r="AW44" i="3"/>
  <c r="BA46" i="3"/>
  <c r="AY49" i="3"/>
  <c r="AW52" i="3"/>
  <c r="BA54" i="3"/>
  <c r="AL5" i="3"/>
  <c r="AJ8" i="3"/>
  <c r="AL13" i="3"/>
  <c r="AJ16" i="3"/>
  <c r="AL21" i="3"/>
  <c r="AJ24" i="3"/>
  <c r="AL29" i="3"/>
  <c r="AJ32" i="3"/>
  <c r="AL37" i="3"/>
  <c r="AJ40" i="3"/>
  <c r="AL45" i="3"/>
  <c r="AJ48" i="3"/>
  <c r="AL53" i="3"/>
  <c r="W4" i="3"/>
  <c r="U7" i="3"/>
  <c r="Y9" i="3"/>
  <c r="W12" i="3"/>
  <c r="U15" i="3"/>
  <c r="Y17" i="3"/>
  <c r="W20" i="3"/>
  <c r="U23" i="3"/>
  <c r="Y25" i="3"/>
  <c r="W28" i="3"/>
  <c r="U31" i="3"/>
  <c r="Y33" i="3"/>
  <c r="W36" i="3"/>
  <c r="U39" i="3"/>
  <c r="Y41" i="3"/>
  <c r="W44" i="3"/>
  <c r="U47" i="3"/>
  <c r="Y49" i="3"/>
  <c r="W52" i="3"/>
  <c r="V3" i="3"/>
  <c r="J6" i="3"/>
  <c r="CB6" i="3" s="1"/>
  <c r="J10" i="3"/>
  <c r="CB10" i="3" s="1"/>
  <c r="J14" i="3"/>
  <c r="CB14" i="3" s="1"/>
  <c r="J18" i="3"/>
  <c r="CB18" i="3" s="1"/>
  <c r="J22" i="3"/>
  <c r="CB22" i="3" s="1"/>
  <c r="CR6" i="3"/>
  <c r="CR10" i="3"/>
  <c r="CR14" i="3"/>
  <c r="CR18" i="3"/>
  <c r="CR22" i="3"/>
  <c r="CR26" i="3"/>
  <c r="CR30" i="3"/>
  <c r="CR34" i="3"/>
  <c r="CR38" i="3"/>
  <c r="CR42" i="3"/>
  <c r="CR46" i="3"/>
  <c r="CR50" i="3"/>
  <c r="CR54" i="3"/>
  <c r="BM5" i="3"/>
  <c r="BK8" i="3"/>
  <c r="BO10" i="3"/>
  <c r="BM13" i="3"/>
  <c r="BK16" i="3"/>
  <c r="BO18" i="3"/>
  <c r="BM21" i="3"/>
  <c r="BK24" i="3"/>
  <c r="BO26" i="3"/>
  <c r="BM29" i="3"/>
  <c r="BK32" i="3"/>
  <c r="BO34" i="3"/>
  <c r="BM37" i="3"/>
  <c r="BK40" i="3"/>
  <c r="BO42" i="3"/>
  <c r="BM45" i="3"/>
  <c r="BK48" i="3"/>
  <c r="BO50" i="3"/>
  <c r="BM53" i="3"/>
  <c r="AX4" i="3"/>
  <c r="AZ9" i="3"/>
  <c r="AX12" i="3"/>
  <c r="AZ17" i="3"/>
  <c r="AX20" i="3"/>
  <c r="AZ25" i="3"/>
  <c r="AX28" i="3"/>
  <c r="AZ33" i="3"/>
  <c r="AX36" i="3"/>
  <c r="AZ41" i="3"/>
  <c r="AX44" i="3"/>
  <c r="AZ49" i="3"/>
  <c r="AX52" i="3"/>
  <c r="AM5" i="3"/>
  <c r="AK8" i="3"/>
  <c r="AI11" i="3"/>
  <c r="AM13" i="3"/>
  <c r="AK16" i="3"/>
  <c r="AI19" i="3"/>
  <c r="AM21" i="3"/>
  <c r="AK24" i="3"/>
  <c r="AI27" i="3"/>
  <c r="AM29" i="3"/>
  <c r="AK32" i="3"/>
  <c r="AI35" i="3"/>
  <c r="AM37" i="3"/>
  <c r="AK40" i="3"/>
  <c r="AI43" i="3"/>
  <c r="AM45" i="3"/>
  <c r="AK48" i="3"/>
  <c r="AI51" i="3"/>
  <c r="AM53" i="3"/>
  <c r="X4" i="3"/>
  <c r="V7" i="3"/>
  <c r="X12" i="3"/>
  <c r="V15" i="3"/>
  <c r="X20" i="3"/>
  <c r="V23" i="3"/>
  <c r="X28" i="3"/>
  <c r="V31" i="3"/>
  <c r="X36" i="3"/>
  <c r="V39" i="3"/>
  <c r="X44" i="3"/>
  <c r="V47" i="3"/>
  <c r="X52" i="3"/>
  <c r="W3" i="3"/>
  <c r="G7" i="3"/>
  <c r="BY7" i="3" s="1"/>
  <c r="G11" i="3"/>
  <c r="BY11" i="3" s="1"/>
  <c r="G15" i="3"/>
  <c r="BY15" i="3" s="1"/>
  <c r="G19" i="3"/>
  <c r="BY19" i="3" s="1"/>
  <c r="G23" i="3"/>
  <c r="BY23" i="3" s="1"/>
  <c r="CS6" i="3"/>
  <c r="CS10" i="3"/>
  <c r="CS14" i="3"/>
  <c r="CS18" i="3"/>
  <c r="CS22" i="3"/>
  <c r="CS26" i="3"/>
  <c r="CS30" i="3"/>
  <c r="CS34" i="3"/>
  <c r="CS38" i="3"/>
  <c r="CS42" i="3"/>
  <c r="CS46" i="3"/>
  <c r="CS50" i="3"/>
  <c r="CS54" i="3"/>
  <c r="BN5" i="3"/>
  <c r="BL8" i="3"/>
  <c r="BN13" i="3"/>
  <c r="BL16" i="3"/>
  <c r="BN21" i="3"/>
  <c r="BL24" i="3"/>
  <c r="BN29" i="3"/>
  <c r="BL32" i="3"/>
  <c r="BN37" i="3"/>
  <c r="BL40" i="3"/>
  <c r="BN45" i="3"/>
  <c r="BL48" i="3"/>
  <c r="BN53" i="3"/>
  <c r="AY4" i="3"/>
  <c r="AW7" i="3"/>
  <c r="BA9" i="3"/>
  <c r="AY12" i="3"/>
  <c r="AW15" i="3"/>
  <c r="BA17" i="3"/>
  <c r="AY20" i="3"/>
  <c r="AW23" i="3"/>
  <c r="BA25" i="3"/>
  <c r="AY28" i="3"/>
  <c r="AW31" i="3"/>
  <c r="BA33" i="3"/>
  <c r="AY36" i="3"/>
  <c r="AW39" i="3"/>
  <c r="BA41" i="3"/>
  <c r="AY44" i="3"/>
  <c r="AW47" i="3"/>
  <c r="BA49" i="3"/>
  <c r="AY52" i="3"/>
  <c r="AX3" i="3"/>
  <c r="AL8" i="3"/>
  <c r="AJ11" i="3"/>
  <c r="AL16" i="3"/>
  <c r="AJ19" i="3"/>
  <c r="AL24" i="3"/>
  <c r="AJ27" i="3"/>
  <c r="AL32" i="3"/>
  <c r="AJ35" i="3"/>
  <c r="AL40" i="3"/>
  <c r="AJ43" i="3"/>
  <c r="AL48" i="3"/>
  <c r="AJ51" i="3"/>
  <c r="Y4" i="3"/>
  <c r="W7" i="3"/>
  <c r="U10" i="3"/>
  <c r="Y12" i="3"/>
  <c r="W15" i="3"/>
  <c r="U18" i="3"/>
  <c r="Y20" i="3"/>
  <c r="W23" i="3"/>
  <c r="U26" i="3"/>
  <c r="Y28" i="3"/>
  <c r="W31" i="3"/>
  <c r="U34" i="3"/>
  <c r="Y36" i="3"/>
  <c r="W39" i="3"/>
  <c r="U42" i="3"/>
  <c r="Y44" i="3"/>
  <c r="W47" i="3"/>
  <c r="U50" i="3"/>
  <c r="Y52" i="3"/>
  <c r="X3" i="3"/>
  <c r="H7" i="3"/>
  <c r="BZ7" i="3" s="1"/>
  <c r="H11" i="3"/>
  <c r="BZ11" i="3" s="1"/>
  <c r="H15" i="3"/>
  <c r="BZ15" i="3" s="1"/>
  <c r="H19" i="3"/>
  <c r="BZ19" i="3" s="1"/>
  <c r="H23" i="3"/>
  <c r="BZ23" i="3" s="1"/>
  <c r="CT6" i="3"/>
  <c r="CT10" i="3"/>
  <c r="CT14" i="3"/>
  <c r="CT18" i="3"/>
  <c r="CT22" i="3"/>
  <c r="CT26" i="3"/>
  <c r="CT30" i="3"/>
  <c r="CT34" i="3"/>
  <c r="CT38" i="3"/>
  <c r="CT42" i="3"/>
  <c r="CT46" i="3"/>
  <c r="CT50" i="3"/>
  <c r="CT54" i="3"/>
  <c r="BO5" i="3"/>
  <c r="BM8" i="3"/>
  <c r="BK11" i="3"/>
  <c r="BO13" i="3"/>
  <c r="BM16" i="3"/>
  <c r="BK19" i="3"/>
  <c r="BO21" i="3"/>
  <c r="BM24" i="3"/>
  <c r="BK27" i="3"/>
  <c r="BO29" i="3"/>
  <c r="BM32" i="3"/>
  <c r="BK35" i="3"/>
  <c r="BO37" i="3"/>
  <c r="BM40" i="3"/>
  <c r="BK43" i="3"/>
  <c r="BO45" i="3"/>
  <c r="BM48" i="3"/>
  <c r="BK51" i="3"/>
  <c r="BO53" i="3"/>
  <c r="AZ4" i="3"/>
  <c r="AX7" i="3"/>
  <c r="AZ12" i="3"/>
  <c r="AX15" i="3"/>
  <c r="AZ20" i="3"/>
  <c r="AX23" i="3"/>
  <c r="AZ28" i="3"/>
  <c r="AX31" i="3"/>
  <c r="AZ36" i="3"/>
  <c r="AX39" i="3"/>
  <c r="AZ44" i="3"/>
  <c r="AX47" i="3"/>
  <c r="AZ52" i="3"/>
  <c r="AY3" i="3"/>
  <c r="AI6" i="3"/>
  <c r="AM8" i="3"/>
  <c r="AK11" i="3"/>
  <c r="AI14" i="3"/>
  <c r="AM16" i="3"/>
  <c r="AK19" i="3"/>
  <c r="AI22" i="3"/>
  <c r="AM24" i="3"/>
  <c r="AK27" i="3"/>
  <c r="AI30" i="3"/>
  <c r="AM32" i="3"/>
  <c r="AK35" i="3"/>
  <c r="AI38" i="3"/>
  <c r="AM40" i="3"/>
  <c r="AK43" i="3"/>
  <c r="AI46" i="3"/>
  <c r="AM48" i="3"/>
  <c r="AK51" i="3"/>
  <c r="AI54" i="3"/>
  <c r="X7" i="3"/>
  <c r="V10" i="3"/>
  <c r="X15" i="3"/>
  <c r="V18" i="3"/>
  <c r="X23" i="3"/>
  <c r="V26" i="3"/>
  <c r="X31" i="3"/>
  <c r="V34" i="3"/>
  <c r="X39" i="3"/>
  <c r="V42" i="3"/>
  <c r="X47" i="3"/>
  <c r="V50" i="3"/>
  <c r="Y3" i="3"/>
  <c r="I7" i="3"/>
  <c r="I11" i="3"/>
  <c r="I15" i="3"/>
  <c r="I19" i="3"/>
  <c r="I23" i="3"/>
  <c r="I27" i="3"/>
  <c r="I31" i="3"/>
  <c r="CU6" i="3"/>
  <c r="CU10" i="3"/>
  <c r="CU14" i="3"/>
  <c r="CU18" i="3"/>
  <c r="CU22" i="3"/>
  <c r="CU26" i="3"/>
  <c r="CU30" i="3"/>
  <c r="CU34" i="3"/>
  <c r="CU38" i="3"/>
  <c r="CU42" i="3"/>
  <c r="CU46" i="3"/>
  <c r="CU50" i="3"/>
  <c r="CU54" i="3"/>
  <c r="BN8" i="3"/>
  <c r="BL11" i="3"/>
  <c r="BN16" i="3"/>
  <c r="BL19" i="3"/>
  <c r="BN24" i="3"/>
  <c r="BL27" i="3"/>
  <c r="BN32" i="3"/>
  <c r="BL35" i="3"/>
  <c r="BN40" i="3"/>
  <c r="BL43" i="3"/>
  <c r="BN48" i="3"/>
  <c r="BL51" i="3"/>
  <c r="BA4" i="3"/>
  <c r="AY7" i="3"/>
  <c r="AW10" i="3"/>
  <c r="BA12" i="3"/>
  <c r="AY15" i="3"/>
  <c r="AW18" i="3"/>
  <c r="BA20" i="3"/>
  <c r="AY23" i="3"/>
  <c r="AW26" i="3"/>
  <c r="BA28" i="3"/>
  <c r="AY31" i="3"/>
  <c r="AW34" i="3"/>
  <c r="BA36" i="3"/>
  <c r="AY39" i="3"/>
  <c r="AW42" i="3"/>
  <c r="BA44" i="3"/>
  <c r="AY47" i="3"/>
  <c r="AW50" i="3"/>
  <c r="BA52" i="3"/>
  <c r="AZ3" i="3"/>
  <c r="AJ6" i="3"/>
  <c r="AL11" i="3"/>
  <c r="AJ14" i="3"/>
  <c r="AL19" i="3"/>
  <c r="AJ22" i="3"/>
  <c r="AL27" i="3"/>
  <c r="AJ30" i="3"/>
  <c r="AL35" i="3"/>
  <c r="AJ38" i="3"/>
  <c r="AL43" i="3"/>
  <c r="AJ46" i="3"/>
  <c r="AL51" i="3"/>
  <c r="AJ54" i="3"/>
  <c r="U5" i="3"/>
  <c r="Y7" i="3"/>
  <c r="W10" i="3"/>
  <c r="U13" i="3"/>
  <c r="Y15" i="3"/>
  <c r="W18" i="3"/>
  <c r="U21" i="3"/>
  <c r="Y23" i="3"/>
  <c r="W26" i="3"/>
  <c r="U29" i="3"/>
  <c r="Y31" i="3"/>
  <c r="W34" i="3"/>
  <c r="U37" i="3"/>
  <c r="Y39" i="3"/>
  <c r="W42" i="3"/>
  <c r="U45" i="3"/>
  <c r="Y47" i="3"/>
  <c r="W50" i="3"/>
  <c r="U53" i="3"/>
  <c r="U3" i="3"/>
  <c r="J7" i="3"/>
  <c r="CB7" i="3" s="1"/>
  <c r="J11" i="3"/>
  <c r="CB11" i="3" s="1"/>
  <c r="J15" i="3"/>
  <c r="CB15" i="3" s="1"/>
  <c r="J19" i="3"/>
  <c r="CB19" i="3" s="1"/>
  <c r="J23" i="3"/>
  <c r="CB23" i="3" s="1"/>
  <c r="J27" i="3"/>
  <c r="CB27" i="3" s="1"/>
  <c r="J31" i="3"/>
  <c r="CB31" i="3" s="1"/>
  <c r="CR7" i="3"/>
  <c r="CR11" i="3"/>
  <c r="CR15" i="3"/>
  <c r="CR19" i="3"/>
  <c r="CR23" i="3"/>
  <c r="CR27" i="3"/>
  <c r="CR31" i="3"/>
  <c r="CR35" i="3"/>
  <c r="CR39" i="3"/>
  <c r="CR43" i="3"/>
  <c r="CR47" i="3"/>
  <c r="CR51" i="3"/>
  <c r="CS3" i="3"/>
  <c r="BK6" i="3"/>
  <c r="BO8" i="3"/>
  <c r="BM11" i="3"/>
  <c r="BK14" i="3"/>
  <c r="BO16" i="3"/>
  <c r="BM19" i="3"/>
  <c r="BK22" i="3"/>
  <c r="BO24" i="3"/>
  <c r="BM27" i="3"/>
  <c r="BK30" i="3"/>
  <c r="BO32" i="3"/>
  <c r="BM35" i="3"/>
  <c r="BK38" i="3"/>
  <c r="BO40" i="3"/>
  <c r="BM43" i="3"/>
  <c r="BK46" i="3"/>
  <c r="BO48" i="3"/>
  <c r="BM51" i="3"/>
  <c r="BK54" i="3"/>
  <c r="AZ7" i="3"/>
  <c r="AX10" i="3"/>
  <c r="AZ15" i="3"/>
  <c r="AX18" i="3"/>
  <c r="AZ23" i="3"/>
  <c r="AX26" i="3"/>
  <c r="AZ31" i="3"/>
  <c r="AX34" i="3"/>
  <c r="AZ39" i="3"/>
  <c r="AX42" i="3"/>
  <c r="AZ47" i="3"/>
  <c r="AX50" i="3"/>
  <c r="BA3" i="3"/>
  <c r="AK6" i="3"/>
  <c r="AI9" i="3"/>
  <c r="AM11" i="3"/>
  <c r="AK14" i="3"/>
  <c r="AI17" i="3"/>
  <c r="AM19" i="3"/>
  <c r="AK22" i="3"/>
  <c r="AI25" i="3"/>
  <c r="AM27" i="3"/>
  <c r="AK30" i="3"/>
  <c r="AI33" i="3"/>
  <c r="AM35" i="3"/>
  <c r="AK38" i="3"/>
  <c r="AI41" i="3"/>
  <c r="AM43" i="3"/>
  <c r="AK46" i="3"/>
  <c r="AI49" i="3"/>
  <c r="AM51" i="3"/>
  <c r="AK54" i="3"/>
  <c r="V5" i="3"/>
  <c r="X10" i="3"/>
  <c r="V13" i="3"/>
  <c r="X18" i="3"/>
  <c r="V21" i="3"/>
  <c r="X26" i="3"/>
  <c r="V29" i="3"/>
  <c r="X34" i="3"/>
  <c r="V37" i="3"/>
  <c r="X42" i="3"/>
  <c r="V45" i="3"/>
  <c r="X50" i="3"/>
  <c r="V53" i="3"/>
  <c r="G4" i="3"/>
  <c r="BY4" i="3" s="1"/>
  <c r="G8" i="3"/>
  <c r="BY8" i="3" s="1"/>
  <c r="G12" i="3"/>
  <c r="BY12" i="3" s="1"/>
  <c r="G16" i="3"/>
  <c r="BY16" i="3" s="1"/>
  <c r="G20" i="3"/>
  <c r="BY20" i="3" s="1"/>
  <c r="G24" i="3"/>
  <c r="BY24" i="3" s="1"/>
  <c r="G28" i="3"/>
  <c r="BY28" i="3" s="1"/>
  <c r="G32" i="3"/>
  <c r="BY32" i="3" s="1"/>
  <c r="CS7" i="3"/>
  <c r="CS11" i="3"/>
  <c r="CS15" i="3"/>
  <c r="CS19" i="3"/>
  <c r="CS23" i="3"/>
  <c r="CS27" i="3"/>
  <c r="CS31" i="3"/>
  <c r="CS35" i="3"/>
  <c r="CS39" i="3"/>
  <c r="CS43" i="3"/>
  <c r="CS47" i="3"/>
  <c r="CS51" i="3"/>
  <c r="CT3" i="3"/>
  <c r="BL6" i="3"/>
  <c r="BN11" i="3"/>
  <c r="BL14" i="3"/>
  <c r="BN19" i="3"/>
  <c r="BL22" i="3"/>
  <c r="BN27" i="3"/>
  <c r="BL30" i="3"/>
  <c r="BN35" i="3"/>
  <c r="BL38" i="3"/>
  <c r="BN43" i="3"/>
  <c r="BL46" i="3"/>
  <c r="BN51" i="3"/>
  <c r="BL54" i="3"/>
  <c r="AW5" i="3"/>
  <c r="BA7" i="3"/>
  <c r="AY10" i="3"/>
  <c r="AW13" i="3"/>
  <c r="BA15" i="3"/>
  <c r="AY18" i="3"/>
  <c r="AW21" i="3"/>
  <c r="BA23" i="3"/>
  <c r="AY26" i="3"/>
  <c r="AW29" i="3"/>
  <c r="BA31" i="3"/>
  <c r="AY34" i="3"/>
  <c r="AW37" i="3"/>
  <c r="BA39" i="3"/>
  <c r="AY42" i="3"/>
  <c r="AW45" i="3"/>
  <c r="BA47" i="3"/>
  <c r="AY50" i="3"/>
  <c r="AW53" i="3"/>
  <c r="AW3" i="3"/>
  <c r="AL6" i="3"/>
  <c r="AJ9" i="3"/>
  <c r="AL14" i="3"/>
  <c r="AJ17" i="3"/>
  <c r="AL22" i="3"/>
  <c r="AJ25" i="3"/>
  <c r="AL30" i="3"/>
  <c r="AJ33" i="3"/>
  <c r="AL38" i="3"/>
  <c r="AJ41" i="3"/>
  <c r="AL46" i="3"/>
  <c r="AJ49" i="3"/>
  <c r="AL54" i="3"/>
  <c r="W5" i="3"/>
  <c r="U8" i="3"/>
  <c r="Y10" i="3"/>
  <c r="W13" i="3"/>
  <c r="U16" i="3"/>
  <c r="Y18" i="3"/>
  <c r="W21" i="3"/>
  <c r="U24" i="3"/>
  <c r="Y26" i="3"/>
  <c r="W29" i="3"/>
  <c r="U32" i="3"/>
  <c r="Y34" i="3"/>
  <c r="W37" i="3"/>
  <c r="U40" i="3"/>
  <c r="Y42" i="3"/>
  <c r="W45" i="3"/>
  <c r="U48" i="3"/>
  <c r="Y50" i="3"/>
  <c r="W53" i="3"/>
  <c r="H4" i="3"/>
  <c r="BZ4" i="3" s="1"/>
  <c r="H8" i="3"/>
  <c r="BZ8" i="3" s="1"/>
  <c r="H12" i="3"/>
  <c r="BZ12" i="3" s="1"/>
  <c r="H16" i="3"/>
  <c r="BZ16" i="3" s="1"/>
  <c r="H20" i="3"/>
  <c r="BZ20" i="3" s="1"/>
  <c r="H24" i="3"/>
  <c r="BZ24" i="3" s="1"/>
  <c r="CT7" i="3"/>
  <c r="CT11" i="3"/>
  <c r="CT15" i="3"/>
  <c r="CT19" i="3"/>
  <c r="CT23" i="3"/>
  <c r="CT27" i="3"/>
  <c r="CT31" i="3"/>
  <c r="CT35" i="3"/>
  <c r="CT39" i="3"/>
  <c r="CT43" i="3"/>
  <c r="CT47" i="3"/>
  <c r="CT51" i="3"/>
  <c r="CU3" i="3"/>
  <c r="BM6" i="3"/>
  <c r="BK9" i="3"/>
  <c r="BO11" i="3"/>
  <c r="BM14" i="3"/>
  <c r="BK17" i="3"/>
  <c r="BO19" i="3"/>
  <c r="BM22" i="3"/>
  <c r="BK25" i="3"/>
  <c r="BO27" i="3"/>
  <c r="BM30" i="3"/>
  <c r="BK33" i="3"/>
  <c r="BO35" i="3"/>
  <c r="BM38" i="3"/>
  <c r="BK41" i="3"/>
  <c r="BO43" i="3"/>
  <c r="BM46" i="3"/>
  <c r="BK49" i="3"/>
  <c r="BO51" i="3"/>
  <c r="BM54" i="3"/>
  <c r="AX5" i="3"/>
  <c r="AZ10" i="3"/>
  <c r="AX13" i="3"/>
  <c r="AZ18" i="3"/>
  <c r="AX21" i="3"/>
  <c r="AZ26" i="3"/>
  <c r="AX29" i="3"/>
  <c r="AZ34" i="3"/>
  <c r="AX37" i="3"/>
  <c r="AZ42" i="3"/>
  <c r="AX45" i="3"/>
  <c r="AZ50" i="3"/>
  <c r="AX53" i="3"/>
  <c r="AI4" i="3"/>
  <c r="AM6" i="3"/>
  <c r="AK9" i="3"/>
  <c r="AI12" i="3"/>
  <c r="AM14" i="3"/>
  <c r="AK17" i="3"/>
  <c r="AI20" i="3"/>
  <c r="AM22" i="3"/>
  <c r="AK25" i="3"/>
  <c r="AI28" i="3"/>
  <c r="AM30" i="3"/>
  <c r="AK33" i="3"/>
  <c r="AI36" i="3"/>
  <c r="AM38" i="3"/>
  <c r="AK41" i="3"/>
  <c r="AI44" i="3"/>
  <c r="AM46" i="3"/>
  <c r="AK49" i="3"/>
  <c r="AI52" i="3"/>
  <c r="AM54" i="3"/>
  <c r="X5" i="3"/>
  <c r="V8" i="3"/>
  <c r="X13" i="3"/>
  <c r="V16" i="3"/>
  <c r="X21" i="3"/>
  <c r="V24" i="3"/>
  <c r="X29" i="3"/>
  <c r="V32" i="3"/>
  <c r="X37" i="3"/>
  <c r="V40" i="3"/>
  <c r="X45" i="3"/>
  <c r="V48" i="3"/>
  <c r="X53" i="3"/>
  <c r="I4" i="3"/>
  <c r="I8" i="3"/>
  <c r="I12" i="3"/>
  <c r="I16" i="3"/>
  <c r="I20" i="3"/>
  <c r="I24" i="3"/>
  <c r="I28" i="3"/>
  <c r="CU7" i="3"/>
  <c r="CU11" i="3"/>
  <c r="CU15" i="3"/>
  <c r="CU19" i="3"/>
  <c r="CU23" i="3"/>
  <c r="CU27" i="3"/>
  <c r="CU31" i="3"/>
  <c r="CU35" i="3"/>
  <c r="CU39" i="3"/>
  <c r="CU43" i="3"/>
  <c r="CU47" i="3"/>
  <c r="CU51" i="3"/>
  <c r="CR3" i="3"/>
  <c r="DH3" i="3" s="1"/>
  <c r="BN6" i="3"/>
  <c r="BL9" i="3"/>
  <c r="BN14" i="3"/>
  <c r="BL17" i="3"/>
  <c r="BN22" i="3"/>
  <c r="BL25" i="3"/>
  <c r="BN30" i="3"/>
  <c r="BL33" i="3"/>
  <c r="BN38" i="3"/>
  <c r="BL41" i="3"/>
  <c r="BN46" i="3"/>
  <c r="BL49" i="3"/>
  <c r="BN54" i="3"/>
  <c r="AY5" i="3"/>
  <c r="AW8" i="3"/>
  <c r="BA10" i="3"/>
  <c r="AY13" i="3"/>
  <c r="AW16" i="3"/>
  <c r="BA18" i="3"/>
  <c r="AY21" i="3"/>
  <c r="AW24" i="3"/>
  <c r="BA26" i="3"/>
  <c r="AY29" i="3"/>
  <c r="AW32" i="3"/>
  <c r="BA34" i="3"/>
  <c r="AY37" i="3"/>
  <c r="AW40" i="3"/>
  <c r="BA42" i="3"/>
  <c r="AY45" i="3"/>
  <c r="AW48" i="3"/>
  <c r="BA50" i="3"/>
  <c r="AY53" i="3"/>
  <c r="AJ4" i="3"/>
  <c r="AL9" i="3"/>
  <c r="AJ12" i="3"/>
  <c r="AL17" i="3"/>
  <c r="AJ20" i="3"/>
  <c r="AL25" i="3"/>
  <c r="AJ28" i="3"/>
  <c r="AL33" i="3"/>
  <c r="AJ36" i="3"/>
  <c r="AL41" i="3"/>
  <c r="AJ44" i="3"/>
  <c r="AL49" i="3"/>
  <c r="AJ52" i="3"/>
  <c r="Y5" i="3"/>
  <c r="W8" i="3"/>
  <c r="U11" i="3"/>
  <c r="Y13" i="3"/>
  <c r="W16" i="3"/>
  <c r="U19" i="3"/>
  <c r="Y21" i="3"/>
  <c r="W24" i="3"/>
  <c r="U27" i="3"/>
  <c r="Y29" i="3"/>
  <c r="W32" i="3"/>
  <c r="U35" i="3"/>
  <c r="Y37" i="3"/>
  <c r="W40" i="3"/>
  <c r="U43" i="3"/>
  <c r="Y45" i="3"/>
  <c r="W48" i="3"/>
  <c r="U51" i="3"/>
  <c r="Y53" i="3"/>
  <c r="J4" i="3"/>
  <c r="CB4" i="3" s="1"/>
  <c r="J8" i="3"/>
  <c r="CB8" i="3" s="1"/>
  <c r="J12" i="3"/>
  <c r="CB12" i="3" s="1"/>
  <c r="J16" i="3"/>
  <c r="CB16" i="3" s="1"/>
  <c r="J20" i="3"/>
  <c r="CB20" i="3" s="1"/>
  <c r="CR4" i="3"/>
  <c r="CR8" i="3"/>
  <c r="CR12" i="3"/>
  <c r="CR16" i="3"/>
  <c r="CR20" i="3"/>
  <c r="CR24" i="3"/>
  <c r="CR28" i="3"/>
  <c r="CR32" i="3"/>
  <c r="CR36" i="3"/>
  <c r="CR40" i="3"/>
  <c r="CR44" i="3"/>
  <c r="CR48" i="3"/>
  <c r="CR52" i="3"/>
  <c r="BK4" i="3"/>
  <c r="BO6" i="3"/>
  <c r="BM9" i="3"/>
  <c r="BK12" i="3"/>
  <c r="BO14" i="3"/>
  <c r="BM17" i="3"/>
  <c r="BK20" i="3"/>
  <c r="BO22" i="3"/>
  <c r="BM25" i="3"/>
  <c r="BK28" i="3"/>
  <c r="BO30" i="3"/>
  <c r="BM33" i="3"/>
  <c r="BK36" i="3"/>
  <c r="BO38" i="3"/>
  <c r="BM41" i="3"/>
  <c r="BK44" i="3"/>
  <c r="BO46" i="3"/>
  <c r="BM49" i="3"/>
  <c r="BK52" i="3"/>
  <c r="BO54" i="3"/>
  <c r="AZ5" i="3"/>
  <c r="AX8" i="3"/>
  <c r="AZ13" i="3"/>
  <c r="AX16" i="3"/>
  <c r="AZ21" i="3"/>
  <c r="AX24" i="3"/>
  <c r="AZ29" i="3"/>
  <c r="AX32" i="3"/>
  <c r="AZ37" i="3"/>
  <c r="AX40" i="3"/>
  <c r="AZ45" i="3"/>
  <c r="AX48" i="3"/>
  <c r="AZ53" i="3"/>
  <c r="AK4" i="3"/>
  <c r="AI7" i="3"/>
  <c r="AM9" i="3"/>
  <c r="AK12" i="3"/>
  <c r="AI15" i="3"/>
  <c r="AM17" i="3"/>
  <c r="AK20" i="3"/>
  <c r="AI23" i="3"/>
  <c r="AM25" i="3"/>
  <c r="AK28" i="3"/>
  <c r="AI31" i="3"/>
  <c r="AM33" i="3"/>
  <c r="AK36" i="3"/>
  <c r="AI39" i="3"/>
  <c r="AM41" i="3"/>
  <c r="AK44" i="3"/>
  <c r="AI47" i="3"/>
  <c r="AM49" i="3"/>
  <c r="AK52" i="3"/>
  <c r="AJ3" i="3"/>
  <c r="X8" i="3"/>
  <c r="V11" i="3"/>
  <c r="X16" i="3"/>
  <c r="V19" i="3"/>
  <c r="X24" i="3"/>
  <c r="V27" i="3"/>
  <c r="X32" i="3"/>
  <c r="V35" i="3"/>
  <c r="X40" i="3"/>
  <c r="V43" i="3"/>
  <c r="X48" i="3"/>
  <c r="V51" i="3"/>
  <c r="G5" i="3"/>
  <c r="G9" i="3"/>
  <c r="BY9" i="3" s="1"/>
  <c r="G13" i="3"/>
  <c r="BY13" i="3" s="1"/>
  <c r="G17" i="3"/>
  <c r="BY17" i="3" s="1"/>
  <c r="G21" i="3"/>
  <c r="BY21" i="3" s="1"/>
  <c r="G25" i="3"/>
  <c r="BY25" i="3" s="1"/>
  <c r="G29" i="3"/>
  <c r="BY29" i="3" s="1"/>
  <c r="I3" i="3"/>
  <c r="ED3" i="3" s="1"/>
  <c r="H51" i="3"/>
  <c r="BZ51" i="3" s="1"/>
  <c r="H47" i="3"/>
  <c r="BZ47" i="3" s="1"/>
  <c r="H43" i="3"/>
  <c r="BZ43" i="3" s="1"/>
  <c r="H39" i="3"/>
  <c r="BZ39" i="3" s="1"/>
  <c r="H35" i="3"/>
  <c r="BZ35" i="3" s="1"/>
  <c r="I30" i="3"/>
  <c r="H25" i="3"/>
  <c r="BZ25" i="3" s="1"/>
  <c r="G14" i="3"/>
  <c r="BY14" i="3" s="1"/>
  <c r="X49" i="3"/>
  <c r="U44" i="3"/>
  <c r="X38" i="3"/>
  <c r="V33" i="3"/>
  <c r="Y27" i="3"/>
  <c r="V22" i="3"/>
  <c r="W11" i="3"/>
  <c r="AI40" i="3"/>
  <c r="AM34" i="3"/>
  <c r="AJ29" i="3"/>
  <c r="AM23" i="3"/>
  <c r="AK18" i="3"/>
  <c r="AK7" i="3"/>
  <c r="BA53" i="3"/>
  <c r="AZ30" i="3"/>
  <c r="AW25" i="3"/>
  <c r="AZ19" i="3"/>
  <c r="AX14" i="3"/>
  <c r="BA8" i="3"/>
  <c r="BL3" i="3"/>
  <c r="BN49" i="3"/>
  <c r="BM26" i="3"/>
  <c r="BN15" i="3"/>
  <c r="BK10" i="3"/>
  <c r="BN4" i="3"/>
  <c r="CS45" i="3"/>
  <c r="CS36" i="3"/>
  <c r="CU24" i="3"/>
  <c r="CS13" i="3"/>
  <c r="CS4" i="3"/>
  <c r="H3" i="3"/>
  <c r="BZ3" i="3" s="1"/>
  <c r="G51" i="3"/>
  <c r="BY51" i="3" s="1"/>
  <c r="G47" i="3"/>
  <c r="BY47" i="3" s="1"/>
  <c r="G43" i="3"/>
  <c r="BY43" i="3" s="1"/>
  <c r="G39" i="3"/>
  <c r="BY39" i="3" s="1"/>
  <c r="G35" i="3"/>
  <c r="BY35" i="3" s="1"/>
  <c r="H30" i="3"/>
  <c r="BZ30" i="3" s="1"/>
  <c r="J24" i="3"/>
  <c r="CB24" i="3" s="1"/>
  <c r="J13" i="3"/>
  <c r="CB13" i="3" s="1"/>
  <c r="Y54" i="3"/>
  <c r="W49" i="3"/>
  <c r="W38" i="3"/>
  <c r="U33" i="3"/>
  <c r="X27" i="3"/>
  <c r="U22" i="3"/>
  <c r="Y16" i="3"/>
  <c r="AK45" i="3"/>
  <c r="AL34" i="3"/>
  <c r="AI29" i="3"/>
  <c r="AL23" i="3"/>
  <c r="AJ18" i="3"/>
  <c r="AM12" i="3"/>
  <c r="AJ7" i="3"/>
  <c r="AX41" i="3"/>
  <c r="BA35" i="3"/>
  <c r="AY30" i="3"/>
  <c r="AY19" i="3"/>
  <c r="AW14" i="3"/>
  <c r="AZ8" i="3"/>
  <c r="BK37" i="3"/>
  <c r="BO31" i="3"/>
  <c r="BL26" i="3"/>
  <c r="BO20" i="3"/>
  <c r="BM15" i="3"/>
  <c r="BM4" i="3"/>
  <c r="CR45" i="3"/>
  <c r="CT33" i="3"/>
  <c r="CT24" i="3"/>
  <c r="CR13" i="3"/>
  <c r="J54" i="3"/>
  <c r="J50" i="3"/>
  <c r="CB50" i="3" s="1"/>
  <c r="J46" i="3"/>
  <c r="CB46" i="3" s="1"/>
  <c r="J42" i="3"/>
  <c r="CB42" i="3" s="1"/>
  <c r="J38" i="3"/>
  <c r="CB38" i="3" s="1"/>
  <c r="J34" i="3"/>
  <c r="CB34" i="3" s="1"/>
  <c r="G30" i="3"/>
  <c r="BY30" i="3" s="1"/>
  <c r="I22" i="3"/>
  <c r="I13" i="3"/>
  <c r="X54" i="3"/>
  <c r="V49" i="3"/>
  <c r="Y43" i="3"/>
  <c r="V38" i="3"/>
  <c r="W27" i="3"/>
  <c r="V4" i="3"/>
  <c r="AM50" i="3"/>
  <c r="AJ45" i="3"/>
  <c r="AM39" i="3"/>
  <c r="AK34" i="3"/>
  <c r="AK23" i="3"/>
  <c r="AI18" i="3"/>
  <c r="AL12" i="3"/>
  <c r="AZ46" i="3"/>
  <c r="AW41" i="3"/>
  <c r="AZ35" i="3"/>
  <c r="AX30" i="3"/>
  <c r="BA24" i="3"/>
  <c r="AX19" i="3"/>
  <c r="AY8" i="3"/>
  <c r="BM42" i="3"/>
  <c r="BN31" i="3"/>
  <c r="BK26" i="3"/>
  <c r="BN20" i="3"/>
  <c r="BL15" i="3"/>
  <c r="BO9" i="3"/>
  <c r="BL4" i="3"/>
  <c r="CU44" i="3"/>
  <c r="CS33" i="3"/>
  <c r="CS24" i="3"/>
  <c r="CU12" i="3"/>
  <c r="I54" i="3"/>
  <c r="I50" i="3"/>
  <c r="I46" i="3"/>
  <c r="I42" i="3"/>
  <c r="I38" i="3"/>
  <c r="I34" i="3"/>
  <c r="J29" i="3"/>
  <c r="CB29" i="3" s="1"/>
  <c r="H22" i="3"/>
  <c r="BZ22" i="3" s="1"/>
  <c r="H13" i="3"/>
  <c r="BZ13" i="3" s="1"/>
  <c r="W54" i="3"/>
  <c r="U49" i="3"/>
  <c r="X43" i="3"/>
  <c r="U38" i="3"/>
  <c r="Y32" i="3"/>
  <c r="X9" i="3"/>
  <c r="U4" i="3"/>
  <c r="AL50" i="3"/>
  <c r="AI45" i="3"/>
  <c r="AL39" i="3"/>
  <c r="AJ34" i="3"/>
  <c r="AM28" i="3"/>
  <c r="AJ23" i="3"/>
  <c r="BA51" i="3"/>
  <c r="AY46" i="3"/>
  <c r="AY35" i="3"/>
  <c r="AW30" i="3"/>
  <c r="AZ24" i="3"/>
  <c r="AW19" i="3"/>
  <c r="BA13" i="3"/>
  <c r="BK53" i="3"/>
  <c r="BO47" i="3"/>
  <c r="BL42" i="3"/>
  <c r="BO36" i="3"/>
  <c r="BM31" i="3"/>
  <c r="BM20" i="3"/>
  <c r="BK15" i="3"/>
  <c r="BN9" i="3"/>
  <c r="CT53" i="3"/>
  <c r="CT44" i="3"/>
  <c r="CR33" i="3"/>
  <c r="CT21" i="3"/>
  <c r="CT12" i="3"/>
  <c r="H54" i="3"/>
  <c r="H50" i="3"/>
  <c r="BZ50" i="3" s="1"/>
  <c r="H46" i="3"/>
  <c r="BZ46" i="3" s="1"/>
  <c r="H42" i="3"/>
  <c r="BZ42" i="3" s="1"/>
  <c r="H38" i="3"/>
  <c r="BZ38" i="3" s="1"/>
  <c r="H34" i="3"/>
  <c r="BZ34" i="3" s="1"/>
  <c r="I29" i="3"/>
  <c r="G22" i="3"/>
  <c r="BY22" i="3" s="1"/>
  <c r="I10" i="3"/>
  <c r="V54" i="3"/>
  <c r="W43" i="3"/>
  <c r="V20" i="3"/>
  <c r="Y14" i="3"/>
  <c r="W9" i="3"/>
  <c r="AI3" i="3"/>
  <c r="AK50" i="3"/>
  <c r="AK39" i="3"/>
  <c r="AI34" i="3"/>
  <c r="AL28" i="3"/>
  <c r="AK5" i="3"/>
  <c r="AZ51" i="3"/>
  <c r="AX46" i="3"/>
  <c r="BA40" i="3"/>
  <c r="AX35" i="3"/>
  <c r="AY24" i="3"/>
  <c r="BN47" i="3"/>
  <c r="BK42" i="3"/>
  <c r="BN36" i="3"/>
  <c r="BL31" i="3"/>
  <c r="BO25" i="3"/>
  <c r="BL20" i="3"/>
  <c r="CS53" i="3"/>
  <c r="CS44" i="3"/>
  <c r="CU32" i="3"/>
  <c r="CS21" i="3"/>
  <c r="CS12" i="3"/>
  <c r="G54" i="3"/>
  <c r="G50" i="3"/>
  <c r="BY50" i="3" s="1"/>
  <c r="G46" i="3"/>
  <c r="BY46" i="3" s="1"/>
  <c r="G42" i="3"/>
  <c r="BY42" i="3" s="1"/>
  <c r="G38" i="3"/>
  <c r="BY38" i="3" s="1"/>
  <c r="G34" i="3"/>
  <c r="BY34" i="3" s="1"/>
  <c r="H29" i="3"/>
  <c r="BZ29" i="3" s="1"/>
  <c r="J21" i="3"/>
  <c r="CB21" i="3" s="1"/>
  <c r="H10" i="3"/>
  <c r="BZ10" i="3" s="1"/>
  <c r="U54" i="3"/>
  <c r="Y48" i="3"/>
  <c r="X25" i="3"/>
  <c r="U20" i="3"/>
  <c r="X14" i="3"/>
  <c r="V9" i="3"/>
  <c r="AM3" i="3"/>
  <c r="AJ50" i="3"/>
  <c r="AM44" i="3"/>
  <c r="AJ39" i="3"/>
  <c r="AI16" i="3"/>
  <c r="AM10" i="3"/>
  <c r="AJ5" i="3"/>
  <c r="AY51" i="3"/>
  <c r="AW46" i="3"/>
  <c r="AZ40" i="3"/>
  <c r="AW35" i="3"/>
  <c r="BA29" i="3"/>
  <c r="AZ6" i="3"/>
  <c r="BO52" i="3"/>
  <c r="BM47" i="3"/>
  <c r="BM36" i="3"/>
  <c r="BK31" i="3"/>
  <c r="BN25" i="3"/>
  <c r="CR53" i="3"/>
  <c r="CT41" i="3"/>
  <c r="CT32" i="3"/>
  <c r="CR21" i="3"/>
  <c r="CT9" i="3"/>
  <c r="I53" i="3"/>
  <c r="I49" i="3"/>
  <c r="I45" i="3"/>
  <c r="I41" i="3"/>
  <c r="I37" i="3"/>
  <c r="I33" i="3"/>
  <c r="H28" i="3"/>
  <c r="BZ28" i="3" s="1"/>
  <c r="H21" i="3"/>
  <c r="BZ21" i="3" s="1"/>
  <c r="J9" i="3"/>
  <c r="CB9" i="3" s="1"/>
  <c r="X41" i="3"/>
  <c r="U36" i="3"/>
  <c r="X30" i="3"/>
  <c r="V25" i="3"/>
  <c r="Y19" i="3"/>
  <c r="V14" i="3"/>
  <c r="AK3" i="3"/>
  <c r="AI32" i="3"/>
  <c r="AM26" i="3"/>
  <c r="AJ21" i="3"/>
  <c r="AM15" i="3"/>
  <c r="AK10" i="3"/>
  <c r="AW51" i="3"/>
  <c r="BA45" i="3"/>
  <c r="AZ22" i="3"/>
  <c r="AW17" i="3"/>
  <c r="AZ11" i="3"/>
  <c r="AX6" i="3"/>
  <c r="BM52" i="3"/>
  <c r="BK47" i="3"/>
  <c r="BN41" i="3"/>
  <c r="BM18" i="3"/>
  <c r="BN7" i="3"/>
  <c r="CT52" i="3"/>
  <c r="CR41" i="3"/>
  <c r="CT29" i="3"/>
  <c r="CT20" i="3"/>
  <c r="CR9" i="3"/>
  <c r="EA56" i="2" l="1"/>
  <c r="S60" i="2" s="1"/>
  <c r="R58" i="2"/>
  <c r="EB56" i="2"/>
  <c r="T60" i="2" s="1"/>
  <c r="T58" i="2"/>
  <c r="S58" i="2"/>
  <c r="J60" i="3"/>
  <c r="I56" i="3"/>
  <c r="BY54" i="3"/>
  <c r="G56" i="3"/>
  <c r="H60" i="3"/>
  <c r="CB54" i="3"/>
  <c r="CB56" i="3" s="1"/>
  <c r="J56" i="3"/>
  <c r="BZ54" i="3"/>
  <c r="BZ56" i="3" s="1"/>
  <c r="H56" i="3"/>
  <c r="S56" i="2"/>
  <c r="U9" i="2"/>
  <c r="U19" i="2"/>
  <c r="U33" i="2"/>
  <c r="U50" i="2"/>
  <c r="U37" i="2"/>
  <c r="U4" i="2"/>
  <c r="U17" i="2"/>
  <c r="U5" i="2"/>
  <c r="U44" i="2"/>
  <c r="T56" i="2"/>
  <c r="U28" i="2"/>
  <c r="U34" i="2"/>
  <c r="U38" i="2"/>
  <c r="U11" i="2"/>
  <c r="U52" i="2"/>
  <c r="U45" i="2"/>
  <c r="U3" i="2"/>
  <c r="U6" i="2"/>
  <c r="U39" i="2"/>
  <c r="U15" i="2"/>
  <c r="U29" i="2"/>
  <c r="U23" i="2"/>
  <c r="U10" i="2"/>
  <c r="U31" i="2"/>
  <c r="U47" i="2"/>
  <c r="U14" i="2"/>
  <c r="U43" i="2"/>
  <c r="U7" i="2"/>
  <c r="U8" i="2"/>
  <c r="U18" i="2"/>
  <c r="U51" i="2"/>
  <c r="U35" i="2"/>
  <c r="U12" i="2"/>
  <c r="U22" i="2"/>
  <c r="U20" i="2"/>
  <c r="U26" i="2"/>
  <c r="U48" i="2"/>
  <c r="Q56" i="2"/>
  <c r="U54" i="2"/>
  <c r="U13" i="2"/>
  <c r="U24" i="2"/>
  <c r="U30" i="2"/>
  <c r="U41" i="2"/>
  <c r="U16" i="2"/>
  <c r="U32" i="2"/>
  <c r="U21" i="2"/>
  <c r="U25" i="2"/>
  <c r="U36" i="2"/>
  <c r="U49" i="2"/>
  <c r="U42" i="2"/>
  <c r="U27" i="2"/>
  <c r="U53" i="2"/>
  <c r="U40" i="2"/>
  <c r="U46" i="2"/>
  <c r="R56" i="2"/>
  <c r="DE11" i="2"/>
  <c r="DE43" i="2"/>
  <c r="DE15" i="2"/>
  <c r="DE5" i="2"/>
  <c r="DE46" i="2"/>
  <c r="DE17" i="2"/>
  <c r="DE51" i="2"/>
  <c r="DE35" i="2"/>
  <c r="DE30" i="2"/>
  <c r="DE54" i="2"/>
  <c r="DE4" i="2"/>
  <c r="DE22" i="2"/>
  <c r="DE9" i="2"/>
  <c r="DE19" i="2"/>
  <c r="DE49" i="2"/>
  <c r="DE41" i="2"/>
  <c r="DE23" i="2"/>
  <c r="DE14" i="2"/>
  <c r="CA46" i="3"/>
  <c r="CC46" i="3" s="1"/>
  <c r="CD46" i="3" s="1"/>
  <c r="ED46" i="3"/>
  <c r="CA28" i="3"/>
  <c r="CC28" i="3" s="1"/>
  <c r="CD28" i="3" s="1"/>
  <c r="ED28" i="3"/>
  <c r="CA48" i="3"/>
  <c r="CC48" i="3" s="1"/>
  <c r="CD48" i="3" s="1"/>
  <c r="ED48" i="3"/>
  <c r="DE48" i="2"/>
  <c r="DE7" i="2"/>
  <c r="CA50" i="3"/>
  <c r="CC50" i="3" s="1"/>
  <c r="CD50" i="3" s="1"/>
  <c r="ED50" i="3"/>
  <c r="CA18" i="3"/>
  <c r="CC18" i="3" s="1"/>
  <c r="CD18" i="3" s="1"/>
  <c r="ED18" i="3"/>
  <c r="CA43" i="3"/>
  <c r="CC43" i="3" s="1"/>
  <c r="CD43" i="3" s="1"/>
  <c r="ED43" i="3"/>
  <c r="CA9" i="3"/>
  <c r="CC9" i="3" s="1"/>
  <c r="CD9" i="3" s="1"/>
  <c r="ED9" i="3"/>
  <c r="CA39" i="3"/>
  <c r="CC39" i="3" s="1"/>
  <c r="CD39" i="3" s="1"/>
  <c r="ED39" i="3"/>
  <c r="DE6" i="2"/>
  <c r="DE8" i="2"/>
  <c r="CA49" i="3"/>
  <c r="CC49" i="3" s="1"/>
  <c r="CD49" i="3" s="1"/>
  <c r="ED49" i="3"/>
  <c r="CA34" i="3"/>
  <c r="CC34" i="3" s="1"/>
  <c r="CD34" i="3" s="1"/>
  <c r="ED34" i="3"/>
  <c r="CA10" i="3"/>
  <c r="CC10" i="3" s="1"/>
  <c r="CD10" i="3" s="1"/>
  <c r="ED10" i="3"/>
  <c r="CA29" i="3"/>
  <c r="CC29" i="3" s="1"/>
  <c r="CD29" i="3" s="1"/>
  <c r="ED29" i="3"/>
  <c r="CA54" i="3"/>
  <c r="ED54" i="3"/>
  <c r="CA20" i="3"/>
  <c r="CC20" i="3" s="1"/>
  <c r="CD20" i="3" s="1"/>
  <c r="ED20" i="3"/>
  <c r="CA22" i="3"/>
  <c r="CC22" i="3" s="1"/>
  <c r="CD22" i="3" s="1"/>
  <c r="ED22" i="3"/>
  <c r="CA16" i="3"/>
  <c r="CC16" i="3" s="1"/>
  <c r="CD16" i="3" s="1"/>
  <c r="ED16" i="3"/>
  <c r="CA31" i="3"/>
  <c r="CC31" i="3" s="1"/>
  <c r="CD31" i="3" s="1"/>
  <c r="ED31" i="3"/>
  <c r="CA5" i="3"/>
  <c r="ED5" i="3"/>
  <c r="CA35" i="3"/>
  <c r="CC35" i="3" s="1"/>
  <c r="CD35" i="3" s="1"/>
  <c r="ED35" i="3"/>
  <c r="DE32" i="2"/>
  <c r="DE44" i="2"/>
  <c r="DE36" i="2"/>
  <c r="DE20" i="2"/>
  <c r="DE27" i="2"/>
  <c r="DE40" i="2"/>
  <c r="CA12" i="3"/>
  <c r="CC12" i="3" s="1"/>
  <c r="CD12" i="3" s="1"/>
  <c r="ED12" i="3"/>
  <c r="CA27" i="3"/>
  <c r="CC27" i="3" s="1"/>
  <c r="CD27" i="3" s="1"/>
  <c r="ED27" i="3"/>
  <c r="CA21" i="3"/>
  <c r="CC21" i="3" s="1"/>
  <c r="CD21" i="3" s="1"/>
  <c r="ED21" i="3"/>
  <c r="DE39" i="2"/>
  <c r="DE28" i="2"/>
  <c r="DE16" i="2"/>
  <c r="DE24" i="2"/>
  <c r="CA8" i="3"/>
  <c r="CC8" i="3" s="1"/>
  <c r="CD8" i="3" s="1"/>
  <c r="ED8" i="3"/>
  <c r="CA23" i="3"/>
  <c r="CC23" i="3" s="1"/>
  <c r="CD23" i="3" s="1"/>
  <c r="ED23" i="3"/>
  <c r="DE12" i="2"/>
  <c r="CA30" i="3"/>
  <c r="CC30" i="3" s="1"/>
  <c r="CD30" i="3" s="1"/>
  <c r="ED30" i="3"/>
  <c r="DE26" i="2"/>
  <c r="CA4" i="3"/>
  <c r="CC4" i="3" s="1"/>
  <c r="CD4" i="3" s="1"/>
  <c r="ED4" i="3"/>
  <c r="CA19" i="3"/>
  <c r="CC19" i="3" s="1"/>
  <c r="CD19" i="3" s="1"/>
  <c r="ED19" i="3"/>
  <c r="CA40" i="3"/>
  <c r="CC40" i="3" s="1"/>
  <c r="CD40" i="3" s="1"/>
  <c r="ED40" i="3"/>
  <c r="DE3" i="2"/>
  <c r="DE37" i="2"/>
  <c r="DE53" i="2"/>
  <c r="CA15" i="3"/>
  <c r="CC15" i="3" s="1"/>
  <c r="CD15" i="3" s="1"/>
  <c r="ED15" i="3"/>
  <c r="CA6" i="3"/>
  <c r="CC6" i="3" s="1"/>
  <c r="CD6" i="3" s="1"/>
  <c r="ED6" i="3"/>
  <c r="CA36" i="3"/>
  <c r="CC36" i="3" s="1"/>
  <c r="CD36" i="3" s="1"/>
  <c r="ED36" i="3"/>
  <c r="DE33" i="2"/>
  <c r="CA24" i="3"/>
  <c r="CC24" i="3" s="1"/>
  <c r="CD24" i="3" s="1"/>
  <c r="ED24" i="3"/>
  <c r="CA13" i="3"/>
  <c r="CC13" i="3" s="1"/>
  <c r="CD13" i="3" s="1"/>
  <c r="ED13" i="3"/>
  <c r="CA3" i="3"/>
  <c r="CC3" i="3" s="1"/>
  <c r="CD3" i="3" s="1"/>
  <c r="CA11" i="3"/>
  <c r="CC11" i="3" s="1"/>
  <c r="CD11" i="3" s="1"/>
  <c r="ED11" i="3"/>
  <c r="DE29" i="2"/>
  <c r="DE31" i="2"/>
  <c r="DE52" i="2"/>
  <c r="CA33" i="3"/>
  <c r="CC33" i="3" s="1"/>
  <c r="CD33" i="3" s="1"/>
  <c r="ED33" i="3"/>
  <c r="CA7" i="3"/>
  <c r="CC7" i="3" s="1"/>
  <c r="CD7" i="3" s="1"/>
  <c r="ED7" i="3"/>
  <c r="CA25" i="3"/>
  <c r="CC25" i="3" s="1"/>
  <c r="CD25" i="3" s="1"/>
  <c r="ED25" i="3"/>
  <c r="CA51" i="3"/>
  <c r="CC51" i="3" s="1"/>
  <c r="CD51" i="3" s="1"/>
  <c r="ED51" i="3"/>
  <c r="CA17" i="3"/>
  <c r="CC17" i="3" s="1"/>
  <c r="CD17" i="3" s="1"/>
  <c r="ED17" i="3"/>
  <c r="DE18" i="2"/>
  <c r="DE47" i="2"/>
  <c r="CA41" i="3"/>
  <c r="ED41" i="3"/>
  <c r="CA14" i="3"/>
  <c r="CC14" i="3" s="1"/>
  <c r="CD14" i="3" s="1"/>
  <c r="ED14" i="3"/>
  <c r="CA45" i="3"/>
  <c r="CC45" i="3" s="1"/>
  <c r="CD45" i="3" s="1"/>
  <c r="ED45" i="3"/>
  <c r="CA32" i="3"/>
  <c r="CC32" i="3" s="1"/>
  <c r="CD32" i="3" s="1"/>
  <c r="ED32" i="3"/>
  <c r="DE42" i="2"/>
  <c r="DE25" i="2"/>
  <c r="CA52" i="3"/>
  <c r="CC52" i="3" s="1"/>
  <c r="CD52" i="3" s="1"/>
  <c r="ED52" i="3"/>
  <c r="DE21" i="2"/>
  <c r="CA53" i="3"/>
  <c r="CC53" i="3" s="1"/>
  <c r="CD53" i="3" s="1"/>
  <c r="ED53" i="3"/>
  <c r="CA47" i="3"/>
  <c r="CC47" i="3" s="1"/>
  <c r="CD47" i="3" s="1"/>
  <c r="ED47" i="3"/>
  <c r="CA44" i="3"/>
  <c r="CC44" i="3" s="1"/>
  <c r="CD44" i="3" s="1"/>
  <c r="ED44" i="3"/>
  <c r="DE50" i="2"/>
  <c r="DE13" i="2"/>
  <c r="DE38" i="2"/>
  <c r="CA37" i="3"/>
  <c r="CC37" i="3" s="1"/>
  <c r="CD37" i="3" s="1"/>
  <c r="ED37" i="3"/>
  <c r="DE45" i="2"/>
  <c r="CA38" i="3"/>
  <c r="CC38" i="3" s="1"/>
  <c r="CD38" i="3" s="1"/>
  <c r="ED38" i="3"/>
  <c r="CA42" i="3"/>
  <c r="CC42" i="3" s="1"/>
  <c r="CD42" i="3" s="1"/>
  <c r="ED42" i="3"/>
  <c r="CA26" i="3"/>
  <c r="CC26" i="3" s="1"/>
  <c r="CD26" i="3" s="1"/>
  <c r="ED26" i="3"/>
  <c r="DE10" i="2"/>
  <c r="DE34" i="2"/>
  <c r="Z52" i="2"/>
  <c r="BT52" i="2" s="1"/>
  <c r="AA20" i="2"/>
  <c r="AC20" i="2" s="1"/>
  <c r="AA16" i="2"/>
  <c r="BU16" i="2" s="1"/>
  <c r="AA40" i="2"/>
  <c r="BU40" i="2" s="1"/>
  <c r="Z43" i="2"/>
  <c r="BT43" i="2" s="1"/>
  <c r="Z9" i="2"/>
  <c r="BT9" i="2" s="1"/>
  <c r="DI12" i="3"/>
  <c r="CY12" i="3"/>
  <c r="DH39" i="3"/>
  <c r="CX39" i="3"/>
  <c r="DI21" i="3"/>
  <c r="CY21" i="3"/>
  <c r="DK43" i="3"/>
  <c r="DA43" i="3"/>
  <c r="DK54" i="3"/>
  <c r="DA54" i="3"/>
  <c r="DJ10" i="3"/>
  <c r="CZ10" i="3"/>
  <c r="DH34" i="3"/>
  <c r="CX34" i="3"/>
  <c r="DK50" i="3"/>
  <c r="DA50" i="3"/>
  <c r="DK45" i="3"/>
  <c r="DA45" i="3"/>
  <c r="DI25" i="3"/>
  <c r="CY25" i="3"/>
  <c r="DK35" i="3"/>
  <c r="DA35" i="3"/>
  <c r="DI7" i="3"/>
  <c r="CY7" i="3"/>
  <c r="DK46" i="3"/>
  <c r="DA46" i="3"/>
  <c r="DI49" i="3"/>
  <c r="CY49" i="3"/>
  <c r="DH9" i="3"/>
  <c r="CX9" i="3"/>
  <c r="DI53" i="3"/>
  <c r="CY53" i="3"/>
  <c r="DJ12" i="3"/>
  <c r="CZ12" i="3"/>
  <c r="DH20" i="3"/>
  <c r="CX20" i="3"/>
  <c r="DK31" i="3"/>
  <c r="DA31" i="3"/>
  <c r="DJ51" i="3"/>
  <c r="CZ51" i="3"/>
  <c r="DH23" i="3"/>
  <c r="CX23" i="3"/>
  <c r="DK42" i="3"/>
  <c r="DA42" i="3"/>
  <c r="DI10" i="3"/>
  <c r="CY10" i="3"/>
  <c r="DH22" i="3"/>
  <c r="CX22" i="3"/>
  <c r="DK37" i="3"/>
  <c r="DA37" i="3"/>
  <c r="DK16" i="3"/>
  <c r="DA16" i="3"/>
  <c r="DK8" i="3"/>
  <c r="DA8" i="3"/>
  <c r="DK53" i="3"/>
  <c r="DA53" i="3"/>
  <c r="DJ17" i="3"/>
  <c r="CZ17" i="3"/>
  <c r="DK4" i="3"/>
  <c r="DA4" i="3"/>
  <c r="DK39" i="3"/>
  <c r="DA39" i="3"/>
  <c r="DI11" i="3"/>
  <c r="CY11" i="3"/>
  <c r="DK28" i="3"/>
  <c r="DA28" i="3"/>
  <c r="DH27" i="3"/>
  <c r="CX27" i="3"/>
  <c r="DH16" i="3"/>
  <c r="CX16" i="3"/>
  <c r="DK27" i="3"/>
  <c r="DA27" i="3"/>
  <c r="DJ47" i="3"/>
  <c r="CZ47" i="3"/>
  <c r="DH19" i="3"/>
  <c r="CX19" i="3"/>
  <c r="DK38" i="3"/>
  <c r="DA38" i="3"/>
  <c r="DI6" i="3"/>
  <c r="CY6" i="3"/>
  <c r="DH18" i="3"/>
  <c r="CX18" i="3"/>
  <c r="DK33" i="3"/>
  <c r="DA33" i="3"/>
  <c r="DI9" i="3"/>
  <c r="CY9" i="3"/>
  <c r="DI37" i="3"/>
  <c r="CY37" i="3"/>
  <c r="DH5" i="3"/>
  <c r="CX5" i="3"/>
  <c r="DI33" i="3"/>
  <c r="CY33" i="3"/>
  <c r="DI36" i="3"/>
  <c r="CY36" i="3"/>
  <c r="DI19" i="3"/>
  <c r="CY19" i="3"/>
  <c r="DH31" i="3"/>
  <c r="CX31" i="3"/>
  <c r="DJ6" i="3"/>
  <c r="CZ6" i="3"/>
  <c r="DH30" i="3"/>
  <c r="CX30" i="3"/>
  <c r="DK3" i="3"/>
  <c r="DA3" i="3"/>
  <c r="DH26" i="3"/>
  <c r="CX26" i="3"/>
  <c r="DK41" i="3"/>
  <c r="DA41" i="3"/>
  <c r="DI48" i="3"/>
  <c r="CY48" i="3"/>
  <c r="DJ4" i="3"/>
  <c r="CZ4" i="3"/>
  <c r="DJ20" i="3"/>
  <c r="CZ20" i="3"/>
  <c r="DJ21" i="3"/>
  <c r="CZ21" i="3"/>
  <c r="DJ29" i="3"/>
  <c r="CZ29" i="3"/>
  <c r="DH33" i="3"/>
  <c r="CX33" i="3"/>
  <c r="DH13" i="3"/>
  <c r="CX13" i="3"/>
  <c r="DH12" i="3"/>
  <c r="CX12" i="3"/>
  <c r="DK23" i="3"/>
  <c r="DA23" i="3"/>
  <c r="DJ43" i="3"/>
  <c r="CZ43" i="3"/>
  <c r="DH15" i="3"/>
  <c r="CX15" i="3"/>
  <c r="DK34" i="3"/>
  <c r="DA34" i="3"/>
  <c r="DJ54" i="3"/>
  <c r="CZ54" i="3"/>
  <c r="DH14" i="3"/>
  <c r="CX14" i="3"/>
  <c r="DK29" i="3"/>
  <c r="DA29" i="3"/>
  <c r="DI32" i="3"/>
  <c r="CY32" i="3"/>
  <c r="DJ25" i="3"/>
  <c r="CZ25" i="3"/>
  <c r="DJ45" i="3"/>
  <c r="CZ45" i="3"/>
  <c r="DH35" i="3"/>
  <c r="CX35" i="3"/>
  <c r="DK49" i="3"/>
  <c r="DA49" i="3"/>
  <c r="DI18" i="3"/>
  <c r="CY18" i="3"/>
  <c r="DJ40" i="3"/>
  <c r="CZ40" i="3"/>
  <c r="DI44" i="3"/>
  <c r="CY44" i="3"/>
  <c r="DI14" i="3"/>
  <c r="CY14" i="3"/>
  <c r="DH41" i="3"/>
  <c r="CX41" i="3"/>
  <c r="DJ44" i="3"/>
  <c r="CZ44" i="3"/>
  <c r="DJ24" i="3"/>
  <c r="CZ24" i="3"/>
  <c r="DH8" i="3"/>
  <c r="CX8" i="3"/>
  <c r="DK19" i="3"/>
  <c r="DA19" i="3"/>
  <c r="DJ39" i="3"/>
  <c r="CZ39" i="3"/>
  <c r="DJ3" i="3"/>
  <c r="CZ3" i="3"/>
  <c r="DH11" i="3"/>
  <c r="CX11" i="3"/>
  <c r="DK30" i="3"/>
  <c r="DA30" i="3"/>
  <c r="DJ50" i="3"/>
  <c r="CZ50" i="3"/>
  <c r="DH10" i="3"/>
  <c r="CX10" i="3"/>
  <c r="DK25" i="3"/>
  <c r="DA25" i="3"/>
  <c r="DK52" i="3"/>
  <c r="DA52" i="3"/>
  <c r="DI20" i="3"/>
  <c r="CY20" i="3"/>
  <c r="DJ48" i="3"/>
  <c r="CZ48" i="3"/>
  <c r="DI29" i="3"/>
  <c r="CY29" i="3"/>
  <c r="DH36" i="3"/>
  <c r="CX36" i="3"/>
  <c r="DI26" i="3"/>
  <c r="CY26" i="3"/>
  <c r="DH32" i="3"/>
  <c r="CX32" i="3"/>
  <c r="DI15" i="3"/>
  <c r="CY15" i="3"/>
  <c r="DI8" i="3"/>
  <c r="CY8" i="3"/>
  <c r="DH28" i="3"/>
  <c r="CX28" i="3"/>
  <c r="DH37" i="3"/>
  <c r="CX37" i="3"/>
  <c r="DH24" i="3"/>
  <c r="CX24" i="3"/>
  <c r="DJ52" i="3"/>
  <c r="CZ52" i="3"/>
  <c r="DJ53" i="3"/>
  <c r="CZ53" i="3"/>
  <c r="DJ33" i="3"/>
  <c r="CZ33" i="3"/>
  <c r="DH4" i="3"/>
  <c r="CX4" i="3"/>
  <c r="DK15" i="3"/>
  <c r="DA15" i="3"/>
  <c r="DJ35" i="3"/>
  <c r="CZ35" i="3"/>
  <c r="DI51" i="3"/>
  <c r="CY51" i="3"/>
  <c r="DH7" i="3"/>
  <c r="CX7" i="3"/>
  <c r="DK26" i="3"/>
  <c r="DA26" i="3"/>
  <c r="DJ46" i="3"/>
  <c r="CZ46" i="3"/>
  <c r="DH6" i="3"/>
  <c r="CX6" i="3"/>
  <c r="DK21" i="3"/>
  <c r="DA21" i="3"/>
  <c r="DK40" i="3"/>
  <c r="DA40" i="3"/>
  <c r="DI22" i="3"/>
  <c r="CY22" i="3"/>
  <c r="DH45" i="3"/>
  <c r="CX45" i="3"/>
  <c r="DK11" i="3"/>
  <c r="DA11" i="3"/>
  <c r="DJ31" i="3"/>
  <c r="CZ31" i="3"/>
  <c r="DI47" i="3"/>
  <c r="CY47" i="3"/>
  <c r="DK22" i="3"/>
  <c r="DA22" i="3"/>
  <c r="DJ42" i="3"/>
  <c r="CZ42" i="3"/>
  <c r="DI54" i="3"/>
  <c r="CY54" i="3"/>
  <c r="DK17" i="3"/>
  <c r="DA17" i="3"/>
  <c r="DH17" i="3"/>
  <c r="CX17" i="3"/>
  <c r="DI5" i="3"/>
  <c r="CY5" i="3"/>
  <c r="DJ8" i="3"/>
  <c r="CZ8" i="3"/>
  <c r="DI52" i="3"/>
  <c r="CY52" i="3"/>
  <c r="DK32" i="3"/>
  <c r="DA32" i="3"/>
  <c r="DJ9" i="3"/>
  <c r="CZ9" i="3"/>
  <c r="DH21" i="3"/>
  <c r="CX21" i="3"/>
  <c r="DK7" i="3"/>
  <c r="DA7" i="3"/>
  <c r="DJ27" i="3"/>
  <c r="CZ27" i="3"/>
  <c r="DI43" i="3"/>
  <c r="CY43" i="3"/>
  <c r="DK18" i="3"/>
  <c r="DA18" i="3"/>
  <c r="DJ38" i="3"/>
  <c r="CZ38" i="3"/>
  <c r="DI50" i="3"/>
  <c r="CY50" i="3"/>
  <c r="DK13" i="3"/>
  <c r="DA13" i="3"/>
  <c r="DJ37" i="3"/>
  <c r="CZ37" i="3"/>
  <c r="DI28" i="3"/>
  <c r="CY28" i="3"/>
  <c r="DH29" i="3"/>
  <c r="CX29" i="3"/>
  <c r="DJ23" i="3"/>
  <c r="CZ23" i="3"/>
  <c r="DI39" i="3"/>
  <c r="CY39" i="3"/>
  <c r="DK14" i="3"/>
  <c r="DA14" i="3"/>
  <c r="DJ34" i="3"/>
  <c r="CZ34" i="3"/>
  <c r="DI46" i="3"/>
  <c r="CY46" i="3"/>
  <c r="DK9" i="3"/>
  <c r="DA9" i="3"/>
  <c r="DI16" i="3"/>
  <c r="CY16" i="3"/>
  <c r="DK48" i="3"/>
  <c r="DA48" i="3"/>
  <c r="DJ5" i="3"/>
  <c r="CZ5" i="3"/>
  <c r="DJ49" i="3"/>
  <c r="CZ49" i="3"/>
  <c r="DJ41" i="3"/>
  <c r="CZ41" i="3"/>
  <c r="DH52" i="3"/>
  <c r="CX52" i="3"/>
  <c r="DJ19" i="3"/>
  <c r="CZ19" i="3"/>
  <c r="DI35" i="3"/>
  <c r="CY35" i="3"/>
  <c r="DI3" i="3"/>
  <c r="CY3" i="3"/>
  <c r="DK10" i="3"/>
  <c r="DA10" i="3"/>
  <c r="DJ30" i="3"/>
  <c r="CZ30" i="3"/>
  <c r="DI42" i="3"/>
  <c r="CY42" i="3"/>
  <c r="DH54" i="3"/>
  <c r="CX54" i="3"/>
  <c r="DK5" i="3"/>
  <c r="DA5" i="3"/>
  <c r="DK36" i="3"/>
  <c r="DA36" i="3"/>
  <c r="DI17" i="3"/>
  <c r="CY17" i="3"/>
  <c r="DJ28" i="3"/>
  <c r="CZ28" i="3"/>
  <c r="DK44" i="3"/>
  <c r="DA44" i="3"/>
  <c r="DJ32" i="3"/>
  <c r="CZ32" i="3"/>
  <c r="DI4" i="3"/>
  <c r="CY4" i="3"/>
  <c r="DH48" i="3"/>
  <c r="CX48" i="3"/>
  <c r="DJ15" i="3"/>
  <c r="CZ15" i="3"/>
  <c r="DI31" i="3"/>
  <c r="CY31" i="3"/>
  <c r="DH51" i="3"/>
  <c r="CX51" i="3"/>
  <c r="DK6" i="3"/>
  <c r="DA6" i="3"/>
  <c r="DJ26" i="3"/>
  <c r="CZ26" i="3"/>
  <c r="DI38" i="3"/>
  <c r="CY38" i="3"/>
  <c r="DH50" i="3"/>
  <c r="CX50" i="3"/>
  <c r="DJ13" i="3"/>
  <c r="CZ13" i="3"/>
  <c r="DI40" i="3"/>
  <c r="CY40" i="3"/>
  <c r="DH49" i="3"/>
  <c r="CX49" i="3"/>
  <c r="DK47" i="3"/>
  <c r="DA47" i="3"/>
  <c r="DH53" i="3"/>
  <c r="CX53" i="3"/>
  <c r="DH44" i="3"/>
  <c r="CX44" i="3"/>
  <c r="CX3" i="3"/>
  <c r="DI27" i="3"/>
  <c r="CY27" i="3"/>
  <c r="DH47" i="3"/>
  <c r="CX47" i="3"/>
  <c r="DH46" i="3"/>
  <c r="CX46" i="3"/>
  <c r="DJ14" i="3"/>
  <c r="CZ14" i="3"/>
  <c r="DH38" i="3"/>
  <c r="CX38" i="3"/>
  <c r="DI45" i="3"/>
  <c r="CY45" i="3"/>
  <c r="DJ16" i="3"/>
  <c r="CZ16" i="3"/>
  <c r="DK12" i="3"/>
  <c r="DA12" i="3"/>
  <c r="DI13" i="3"/>
  <c r="CY13" i="3"/>
  <c r="DJ11" i="3"/>
  <c r="CZ11" i="3"/>
  <c r="DJ22" i="3"/>
  <c r="CZ22" i="3"/>
  <c r="DI34" i="3"/>
  <c r="CY34" i="3"/>
  <c r="DH25" i="3"/>
  <c r="CX25" i="3"/>
  <c r="DK20" i="3"/>
  <c r="DA20" i="3"/>
  <c r="DI24" i="3"/>
  <c r="CY24" i="3"/>
  <c r="DK24" i="3"/>
  <c r="DA24" i="3"/>
  <c r="DH40" i="3"/>
  <c r="CX40" i="3"/>
  <c r="DK51" i="3"/>
  <c r="DA51" i="3"/>
  <c r="DJ7" i="3"/>
  <c r="CZ7" i="3"/>
  <c r="DI23" i="3"/>
  <c r="CY23" i="3"/>
  <c r="DH43" i="3"/>
  <c r="CX43" i="3"/>
  <c r="DJ18" i="3"/>
  <c r="CZ18" i="3"/>
  <c r="DI30" i="3"/>
  <c r="CY30" i="3"/>
  <c r="DH42" i="3"/>
  <c r="CX42" i="3"/>
  <c r="DJ36" i="3"/>
  <c r="CZ36" i="3"/>
  <c r="DI41" i="3"/>
  <c r="CY41" i="3"/>
  <c r="K5" i="3"/>
  <c r="BY5" i="3"/>
  <c r="K41" i="3"/>
  <c r="BY41" i="3"/>
  <c r="K33" i="3"/>
  <c r="K21" i="3"/>
  <c r="K24" i="3"/>
  <c r="K23" i="3"/>
  <c r="K35" i="3"/>
  <c r="K17" i="3"/>
  <c r="K20" i="3"/>
  <c r="K19" i="3"/>
  <c r="K6" i="3"/>
  <c r="Z7" i="2"/>
  <c r="AB7" i="2" s="1"/>
  <c r="K39" i="3"/>
  <c r="K13" i="3"/>
  <c r="K16" i="3"/>
  <c r="K15" i="3"/>
  <c r="K3" i="3"/>
  <c r="AA36" i="2"/>
  <c r="AC36" i="2" s="1"/>
  <c r="AA30" i="2"/>
  <c r="BU30" i="2" s="1"/>
  <c r="K43" i="3"/>
  <c r="K9" i="3"/>
  <c r="K47" i="3"/>
  <c r="K8" i="3"/>
  <c r="K4" i="3"/>
  <c r="K38" i="3"/>
  <c r="Z24" i="2"/>
  <c r="BT24" i="2" s="1"/>
  <c r="Z17" i="2"/>
  <c r="BT17" i="2" s="1"/>
  <c r="K46" i="3"/>
  <c r="K27" i="3"/>
  <c r="K10" i="3"/>
  <c r="K48" i="3"/>
  <c r="K42" i="3"/>
  <c r="K22" i="3"/>
  <c r="K50" i="3"/>
  <c r="K44" i="3"/>
  <c r="K18" i="3"/>
  <c r="K29" i="3"/>
  <c r="K32" i="3"/>
  <c r="K51" i="3"/>
  <c r="K25" i="3"/>
  <c r="K28" i="3"/>
  <c r="K31" i="3"/>
  <c r="K49" i="3"/>
  <c r="K53" i="3"/>
  <c r="K45" i="3"/>
  <c r="K40" i="3"/>
  <c r="K37" i="3"/>
  <c r="K34" i="3"/>
  <c r="K12" i="3"/>
  <c r="K11" i="3"/>
  <c r="K7" i="3"/>
  <c r="K52" i="3"/>
  <c r="K14" i="3"/>
  <c r="K36" i="3"/>
  <c r="K26" i="3"/>
  <c r="K54" i="3"/>
  <c r="K30" i="3"/>
  <c r="AA49" i="2"/>
  <c r="BU49" i="2" s="1"/>
  <c r="AA43" i="2"/>
  <c r="BU43" i="2" s="1"/>
  <c r="AA50" i="2"/>
  <c r="AC50" i="2" s="1"/>
  <c r="AA39" i="2"/>
  <c r="BU39" i="2" s="1"/>
  <c r="Z42" i="2"/>
  <c r="BT42" i="2" s="1"/>
  <c r="Z5" i="2"/>
  <c r="BT5" i="2" s="1"/>
  <c r="AA19" i="2"/>
  <c r="BU19" i="2" s="1"/>
  <c r="AA25" i="2"/>
  <c r="BU25" i="2" s="1"/>
  <c r="AA35" i="2"/>
  <c r="BU35" i="2" s="1"/>
  <c r="AA29" i="2"/>
  <c r="AC29" i="2" s="1"/>
  <c r="Z38" i="2"/>
  <c r="BT38" i="2" s="1"/>
  <c r="Z51" i="2"/>
  <c r="BT51" i="2" s="1"/>
  <c r="Z8" i="2"/>
  <c r="AB8" i="2" s="1"/>
  <c r="AA37" i="2"/>
  <c r="BU37" i="2" s="1"/>
  <c r="AA52" i="2"/>
  <c r="AC52" i="2" s="1"/>
  <c r="Z30" i="2"/>
  <c r="AB30" i="2" s="1"/>
  <c r="Z47" i="2"/>
  <c r="AA42" i="2"/>
  <c r="AA22" i="2"/>
  <c r="Z15" i="2"/>
  <c r="AA41" i="2"/>
  <c r="AA44" i="2"/>
  <c r="Z27" i="2"/>
  <c r="Z41" i="2"/>
  <c r="Z39" i="2"/>
  <c r="Z14" i="2"/>
  <c r="AA26" i="2"/>
  <c r="Z18" i="2"/>
  <c r="Z22" i="2"/>
  <c r="Z44" i="2"/>
  <c r="AA4" i="2"/>
  <c r="AA32" i="2"/>
  <c r="AA33" i="2"/>
  <c r="Z26" i="2"/>
  <c r="AA11" i="2"/>
  <c r="Z32" i="2"/>
  <c r="Z36" i="2"/>
  <c r="Z37" i="2"/>
  <c r="Z19" i="2"/>
  <c r="Z53" i="2"/>
  <c r="Z46" i="2"/>
  <c r="AA15" i="2"/>
  <c r="AA31" i="2"/>
  <c r="AA48" i="2"/>
  <c r="AA45" i="2"/>
  <c r="Z3" i="2"/>
  <c r="Z40" i="2"/>
  <c r="Z45" i="2"/>
  <c r="Z25" i="2"/>
  <c r="AA6" i="2"/>
  <c r="AA14" i="2"/>
  <c r="Z29" i="2"/>
  <c r="AA8" i="2"/>
  <c r="Z23" i="2"/>
  <c r="Z33" i="2"/>
  <c r="AA38" i="2"/>
  <c r="Z11" i="2"/>
  <c r="Z13" i="2"/>
  <c r="AA23" i="2"/>
  <c r="Z48" i="2"/>
  <c r="AA9" i="2"/>
  <c r="AA34" i="2"/>
  <c r="Z6" i="2"/>
  <c r="Z31" i="2"/>
  <c r="AA13" i="2"/>
  <c r="Z49" i="2"/>
  <c r="AA54" i="2"/>
  <c r="BT12" i="3"/>
  <c r="Z35" i="2"/>
  <c r="AA7" i="2"/>
  <c r="AA3" i="2"/>
  <c r="AA12" i="2"/>
  <c r="AA17" i="2"/>
  <c r="AA5" i="2"/>
  <c r="Z34" i="2"/>
  <c r="AA21" i="2"/>
  <c r="AA27" i="2"/>
  <c r="Z4" i="2"/>
  <c r="AA10" i="2"/>
  <c r="Z16" i="2"/>
  <c r="AA18" i="2"/>
  <c r="Z54" i="2"/>
  <c r="AA24" i="2"/>
  <c r="Z12" i="2"/>
  <c r="AA47" i="2"/>
  <c r="Z20" i="2"/>
  <c r="BV33" i="3"/>
  <c r="AA51" i="2"/>
  <c r="AA53" i="2"/>
  <c r="Z50" i="2"/>
  <c r="AA46" i="2"/>
  <c r="Z10" i="2"/>
  <c r="CG3" i="3"/>
  <c r="AA28" i="2"/>
  <c r="Z28" i="2"/>
  <c r="Z21" i="2"/>
  <c r="BU16" i="3"/>
  <c r="CH5" i="3"/>
  <c r="BS36" i="3"/>
  <c r="BR13" i="3"/>
  <c r="BW23" i="3"/>
  <c r="BV18" i="3"/>
  <c r="BU10" i="3"/>
  <c r="BU36" i="3"/>
  <c r="BU39" i="3"/>
  <c r="BS12" i="3"/>
  <c r="BS30" i="3"/>
  <c r="BU37" i="3"/>
  <c r="BS29" i="3"/>
  <c r="BS6" i="3"/>
  <c r="BV47" i="3"/>
  <c r="BU12" i="3"/>
  <c r="BV52" i="3"/>
  <c r="BW6" i="3"/>
  <c r="BV53" i="3"/>
  <c r="BU5" i="3"/>
  <c r="BT33" i="3"/>
  <c r="BU8" i="3"/>
  <c r="BT15" i="3"/>
  <c r="CG6" i="3"/>
  <c r="BU47" i="3"/>
  <c r="BV16" i="3"/>
  <c r="BS43" i="3"/>
  <c r="BR14" i="3"/>
  <c r="BT28" i="3"/>
  <c r="BU4" i="3"/>
  <c r="BV35" i="3"/>
  <c r="BS41" i="3"/>
  <c r="BW32" i="3"/>
  <c r="BV4" i="3"/>
  <c r="BW26" i="3"/>
  <c r="BS28" i="3"/>
  <c r="BW24" i="3"/>
  <c r="BR41" i="3"/>
  <c r="BT48" i="3"/>
  <c r="BT46" i="3"/>
  <c r="BR46" i="3"/>
  <c r="BS45" i="3"/>
  <c r="BV26" i="3"/>
  <c r="BR40" i="3"/>
  <c r="BV20" i="3"/>
  <c r="BW8" i="3"/>
  <c r="BR22" i="3"/>
  <c r="CH4" i="3"/>
  <c r="BV3" i="3"/>
  <c r="BU11" i="3"/>
  <c r="BU20" i="3"/>
  <c r="CI7" i="3"/>
  <c r="BR5" i="3"/>
  <c r="BR6" i="3"/>
  <c r="BR39" i="3"/>
  <c r="BT41" i="3"/>
  <c r="BT43" i="3"/>
  <c r="BS48" i="3"/>
  <c r="BS47" i="3"/>
  <c r="BW17" i="3"/>
  <c r="BS10" i="3"/>
  <c r="BT14" i="3"/>
  <c r="BW40" i="3"/>
  <c r="BW36" i="3"/>
  <c r="BW44" i="3"/>
  <c r="BT47" i="3"/>
  <c r="BU29" i="3"/>
  <c r="BV30" i="3"/>
  <c r="BW53" i="3"/>
  <c r="BW48" i="3"/>
  <c r="BW49" i="3"/>
  <c r="BR19" i="3"/>
  <c r="BR37" i="3"/>
  <c r="BW39" i="3"/>
  <c r="BR36" i="3"/>
  <c r="BV54" i="3"/>
  <c r="BV31" i="3"/>
  <c r="CJ7" i="3"/>
  <c r="BS11" i="3"/>
  <c r="BU15" i="3"/>
  <c r="BS15" i="3"/>
  <c r="BV36" i="3"/>
  <c r="BU41" i="3"/>
  <c r="BS37" i="3"/>
  <c r="BR17" i="3"/>
  <c r="BW51" i="3"/>
  <c r="BS31" i="3"/>
  <c r="BU7" i="3"/>
  <c r="BR42" i="3"/>
  <c r="BS19" i="3"/>
  <c r="BV24" i="3"/>
  <c r="BU34" i="3"/>
  <c r="BR47" i="3"/>
  <c r="BU52" i="3"/>
  <c r="BW47" i="3"/>
  <c r="BW43" i="3"/>
  <c r="BR12" i="3"/>
  <c r="BU42" i="3"/>
  <c r="BU38" i="3"/>
  <c r="BR38" i="3"/>
  <c r="BR18" i="3"/>
  <c r="BT38" i="3"/>
  <c r="BV51" i="3"/>
  <c r="BV12" i="3"/>
  <c r="BS7" i="3"/>
  <c r="BU33" i="3"/>
  <c r="BV7" i="3"/>
  <c r="BT34" i="3"/>
  <c r="BW52" i="3"/>
  <c r="BT19" i="3"/>
  <c r="BV25" i="3"/>
  <c r="BS49" i="3"/>
  <c r="BS17" i="3"/>
  <c r="BS22" i="3"/>
  <c r="BU31" i="3"/>
  <c r="BR30" i="3"/>
  <c r="BV13" i="3"/>
  <c r="BT29" i="3"/>
  <c r="BU53" i="3"/>
  <c r="CH7" i="3"/>
  <c r="BW50" i="3"/>
  <c r="BT37" i="3"/>
  <c r="BV15" i="3"/>
  <c r="CI6" i="3"/>
  <c r="BS5" i="3"/>
  <c r="BR44" i="3"/>
  <c r="BR52" i="3"/>
  <c r="BT9" i="3"/>
  <c r="BV11" i="3"/>
  <c r="BV21" i="3"/>
  <c r="BU17" i="3"/>
  <c r="BV27" i="3"/>
  <c r="BR25" i="3"/>
  <c r="BW25" i="3"/>
  <c r="BS9" i="3"/>
  <c r="BT22" i="3"/>
  <c r="BV39" i="3"/>
  <c r="BT52" i="3"/>
  <c r="BU35" i="3"/>
  <c r="BS26" i="3"/>
  <c r="BT13" i="3"/>
  <c r="BU6" i="3"/>
  <c r="BR21" i="3"/>
  <c r="BW35" i="3"/>
  <c r="BS40" i="3"/>
  <c r="BV38" i="3"/>
  <c r="BW11" i="3"/>
  <c r="BR51" i="3"/>
  <c r="BU25" i="3"/>
  <c r="BT39" i="3"/>
  <c r="BR10" i="3"/>
  <c r="CI3" i="3"/>
  <c r="BU46" i="3"/>
  <c r="BS53" i="3"/>
  <c r="BT10" i="3"/>
  <c r="BT50" i="3"/>
  <c r="BW13" i="3"/>
  <c r="BW41" i="3"/>
  <c r="BS20" i="3"/>
  <c r="CJ3" i="3"/>
  <c r="BU40" i="3"/>
  <c r="CH6" i="3"/>
  <c r="BW21" i="3"/>
  <c r="BR32" i="3"/>
  <c r="BW29" i="3"/>
  <c r="BS14" i="3"/>
  <c r="BR24" i="3"/>
  <c r="BU22" i="3"/>
  <c r="BT30" i="3"/>
  <c r="BU54" i="3"/>
  <c r="BT54" i="3"/>
  <c r="BR54" i="3"/>
  <c r="BT11" i="3"/>
  <c r="BR34" i="3"/>
  <c r="BS35" i="3"/>
  <c r="BT35" i="3"/>
  <c r="BS39" i="3"/>
  <c r="BV37" i="3"/>
  <c r="BV9" i="3"/>
  <c r="BR11" i="3"/>
  <c r="BT53" i="3"/>
  <c r="BV10" i="3"/>
  <c r="BS24" i="3"/>
  <c r="BR28" i="3"/>
  <c r="BU19" i="3"/>
  <c r="CG5" i="3"/>
  <c r="BT49" i="3"/>
  <c r="BV6" i="3"/>
  <c r="BT21" i="3"/>
  <c r="BV42" i="3"/>
  <c r="BR45" i="3"/>
  <c r="BS54" i="3"/>
  <c r="BR9" i="3"/>
  <c r="BT51" i="3"/>
  <c r="BV8" i="3"/>
  <c r="BT31" i="3"/>
  <c r="BU32" i="3"/>
  <c r="BS34" i="3"/>
  <c r="BV32" i="3"/>
  <c r="BR35" i="3"/>
  <c r="BR50" i="3"/>
  <c r="BT7" i="3"/>
  <c r="BV49" i="3"/>
  <c r="BR7" i="3"/>
  <c r="BW7" i="3"/>
  <c r="BT8" i="3"/>
  <c r="BV50" i="3"/>
  <c r="BR8" i="3"/>
  <c r="BR23" i="3"/>
  <c r="BU21" i="3"/>
  <c r="BT25" i="3"/>
  <c r="BU26" i="3"/>
  <c r="BV46" i="3"/>
  <c r="BR4" i="3"/>
  <c r="BU14" i="3"/>
  <c r="BT42" i="3"/>
  <c r="BU51" i="3"/>
  <c r="CG4" i="3"/>
  <c r="BR49" i="3"/>
  <c r="BT6" i="3"/>
  <c r="BV48" i="3"/>
  <c r="BT26" i="3"/>
  <c r="BU27" i="3"/>
  <c r="BV28" i="3"/>
  <c r="BS27" i="3"/>
  <c r="BT32" i="3"/>
  <c r="BT4" i="3"/>
  <c r="BV5" i="3"/>
  <c r="BR48" i="3"/>
  <c r="BT5" i="3"/>
  <c r="BT20" i="3"/>
  <c r="BS16" i="3"/>
  <c r="BV22" i="3"/>
  <c r="BS21" i="3"/>
  <c r="BT45" i="3"/>
  <c r="CH3" i="3"/>
  <c r="BU30" i="3"/>
  <c r="BT16" i="3"/>
  <c r="BR16" i="3"/>
  <c r="BS46" i="3"/>
  <c r="BV23" i="3"/>
  <c r="BR26" i="3"/>
  <c r="BU24" i="3"/>
  <c r="BT27" i="3"/>
  <c r="BU28" i="3"/>
  <c r="BV29" i="3"/>
  <c r="BV44" i="3"/>
  <c r="BS51" i="3"/>
  <c r="BT44" i="3"/>
  <c r="BV45" i="3"/>
  <c r="BS52" i="3"/>
  <c r="BW10" i="3"/>
  <c r="BV17" i="3"/>
  <c r="BU13" i="3"/>
  <c r="BR20" i="3"/>
  <c r="BU18" i="3"/>
  <c r="BW4" i="3"/>
  <c r="BS4" i="3"/>
  <c r="BV19" i="3"/>
  <c r="BV34" i="3"/>
  <c r="BU43" i="3"/>
  <c r="BU50" i="3"/>
  <c r="BV43" i="3"/>
  <c r="BS50" i="3"/>
  <c r="BW15" i="3"/>
  <c r="BT23" i="3"/>
  <c r="BU23" i="3"/>
  <c r="BS23" i="3"/>
  <c r="BR27" i="3"/>
  <c r="BU48" i="3"/>
  <c r="BV41" i="3"/>
  <c r="BR43" i="3"/>
  <c r="BU49" i="3"/>
  <c r="CJ6" i="3"/>
  <c r="BR15" i="3"/>
  <c r="BS8" i="3"/>
  <c r="BT17" i="3"/>
  <c r="BS13" i="3"/>
  <c r="BS33" i="3"/>
  <c r="BS38" i="3"/>
  <c r="BV40" i="3"/>
  <c r="BT18" i="3"/>
  <c r="BS18" i="3"/>
  <c r="BT24" i="3"/>
  <c r="BU45" i="3"/>
  <c r="BU44" i="3"/>
  <c r="BT40" i="3"/>
  <c r="BS44" i="3"/>
  <c r="BV14" i="3"/>
  <c r="CI5" i="3"/>
  <c r="BU9" i="3"/>
  <c r="BR31" i="3"/>
  <c r="BT36" i="3"/>
  <c r="BW42" i="3"/>
  <c r="BR53" i="3"/>
  <c r="BW34" i="3"/>
  <c r="BR33" i="3"/>
  <c r="BS32" i="3"/>
  <c r="BS25" i="3"/>
  <c r="BR29" i="3"/>
  <c r="BW31" i="3"/>
  <c r="BW9" i="3"/>
  <c r="BW16" i="3"/>
  <c r="BW38" i="3"/>
  <c r="CJ4" i="3"/>
  <c r="BW46" i="3"/>
  <c r="BW19" i="3"/>
  <c r="BW12" i="3"/>
  <c r="BW54" i="3"/>
  <c r="BW56" i="3" s="1"/>
  <c r="CI4" i="3"/>
  <c r="BW33" i="3"/>
  <c r="BW18" i="3"/>
  <c r="BW14" i="3"/>
  <c r="BW30" i="3"/>
  <c r="BW22" i="3"/>
  <c r="BW27" i="3"/>
  <c r="BW28" i="3"/>
  <c r="CJ5" i="3"/>
  <c r="BW5" i="3"/>
  <c r="BW37" i="3"/>
  <c r="BW20" i="3"/>
  <c r="CG7" i="3"/>
  <c r="BW45" i="3"/>
  <c r="BS42" i="3"/>
  <c r="BR3" i="3"/>
  <c r="BT3" i="3"/>
  <c r="BS3" i="3"/>
  <c r="BU3" i="3"/>
  <c r="BW3" i="3"/>
  <c r="CD7" i="2"/>
  <c r="CD6" i="2"/>
  <c r="CD5" i="2"/>
  <c r="CD4" i="2"/>
  <c r="CD3" i="2"/>
  <c r="CA9" i="2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CA22" i="2" s="1"/>
  <c r="CA23" i="2" s="1"/>
  <c r="CA24" i="2" s="1"/>
  <c r="CA25" i="2" s="1"/>
  <c r="CA26" i="2" s="1"/>
  <c r="CA27" i="2" s="1"/>
  <c r="CA28" i="2" s="1"/>
  <c r="CA29" i="2" s="1"/>
  <c r="CA30" i="2" s="1"/>
  <c r="CA31" i="2" s="1"/>
  <c r="CA32" i="2" s="1"/>
  <c r="CA33" i="2" s="1"/>
  <c r="CA34" i="2" s="1"/>
  <c r="CA35" i="2" s="1"/>
  <c r="CA36" i="2" s="1"/>
  <c r="CA37" i="2" s="1"/>
  <c r="CA38" i="2" s="1"/>
  <c r="CA39" i="2" s="1"/>
  <c r="CA40" i="2" s="1"/>
  <c r="CA41" i="2" s="1"/>
  <c r="CA42" i="2" s="1"/>
  <c r="CA43" i="2" s="1"/>
  <c r="CA44" i="2" s="1"/>
  <c r="CA45" i="2" s="1"/>
  <c r="CA46" i="2" s="1"/>
  <c r="CA47" i="2" s="1"/>
  <c r="CA48" i="2" s="1"/>
  <c r="CA49" i="2" s="1"/>
  <c r="CA50" i="2" s="1"/>
  <c r="CA51" i="2" s="1"/>
  <c r="CA52" i="2" s="1"/>
  <c r="CA53" i="2" s="1"/>
  <c r="CA54" i="2" s="1"/>
  <c r="BL60" i="2"/>
  <c r="BK60" i="2"/>
  <c r="BJ60" i="2"/>
  <c r="BI60" i="2"/>
  <c r="BL59" i="2"/>
  <c r="BK59" i="2"/>
  <c r="BJ59" i="2"/>
  <c r="BI59" i="2"/>
  <c r="BL58" i="2"/>
  <c r="BK58" i="2"/>
  <c r="BJ58" i="2"/>
  <c r="BI58" i="2"/>
  <c r="BL57" i="2"/>
  <c r="BK57" i="2"/>
  <c r="BJ57" i="2"/>
  <c r="BI57" i="2"/>
  <c r="BL56" i="2"/>
  <c r="BK56" i="2"/>
  <c r="BJ56" i="2"/>
  <c r="BI56" i="2"/>
  <c r="DM41" i="3" l="1"/>
  <c r="DM46" i="3"/>
  <c r="DM50" i="3"/>
  <c r="DM36" i="3"/>
  <c r="DM34" i="3"/>
  <c r="DM3" i="3"/>
  <c r="DM51" i="3"/>
  <c r="DM21" i="3"/>
  <c r="DM16" i="3"/>
  <c r="DM43" i="3"/>
  <c r="DM25" i="3"/>
  <c r="DM49" i="3"/>
  <c r="DM4" i="3"/>
  <c r="DM8" i="3"/>
  <c r="DM27" i="3"/>
  <c r="DM20" i="3"/>
  <c r="DM39" i="3"/>
  <c r="DM52" i="3"/>
  <c r="DM6" i="3"/>
  <c r="DM32" i="3"/>
  <c r="DM10" i="3"/>
  <c r="DM35" i="3"/>
  <c r="DM15" i="3"/>
  <c r="DM31" i="3"/>
  <c r="DM18" i="3"/>
  <c r="DM30" i="3"/>
  <c r="U58" i="2"/>
  <c r="DM38" i="3"/>
  <c r="DM48" i="3"/>
  <c r="DM54" i="3"/>
  <c r="DM22" i="3"/>
  <c r="DM47" i="3"/>
  <c r="DM9" i="3"/>
  <c r="DM7" i="3"/>
  <c r="DM24" i="3"/>
  <c r="DM11" i="3"/>
  <c r="DM12" i="3"/>
  <c r="DM19" i="3"/>
  <c r="DM40" i="3"/>
  <c r="DM42" i="3"/>
  <c r="DM44" i="3"/>
  <c r="DM29" i="3"/>
  <c r="DM17" i="3"/>
  <c r="DM45" i="3"/>
  <c r="DM37" i="3"/>
  <c r="DM13" i="3"/>
  <c r="DM26" i="3"/>
  <c r="DM5" i="3"/>
  <c r="DM23" i="3"/>
  <c r="DM53" i="3"/>
  <c r="DM28" i="3"/>
  <c r="DM14" i="3"/>
  <c r="DM33" i="3"/>
  <c r="BY56" i="3"/>
  <c r="K58" i="3"/>
  <c r="K56" i="3"/>
  <c r="CC54" i="3"/>
  <c r="CC56" i="3" s="1"/>
  <c r="CA56" i="3"/>
  <c r="U56" i="2"/>
  <c r="CC5" i="3"/>
  <c r="CD5" i="3" s="1"/>
  <c r="BU20" i="2"/>
  <c r="AB43" i="2"/>
  <c r="CC41" i="3"/>
  <c r="CD41" i="3" s="1"/>
  <c r="AB52" i="2"/>
  <c r="AC16" i="2"/>
  <c r="AC40" i="2"/>
  <c r="BT7" i="2"/>
  <c r="AB9" i="2"/>
  <c r="AB17" i="2"/>
  <c r="AC30" i="2"/>
  <c r="AB24" i="2"/>
  <c r="AC49" i="2"/>
  <c r="BU36" i="2"/>
  <c r="AC43" i="2"/>
  <c r="BU29" i="2"/>
  <c r="BU50" i="2"/>
  <c r="AC19" i="2"/>
  <c r="BT8" i="2"/>
  <c r="AC39" i="2"/>
  <c r="AB42" i="2"/>
  <c r="AC25" i="2"/>
  <c r="AB5" i="2"/>
  <c r="AB51" i="2"/>
  <c r="AC35" i="2"/>
  <c r="AB38" i="2"/>
  <c r="BU52" i="2"/>
  <c r="AC37" i="2"/>
  <c r="BT30" i="2"/>
  <c r="BU53" i="2"/>
  <c r="AC53" i="2"/>
  <c r="BT11" i="2"/>
  <c r="AB11" i="2"/>
  <c r="BU3" i="2"/>
  <c r="AC3" i="2"/>
  <c r="BT33" i="2"/>
  <c r="AB33" i="2"/>
  <c r="BT19" i="2"/>
  <c r="AB19" i="2"/>
  <c r="BT27" i="2"/>
  <c r="AB27" i="2"/>
  <c r="BU46" i="2"/>
  <c r="AC46" i="2"/>
  <c r="BU31" i="2"/>
  <c r="AC31" i="2"/>
  <c r="BT39" i="2"/>
  <c r="AB39" i="2"/>
  <c r="BU42" i="2"/>
  <c r="AC42" i="2"/>
  <c r="BT20" i="2"/>
  <c r="AB20" i="2"/>
  <c r="BU7" i="2"/>
  <c r="AC7" i="2"/>
  <c r="BT23" i="2"/>
  <c r="AB23" i="2"/>
  <c r="BT37" i="2"/>
  <c r="AB37" i="2"/>
  <c r="BU44" i="2"/>
  <c r="AC44" i="2"/>
  <c r="BU23" i="2"/>
  <c r="AC23" i="2"/>
  <c r="BU26" i="2"/>
  <c r="AC26" i="2"/>
  <c r="BT50" i="2"/>
  <c r="AB50" i="2"/>
  <c r="BU5" i="2"/>
  <c r="AC5" i="2"/>
  <c r="BT13" i="2"/>
  <c r="AB13" i="2"/>
  <c r="BU15" i="2"/>
  <c r="AC15" i="2"/>
  <c r="BT14" i="2"/>
  <c r="AB14" i="2"/>
  <c r="BU17" i="2"/>
  <c r="AC17" i="2"/>
  <c r="BT46" i="2"/>
  <c r="AB46" i="2"/>
  <c r="BU22" i="2"/>
  <c r="AC22" i="2"/>
  <c r="BU12" i="2"/>
  <c r="AC12" i="2"/>
  <c r="BU47" i="2"/>
  <c r="AC47" i="2"/>
  <c r="BT35" i="2"/>
  <c r="AB35" i="2"/>
  <c r="BU8" i="2"/>
  <c r="AC8" i="2"/>
  <c r="BT36" i="2"/>
  <c r="AB36" i="2"/>
  <c r="BU41" i="2"/>
  <c r="AC41" i="2"/>
  <c r="BT34" i="2"/>
  <c r="AB34" i="2"/>
  <c r="BU51" i="2"/>
  <c r="AC51" i="2"/>
  <c r="BU38" i="2"/>
  <c r="AC38" i="2"/>
  <c r="BT53" i="2"/>
  <c r="AB53" i="2"/>
  <c r="BT41" i="2"/>
  <c r="AB41" i="2"/>
  <c r="BT12" i="2"/>
  <c r="AB12" i="2"/>
  <c r="BT29" i="2"/>
  <c r="AB29" i="2"/>
  <c r="BT32" i="2"/>
  <c r="AB32" i="2"/>
  <c r="BT15" i="2"/>
  <c r="AB15" i="2"/>
  <c r="BU24" i="2"/>
  <c r="AC24" i="2"/>
  <c r="BU54" i="2"/>
  <c r="AC54" i="2"/>
  <c r="BU14" i="2"/>
  <c r="AC14" i="2"/>
  <c r="BU11" i="2"/>
  <c r="AC11" i="2"/>
  <c r="BT47" i="2"/>
  <c r="AB47" i="2"/>
  <c r="BT54" i="2"/>
  <c r="AB54" i="2"/>
  <c r="BT49" i="2"/>
  <c r="AB49" i="2"/>
  <c r="BU6" i="2"/>
  <c r="AC6" i="2"/>
  <c r="BT26" i="2"/>
  <c r="AB26" i="2"/>
  <c r="BT21" i="2"/>
  <c r="AB21" i="2"/>
  <c r="BT16" i="2"/>
  <c r="AB16" i="2"/>
  <c r="BT31" i="2"/>
  <c r="AB31" i="2"/>
  <c r="BT45" i="2"/>
  <c r="AB45" i="2"/>
  <c r="BU32" i="2"/>
  <c r="AC32" i="2"/>
  <c r="BT28" i="2"/>
  <c r="AB28" i="2"/>
  <c r="BU10" i="2"/>
  <c r="AC10" i="2"/>
  <c r="BT6" i="2"/>
  <c r="AB6" i="2"/>
  <c r="BT40" i="2"/>
  <c r="AB40" i="2"/>
  <c r="BU4" i="2"/>
  <c r="AC4" i="2"/>
  <c r="BU18" i="2"/>
  <c r="AC18" i="2"/>
  <c r="BU13" i="2"/>
  <c r="AC13" i="2"/>
  <c r="BT25" i="2"/>
  <c r="AB25" i="2"/>
  <c r="BU33" i="2"/>
  <c r="AC33" i="2"/>
  <c r="BU28" i="2"/>
  <c r="AC28" i="2"/>
  <c r="BT4" i="2"/>
  <c r="AB4" i="2"/>
  <c r="BU34" i="2"/>
  <c r="AC34" i="2"/>
  <c r="BT3" i="2"/>
  <c r="AB3" i="2"/>
  <c r="BT44" i="2"/>
  <c r="AB44" i="2"/>
  <c r="BU27" i="2"/>
  <c r="AC27" i="2"/>
  <c r="BU9" i="2"/>
  <c r="AC9" i="2"/>
  <c r="BU45" i="2"/>
  <c r="AC45" i="2"/>
  <c r="BT22" i="2"/>
  <c r="AB22" i="2"/>
  <c r="BT10" i="2"/>
  <c r="AB10" i="2"/>
  <c r="BU21" i="2"/>
  <c r="AC21" i="2"/>
  <c r="BT48" i="2"/>
  <c r="AB48" i="2"/>
  <c r="BU48" i="2"/>
  <c r="AC48" i="2"/>
  <c r="BT18" i="2"/>
  <c r="AB18" i="2"/>
  <c r="CK7" i="3"/>
  <c r="CK3" i="3"/>
  <c r="CK6" i="3"/>
  <c r="CK4" i="3"/>
  <c r="CK5" i="3"/>
  <c r="CG8" i="3"/>
  <c r="CH8" i="3"/>
  <c r="CI8" i="3"/>
  <c r="CJ8" i="3"/>
  <c r="BF23" i="2"/>
  <c r="BQ23" i="2" s="1"/>
  <c r="DQ4" i="2"/>
  <c r="DQ12" i="2"/>
  <c r="DQ20" i="2"/>
  <c r="DQ28" i="2"/>
  <c r="DQ36" i="2"/>
  <c r="DQ44" i="2"/>
  <c r="DQ52" i="2"/>
  <c r="DR12" i="2"/>
  <c r="DR20" i="2"/>
  <c r="DR28" i="2"/>
  <c r="DR44" i="2"/>
  <c r="DQ11" i="2"/>
  <c r="DR19" i="2"/>
  <c r="DR4" i="2"/>
  <c r="DR36" i="2"/>
  <c r="DR52" i="2"/>
  <c r="DQ43" i="2"/>
  <c r="DR11" i="2"/>
  <c r="DR51" i="2"/>
  <c r="DQ5" i="2"/>
  <c r="DQ13" i="2"/>
  <c r="DQ21" i="2"/>
  <c r="DQ29" i="2"/>
  <c r="DQ37" i="2"/>
  <c r="DQ45" i="2"/>
  <c r="DQ53" i="2"/>
  <c r="DR5" i="2"/>
  <c r="DR21" i="2"/>
  <c r="DR29" i="2"/>
  <c r="DR37" i="2"/>
  <c r="DR45" i="2"/>
  <c r="DR53" i="2"/>
  <c r="DR14" i="2"/>
  <c r="DR30" i="2"/>
  <c r="DR46" i="2"/>
  <c r="DQ7" i="2"/>
  <c r="DQ31" i="2"/>
  <c r="DR3" i="2"/>
  <c r="DR15" i="2"/>
  <c r="DR31" i="2"/>
  <c r="DR47" i="2"/>
  <c r="DQ16" i="2"/>
  <c r="DQ32" i="2"/>
  <c r="DQ40" i="2"/>
  <c r="DR34" i="2"/>
  <c r="DR50" i="2"/>
  <c r="DQ27" i="2"/>
  <c r="DR27" i="2"/>
  <c r="DR13" i="2"/>
  <c r="DQ15" i="2"/>
  <c r="DQ39" i="2"/>
  <c r="DR10" i="2"/>
  <c r="DQ35" i="2"/>
  <c r="DQ6" i="2"/>
  <c r="DQ14" i="2"/>
  <c r="DQ22" i="2"/>
  <c r="DQ30" i="2"/>
  <c r="DQ38" i="2"/>
  <c r="DQ46" i="2"/>
  <c r="DQ54" i="2"/>
  <c r="DR6" i="2"/>
  <c r="DR22" i="2"/>
  <c r="DR38" i="2"/>
  <c r="DR54" i="2"/>
  <c r="DQ23" i="2"/>
  <c r="DQ47" i="2"/>
  <c r="DR7" i="2"/>
  <c r="DR23" i="2"/>
  <c r="DR39" i="2"/>
  <c r="DQ3" i="2"/>
  <c r="DQ8" i="2"/>
  <c r="DQ24" i="2"/>
  <c r="DQ48" i="2"/>
  <c r="DR18" i="2"/>
  <c r="DQ51" i="2"/>
  <c r="DR43" i="2"/>
  <c r="DR8" i="2"/>
  <c r="DR16" i="2"/>
  <c r="DR24" i="2"/>
  <c r="DR32" i="2"/>
  <c r="DR40" i="2"/>
  <c r="DR48" i="2"/>
  <c r="DQ9" i="2"/>
  <c r="DQ17" i="2"/>
  <c r="DQ25" i="2"/>
  <c r="DQ33" i="2"/>
  <c r="DQ41" i="2"/>
  <c r="DQ49" i="2"/>
  <c r="DR9" i="2"/>
  <c r="DR17" i="2"/>
  <c r="DR25" i="2"/>
  <c r="DR33" i="2"/>
  <c r="DR41" i="2"/>
  <c r="DR49" i="2"/>
  <c r="DQ10" i="2"/>
  <c r="DQ18" i="2"/>
  <c r="DQ26" i="2"/>
  <c r="DQ34" i="2"/>
  <c r="DQ42" i="2"/>
  <c r="DQ50" i="2"/>
  <c r="DR26" i="2"/>
  <c r="DR42" i="2"/>
  <c r="DQ19" i="2"/>
  <c r="DR35" i="2"/>
  <c r="BF11" i="2"/>
  <c r="BQ11" i="2" s="1"/>
  <c r="BE37" i="2"/>
  <c r="BP37" i="2" s="1"/>
  <c r="BE42" i="2"/>
  <c r="BP42" i="2" s="1"/>
  <c r="BC19" i="2"/>
  <c r="BN19" i="2" s="1"/>
  <c r="BD44" i="2"/>
  <c r="BO44" i="2" s="1"/>
  <c r="BD43" i="2"/>
  <c r="BO43" i="2" s="1"/>
  <c r="BF9" i="2"/>
  <c r="BQ9" i="2" s="1"/>
  <c r="BC26" i="2"/>
  <c r="BN26" i="2" s="1"/>
  <c r="BD34" i="2"/>
  <c r="BO34" i="2" s="1"/>
  <c r="BE30" i="2"/>
  <c r="BP30" i="2" s="1"/>
  <c r="BD18" i="2"/>
  <c r="BO18" i="2" s="1"/>
  <c r="BE10" i="2"/>
  <c r="BP10" i="2" s="1"/>
  <c r="BD10" i="2"/>
  <c r="BO10" i="2" s="1"/>
  <c r="BC34" i="2"/>
  <c r="BN34" i="2" s="1"/>
  <c r="BD6" i="2"/>
  <c r="BO6" i="2" s="1"/>
  <c r="CG6" i="2" s="1"/>
  <c r="BF48" i="2"/>
  <c r="BQ48" i="2" s="1"/>
  <c r="CU4" i="2"/>
  <c r="CU12" i="2"/>
  <c r="CU20" i="2"/>
  <c r="CU28" i="2"/>
  <c r="CU36" i="2"/>
  <c r="CU44" i="2"/>
  <c r="CU52" i="2"/>
  <c r="CV4" i="2"/>
  <c r="CV12" i="2"/>
  <c r="CV20" i="2"/>
  <c r="CV28" i="2"/>
  <c r="CV36" i="2"/>
  <c r="CV44" i="2"/>
  <c r="CV52" i="2"/>
  <c r="CU5" i="2"/>
  <c r="CU13" i="2"/>
  <c r="CU21" i="2"/>
  <c r="CU29" i="2"/>
  <c r="CU37" i="2"/>
  <c r="CU45" i="2"/>
  <c r="CU53" i="2"/>
  <c r="CV9" i="2"/>
  <c r="CV41" i="2"/>
  <c r="CU26" i="2"/>
  <c r="CV18" i="2"/>
  <c r="CV26" i="2"/>
  <c r="CV42" i="2"/>
  <c r="CU19" i="2"/>
  <c r="CU35" i="2"/>
  <c r="CU51" i="2"/>
  <c r="CV19" i="2"/>
  <c r="CV43" i="2"/>
  <c r="CV5" i="2"/>
  <c r="CV13" i="2"/>
  <c r="CV21" i="2"/>
  <c r="CV29" i="2"/>
  <c r="CV37" i="2"/>
  <c r="CV45" i="2"/>
  <c r="CV53" i="2"/>
  <c r="CU6" i="2"/>
  <c r="CU14" i="2"/>
  <c r="CU22" i="2"/>
  <c r="CU30" i="2"/>
  <c r="CU38" i="2"/>
  <c r="CU46" i="2"/>
  <c r="CU54" i="2"/>
  <c r="CV6" i="2"/>
  <c r="CV14" i="2"/>
  <c r="CV22" i="2"/>
  <c r="CV30" i="2"/>
  <c r="CV38" i="2"/>
  <c r="CV46" i="2"/>
  <c r="CV54" i="2"/>
  <c r="CU7" i="2"/>
  <c r="CU15" i="2"/>
  <c r="CU23" i="2"/>
  <c r="CU31" i="2"/>
  <c r="CU39" i="2"/>
  <c r="CU47" i="2"/>
  <c r="CV3" i="2"/>
  <c r="CV7" i="2"/>
  <c r="CV15" i="2"/>
  <c r="CV23" i="2"/>
  <c r="CV31" i="2"/>
  <c r="CV39" i="2"/>
  <c r="CV47" i="2"/>
  <c r="CU8" i="2"/>
  <c r="CU16" i="2"/>
  <c r="CU24" i="2"/>
  <c r="CU32" i="2"/>
  <c r="CU40" i="2"/>
  <c r="CU48" i="2"/>
  <c r="CV8" i="2"/>
  <c r="CV16" i="2"/>
  <c r="CV24" i="2"/>
  <c r="CV32" i="2"/>
  <c r="CV40" i="2"/>
  <c r="CV48" i="2"/>
  <c r="CU9" i="2"/>
  <c r="CU17" i="2"/>
  <c r="CU25" i="2"/>
  <c r="CU33" i="2"/>
  <c r="CU41" i="2"/>
  <c r="CU49" i="2"/>
  <c r="CV17" i="2"/>
  <c r="CV25" i="2"/>
  <c r="CV33" i="2"/>
  <c r="CV49" i="2"/>
  <c r="CU18" i="2"/>
  <c r="CU34" i="2"/>
  <c r="CU42" i="2"/>
  <c r="CU50" i="2"/>
  <c r="CV10" i="2"/>
  <c r="CV34" i="2"/>
  <c r="CV50" i="2"/>
  <c r="CU11" i="2"/>
  <c r="CU27" i="2"/>
  <c r="CU43" i="2"/>
  <c r="CV11" i="2"/>
  <c r="CV27" i="2"/>
  <c r="CV35" i="2"/>
  <c r="CV51" i="2"/>
  <c r="CU10" i="2"/>
  <c r="BE6" i="2"/>
  <c r="BP6" i="2" s="1"/>
  <c r="CH6" i="2" s="1"/>
  <c r="DB6" i="2" s="1"/>
  <c r="BC33" i="2"/>
  <c r="BN33" i="2" s="1"/>
  <c r="BC28" i="2"/>
  <c r="BN28" i="2" s="1"/>
  <c r="BF16" i="2"/>
  <c r="BQ16" i="2" s="1"/>
  <c r="BC27" i="2"/>
  <c r="BN27" i="2" s="1"/>
  <c r="BF12" i="2"/>
  <c r="BQ12" i="2" s="1"/>
  <c r="BC10" i="2"/>
  <c r="BN10" i="2" s="1"/>
  <c r="BD29" i="2"/>
  <c r="BO29" i="2" s="1"/>
  <c r="BO3" i="2"/>
  <c r="CG3" i="2" s="1"/>
  <c r="BE4" i="2"/>
  <c r="BP4" i="2" s="1"/>
  <c r="CH4" i="2" s="1"/>
  <c r="DB4" i="2" s="1"/>
  <c r="BF8" i="2"/>
  <c r="BQ8" i="2" s="1"/>
  <c r="CI8" i="2" s="1"/>
  <c r="DD8" i="2" s="1"/>
  <c r="BC16" i="2"/>
  <c r="BN16" i="2" s="1"/>
  <c r="BD30" i="2"/>
  <c r="BO30" i="2" s="1"/>
  <c r="BD4" i="2"/>
  <c r="BO4" i="2" s="1"/>
  <c r="CG4" i="2" s="1"/>
  <c r="BE54" i="2"/>
  <c r="BP54" i="2" s="1"/>
  <c r="BE28" i="2"/>
  <c r="BP28" i="2" s="1"/>
  <c r="BF10" i="2"/>
  <c r="BQ10" i="2" s="1"/>
  <c r="CY10" i="2"/>
  <c r="CY18" i="2"/>
  <c r="CY26" i="2"/>
  <c r="CY34" i="2"/>
  <c r="CY42" i="2"/>
  <c r="CY50" i="2"/>
  <c r="CY19" i="2"/>
  <c r="CY43" i="2"/>
  <c r="CY4" i="2"/>
  <c r="CY20" i="2"/>
  <c r="CY44" i="2"/>
  <c r="CY30" i="2"/>
  <c r="CX39" i="2"/>
  <c r="CY7" i="2"/>
  <c r="CY47" i="2"/>
  <c r="CX8" i="2"/>
  <c r="CX40" i="2"/>
  <c r="CX11" i="2"/>
  <c r="CX19" i="2"/>
  <c r="CX27" i="2"/>
  <c r="CX35" i="2"/>
  <c r="CX43" i="2"/>
  <c r="CX51" i="2"/>
  <c r="CY11" i="2"/>
  <c r="CY27" i="2"/>
  <c r="CY35" i="2"/>
  <c r="CY51" i="2"/>
  <c r="CY12" i="2"/>
  <c r="CY36" i="2"/>
  <c r="CY14" i="2"/>
  <c r="CY54" i="2"/>
  <c r="CX15" i="2"/>
  <c r="CX47" i="2"/>
  <c r="CY23" i="2"/>
  <c r="CX16" i="2"/>
  <c r="CX48" i="2"/>
  <c r="CX4" i="2"/>
  <c r="CX12" i="2"/>
  <c r="CX20" i="2"/>
  <c r="CX28" i="2"/>
  <c r="CX36" i="2"/>
  <c r="CX44" i="2"/>
  <c r="CX52" i="2"/>
  <c r="CY28" i="2"/>
  <c r="CY52" i="2"/>
  <c r="CY38" i="2"/>
  <c r="CX31" i="2"/>
  <c r="CY31" i="2"/>
  <c r="CX24" i="2"/>
  <c r="CY8" i="2"/>
  <c r="CY24" i="2"/>
  <c r="CY40" i="2"/>
  <c r="CX17" i="2"/>
  <c r="CX33" i="2"/>
  <c r="CX49" i="2"/>
  <c r="CY9" i="2"/>
  <c r="CY17" i="2"/>
  <c r="CY33" i="2"/>
  <c r="CY49" i="2"/>
  <c r="CX18" i="2"/>
  <c r="CX34" i="2"/>
  <c r="CX50" i="2"/>
  <c r="CX5" i="2"/>
  <c r="CX13" i="2"/>
  <c r="CX21" i="2"/>
  <c r="CX29" i="2"/>
  <c r="CX37" i="2"/>
  <c r="CX45" i="2"/>
  <c r="CX53" i="2"/>
  <c r="CX6" i="2"/>
  <c r="CX22" i="2"/>
  <c r="CX38" i="2"/>
  <c r="CX54" i="2"/>
  <c r="CY6" i="2"/>
  <c r="CY46" i="2"/>
  <c r="CX23" i="2"/>
  <c r="CY15" i="2"/>
  <c r="CX32" i="2"/>
  <c r="CY16" i="2"/>
  <c r="CY32" i="2"/>
  <c r="CY48" i="2"/>
  <c r="CX9" i="2"/>
  <c r="CX25" i="2"/>
  <c r="CX41" i="2"/>
  <c r="CY25" i="2"/>
  <c r="CY41" i="2"/>
  <c r="CX10" i="2"/>
  <c r="CX26" i="2"/>
  <c r="CX42" i="2"/>
  <c r="CY5" i="2"/>
  <c r="CY13" i="2"/>
  <c r="CY21" i="2"/>
  <c r="CY29" i="2"/>
  <c r="CY37" i="2"/>
  <c r="CY45" i="2"/>
  <c r="CY53" i="2"/>
  <c r="CX14" i="2"/>
  <c r="CX30" i="2"/>
  <c r="CX46" i="2"/>
  <c r="CY22" i="2"/>
  <c r="CX7" i="2"/>
  <c r="CY3" i="2"/>
  <c r="CY39" i="2"/>
  <c r="BD28" i="2"/>
  <c r="BO28" i="2" s="1"/>
  <c r="BF47" i="2"/>
  <c r="BQ47" i="2" s="1"/>
  <c r="BC49" i="2"/>
  <c r="BN49" i="2" s="1"/>
  <c r="BD52" i="2"/>
  <c r="BO52" i="2" s="1"/>
  <c r="BE22" i="2"/>
  <c r="BP22" i="2" s="1"/>
  <c r="BF46" i="2"/>
  <c r="BQ46" i="2" s="1"/>
  <c r="BC48" i="2"/>
  <c r="BN48" i="2" s="1"/>
  <c r="BD51" i="2"/>
  <c r="BO51" i="2" s="1"/>
  <c r="BD22" i="2"/>
  <c r="BO22" i="2" s="1"/>
  <c r="BF41" i="2"/>
  <c r="BQ41" i="2" s="1"/>
  <c r="BF39" i="2"/>
  <c r="BQ39" i="2" s="1"/>
  <c r="BE52" i="2"/>
  <c r="BP52" i="2" s="1"/>
  <c r="BC44" i="2"/>
  <c r="BN44" i="2" s="1"/>
  <c r="BE21" i="2"/>
  <c r="BP21" i="2" s="1"/>
  <c r="BD46" i="2"/>
  <c r="BO46" i="2" s="1"/>
  <c r="BC42" i="2"/>
  <c r="BN42" i="2" s="1"/>
  <c r="BE45" i="2"/>
  <c r="BP45" i="2" s="1"/>
  <c r="BD19" i="2"/>
  <c r="BO19" i="2" s="1"/>
  <c r="BF27" i="2"/>
  <c r="BQ27" i="2" s="1"/>
  <c r="BE50" i="2"/>
  <c r="BP50" i="2" s="1"/>
  <c r="BF40" i="2"/>
  <c r="BQ40" i="2" s="1"/>
  <c r="BC43" i="2"/>
  <c r="BN43" i="2" s="1"/>
  <c r="BD21" i="2"/>
  <c r="BO21" i="2" s="1"/>
  <c r="BC35" i="2"/>
  <c r="BN35" i="2" s="1"/>
  <c r="BD45" i="2"/>
  <c r="BO45" i="2" s="1"/>
  <c r="BE18" i="2"/>
  <c r="BP18" i="2" s="1"/>
  <c r="BF24" i="2"/>
  <c r="BQ24" i="2" s="1"/>
  <c r="BC15" i="2"/>
  <c r="BN15" i="2" s="1"/>
  <c r="BD37" i="2"/>
  <c r="BO37" i="2" s="1"/>
  <c r="BD14" i="2"/>
  <c r="BO14" i="2" s="1"/>
  <c r="BF32" i="2"/>
  <c r="BQ32" i="2" s="1"/>
  <c r="BC51" i="2"/>
  <c r="BN51" i="2" s="1"/>
  <c r="BC14" i="2"/>
  <c r="BN14" i="2" s="1"/>
  <c r="BE36" i="2"/>
  <c r="BP36" i="2" s="1"/>
  <c r="BE13" i="2"/>
  <c r="BP13" i="2" s="1"/>
  <c r="BF29" i="2"/>
  <c r="BQ29" i="2" s="1"/>
  <c r="BC50" i="2"/>
  <c r="BN50" i="2" s="1"/>
  <c r="BC11" i="2"/>
  <c r="BN11" i="2" s="1"/>
  <c r="BD36" i="2"/>
  <c r="BO36" i="2" s="1"/>
  <c r="BD13" i="2"/>
  <c r="BO13" i="2" s="1"/>
  <c r="BF28" i="2"/>
  <c r="BQ28" i="2" s="1"/>
  <c r="BC32" i="2"/>
  <c r="BN32" i="2" s="1"/>
  <c r="BD54" i="2"/>
  <c r="BO54" i="2" s="1"/>
  <c r="BD42" i="2"/>
  <c r="BO42" i="2" s="1"/>
  <c r="BD27" i="2"/>
  <c r="BO27" i="2" s="1"/>
  <c r="BE12" i="2"/>
  <c r="BP12" i="2" s="1"/>
  <c r="BF45" i="2"/>
  <c r="BQ45" i="2" s="1"/>
  <c r="BF15" i="2"/>
  <c r="BQ15" i="2" s="1"/>
  <c r="BC31" i="2"/>
  <c r="BE53" i="2"/>
  <c r="BP53" i="2" s="1"/>
  <c r="BE38" i="2"/>
  <c r="BP38" i="2" s="1"/>
  <c r="BE26" i="2"/>
  <c r="BP26" i="2" s="1"/>
  <c r="BD12" i="2"/>
  <c r="BO12" i="2" s="1"/>
  <c r="BF44" i="2"/>
  <c r="BQ44" i="2" s="1"/>
  <c r="BF14" i="2"/>
  <c r="BQ14" i="2" s="1"/>
  <c r="BN3" i="2"/>
  <c r="BC30" i="2"/>
  <c r="BN30" i="2" s="1"/>
  <c r="BD53" i="2"/>
  <c r="BO53" i="2" s="1"/>
  <c r="BD38" i="2"/>
  <c r="BO38" i="2" s="1"/>
  <c r="BD26" i="2"/>
  <c r="BO26" i="2" s="1"/>
  <c r="BD11" i="2"/>
  <c r="BO11" i="2" s="1"/>
  <c r="BF43" i="2"/>
  <c r="BQ43" i="2" s="1"/>
  <c r="BF13" i="2"/>
  <c r="BQ13" i="2" s="1"/>
  <c r="BC47" i="2"/>
  <c r="BN47" i="2" s="1"/>
  <c r="BC18" i="2"/>
  <c r="BN18" i="2" s="1"/>
  <c r="BD50" i="2"/>
  <c r="BO50" i="2" s="1"/>
  <c r="BD35" i="2"/>
  <c r="BO35" i="2" s="1"/>
  <c r="BE20" i="2"/>
  <c r="BP20" i="2" s="1"/>
  <c r="BE5" i="2"/>
  <c r="BP5" i="2" s="1"/>
  <c r="CH5" i="2" s="1"/>
  <c r="DB5" i="2" s="1"/>
  <c r="BF31" i="2"/>
  <c r="BQ31" i="2" s="1"/>
  <c r="BF7" i="2"/>
  <c r="BQ7" i="2" s="1"/>
  <c r="CI7" i="2" s="1"/>
  <c r="DD7" i="2" s="1"/>
  <c r="BC46" i="2"/>
  <c r="BN46" i="2" s="1"/>
  <c r="BC17" i="2"/>
  <c r="BN17" i="2" s="1"/>
  <c r="BE46" i="2"/>
  <c r="BP46" i="2" s="1"/>
  <c r="BE34" i="2"/>
  <c r="BP34" i="2" s="1"/>
  <c r="BD20" i="2"/>
  <c r="BO20" i="2" s="1"/>
  <c r="BD5" i="2"/>
  <c r="BO5" i="2" s="1"/>
  <c r="CG5" i="2" s="1"/>
  <c r="BF30" i="2"/>
  <c r="BQ30" i="2" s="1"/>
  <c r="BC39" i="2"/>
  <c r="BN39" i="2" s="1"/>
  <c r="BC12" i="2"/>
  <c r="BE44" i="2"/>
  <c r="BP44" i="2" s="1"/>
  <c r="BE29" i="2"/>
  <c r="BP29" i="2" s="1"/>
  <c r="BE14" i="2"/>
  <c r="BP14" i="2" s="1"/>
  <c r="BQ3" i="2"/>
  <c r="CI3" i="2" s="1"/>
  <c r="DD3" i="2" s="1"/>
  <c r="BF25" i="2"/>
  <c r="BQ25" i="2" s="1"/>
  <c r="BC41" i="2"/>
  <c r="BC25" i="2"/>
  <c r="BC9" i="2"/>
  <c r="BE49" i="2"/>
  <c r="BP49" i="2" s="1"/>
  <c r="BE41" i="2"/>
  <c r="BP41" i="2" s="1"/>
  <c r="BE33" i="2"/>
  <c r="BP33" i="2" s="1"/>
  <c r="BE25" i="2"/>
  <c r="BP25" i="2" s="1"/>
  <c r="BE17" i="2"/>
  <c r="BP17" i="2" s="1"/>
  <c r="BE9" i="2"/>
  <c r="BP9" i="2" s="1"/>
  <c r="BF54" i="2"/>
  <c r="BQ54" i="2" s="1"/>
  <c r="BF38" i="2"/>
  <c r="BQ38" i="2" s="1"/>
  <c r="BF22" i="2"/>
  <c r="BQ22" i="2" s="1"/>
  <c r="BF6" i="2"/>
  <c r="BQ6" i="2" s="1"/>
  <c r="CI6" i="2" s="1"/>
  <c r="DD6" i="2" s="1"/>
  <c r="BC40" i="2"/>
  <c r="BC24" i="2"/>
  <c r="BC8" i="2"/>
  <c r="BD49" i="2"/>
  <c r="BO49" i="2" s="1"/>
  <c r="BD41" i="2"/>
  <c r="BO41" i="2" s="1"/>
  <c r="BD33" i="2"/>
  <c r="BO33" i="2" s="1"/>
  <c r="BD25" i="2"/>
  <c r="BO25" i="2" s="1"/>
  <c r="BD17" i="2"/>
  <c r="BO17" i="2" s="1"/>
  <c r="BD9" i="2"/>
  <c r="BO9" i="2" s="1"/>
  <c r="CG9" i="2" s="1"/>
  <c r="BF53" i="2"/>
  <c r="BQ53" i="2" s="1"/>
  <c r="BF37" i="2"/>
  <c r="BQ37" i="2" s="1"/>
  <c r="BF21" i="2"/>
  <c r="BQ21" i="2" s="1"/>
  <c r="BF5" i="2"/>
  <c r="BQ5" i="2" s="1"/>
  <c r="CI5" i="2" s="1"/>
  <c r="DD5" i="2" s="1"/>
  <c r="BC23" i="2"/>
  <c r="BC7" i="2"/>
  <c r="BE48" i="2"/>
  <c r="BP48" i="2" s="1"/>
  <c r="BE40" i="2"/>
  <c r="BP40" i="2" s="1"/>
  <c r="BE32" i="2"/>
  <c r="BP32" i="2" s="1"/>
  <c r="BE24" i="2"/>
  <c r="BP24" i="2" s="1"/>
  <c r="BE16" i="2"/>
  <c r="BP16" i="2" s="1"/>
  <c r="BE8" i="2"/>
  <c r="BP8" i="2" s="1"/>
  <c r="CH8" i="2" s="1"/>
  <c r="DB8" i="2" s="1"/>
  <c r="BF52" i="2"/>
  <c r="BQ52" i="2" s="1"/>
  <c r="BF36" i="2"/>
  <c r="BQ36" i="2" s="1"/>
  <c r="BF20" i="2"/>
  <c r="BQ20" i="2" s="1"/>
  <c r="BF4" i="2"/>
  <c r="BQ4" i="2" s="1"/>
  <c r="CI4" i="2" s="1"/>
  <c r="DD4" i="2" s="1"/>
  <c r="BC54" i="2"/>
  <c r="BC38" i="2"/>
  <c r="BC22" i="2"/>
  <c r="BC6" i="2"/>
  <c r="BD48" i="2"/>
  <c r="BO48" i="2" s="1"/>
  <c r="BD40" i="2"/>
  <c r="BO40" i="2" s="1"/>
  <c r="BD32" i="2"/>
  <c r="BO32" i="2" s="1"/>
  <c r="BD24" i="2"/>
  <c r="BO24" i="2" s="1"/>
  <c r="BD16" i="2"/>
  <c r="BO16" i="2" s="1"/>
  <c r="BD8" i="2"/>
  <c r="BO8" i="2" s="1"/>
  <c r="CG8" i="2" s="1"/>
  <c r="BF51" i="2"/>
  <c r="BQ51" i="2" s="1"/>
  <c r="BF35" i="2"/>
  <c r="BQ35" i="2" s="1"/>
  <c r="BF19" i="2"/>
  <c r="BQ19" i="2" s="1"/>
  <c r="BC53" i="2"/>
  <c r="BC37" i="2"/>
  <c r="BC21" i="2"/>
  <c r="BC5" i="2"/>
  <c r="BE47" i="2"/>
  <c r="BP47" i="2" s="1"/>
  <c r="BE39" i="2"/>
  <c r="BP39" i="2" s="1"/>
  <c r="BE31" i="2"/>
  <c r="BP31" i="2" s="1"/>
  <c r="BE23" i="2"/>
  <c r="BP23" i="2" s="1"/>
  <c r="BE15" i="2"/>
  <c r="BP15" i="2" s="1"/>
  <c r="BE7" i="2"/>
  <c r="BP7" i="2" s="1"/>
  <c r="CH7" i="2" s="1"/>
  <c r="DB7" i="2" s="1"/>
  <c r="BF50" i="2"/>
  <c r="BQ50" i="2" s="1"/>
  <c r="BF34" i="2"/>
  <c r="BQ34" i="2" s="1"/>
  <c r="BF18" i="2"/>
  <c r="BQ18" i="2" s="1"/>
  <c r="BC52" i="2"/>
  <c r="BC36" i="2"/>
  <c r="BC20" i="2"/>
  <c r="BC4" i="2"/>
  <c r="BD47" i="2"/>
  <c r="BO47" i="2" s="1"/>
  <c r="BD39" i="2"/>
  <c r="BO39" i="2" s="1"/>
  <c r="BD31" i="2"/>
  <c r="BO31" i="2" s="1"/>
  <c r="BD23" i="2"/>
  <c r="BO23" i="2" s="1"/>
  <c r="BD15" i="2"/>
  <c r="BO15" i="2" s="1"/>
  <c r="BD7" i="2"/>
  <c r="BO7" i="2" s="1"/>
  <c r="CG7" i="2" s="1"/>
  <c r="BF49" i="2"/>
  <c r="BQ49" i="2" s="1"/>
  <c r="BF33" i="2"/>
  <c r="BQ33" i="2" s="1"/>
  <c r="BF17" i="2"/>
  <c r="BQ17" i="2" s="1"/>
  <c r="BC45" i="2"/>
  <c r="BC29" i="2"/>
  <c r="BC13" i="2"/>
  <c r="BE51" i="2"/>
  <c r="BP51" i="2" s="1"/>
  <c r="BE43" i="2"/>
  <c r="BP43" i="2" s="1"/>
  <c r="BE35" i="2"/>
  <c r="BP35" i="2" s="1"/>
  <c r="BE27" i="2"/>
  <c r="BP27" i="2" s="1"/>
  <c r="BE19" i="2"/>
  <c r="BP19" i="2" s="1"/>
  <c r="BE11" i="2"/>
  <c r="BP11" i="2" s="1"/>
  <c r="BP3" i="2"/>
  <c r="CH3" i="2" s="1"/>
  <c r="DB3" i="2" s="1"/>
  <c r="BF42" i="2"/>
  <c r="BQ42" i="2" s="1"/>
  <c r="BF26" i="2"/>
  <c r="BQ26" i="2" s="1"/>
  <c r="BQ56" i="2" l="1"/>
  <c r="BO56" i="2"/>
  <c r="BP56" i="2"/>
  <c r="CD54" i="3"/>
  <c r="BR16" i="2"/>
  <c r="BR10" i="2"/>
  <c r="BR44" i="2"/>
  <c r="BR32" i="2"/>
  <c r="BR19" i="2"/>
  <c r="BR15" i="2"/>
  <c r="BR17" i="2"/>
  <c r="BR28" i="2"/>
  <c r="BR33" i="2"/>
  <c r="BR18" i="2"/>
  <c r="BR14" i="2"/>
  <c r="BR26" i="2"/>
  <c r="BR49" i="2"/>
  <c r="BR47" i="2"/>
  <c r="BR51" i="2"/>
  <c r="BR42" i="2"/>
  <c r="BR39" i="2"/>
  <c r="BR30" i="2"/>
  <c r="BR35" i="2"/>
  <c r="BR46" i="2"/>
  <c r="BR48" i="2"/>
  <c r="CF3" i="2"/>
  <c r="CJ3" i="2" s="1"/>
  <c r="DF3" i="2" s="1"/>
  <c r="DL3" i="3" s="1"/>
  <c r="BR3" i="2"/>
  <c r="BR34" i="2"/>
  <c r="BR11" i="2"/>
  <c r="BR43" i="2"/>
  <c r="BR50" i="2"/>
  <c r="BR27" i="2"/>
  <c r="CH9" i="2"/>
  <c r="DB9" i="2" s="1"/>
  <c r="CI9" i="2"/>
  <c r="DD9" i="2" s="1"/>
  <c r="CK8" i="3"/>
  <c r="CG10" i="2"/>
  <c r="CH9" i="3"/>
  <c r="CI9" i="3"/>
  <c r="CG9" i="3"/>
  <c r="CJ9" i="3"/>
  <c r="BG10" i="2"/>
  <c r="L10" i="3" s="1"/>
  <c r="BG26" i="2"/>
  <c r="L26" i="3" s="1"/>
  <c r="BG39" i="2"/>
  <c r="L39" i="3" s="1"/>
  <c r="BG32" i="2"/>
  <c r="L32" i="3" s="1"/>
  <c r="BG18" i="2"/>
  <c r="L18" i="3" s="1"/>
  <c r="BG14" i="2"/>
  <c r="L14" i="3" s="1"/>
  <c r="BG44" i="2"/>
  <c r="L44" i="3" s="1"/>
  <c r="BG28" i="2"/>
  <c r="L28" i="3" s="1"/>
  <c r="BG31" i="2"/>
  <c r="L31" i="3" s="1"/>
  <c r="BG12" i="2"/>
  <c r="L12" i="3" s="1"/>
  <c r="BN12" i="2"/>
  <c r="BR12" i="2" s="1"/>
  <c r="BN31" i="2"/>
  <c r="BR31" i="2" s="1"/>
  <c r="BG11" i="2"/>
  <c r="L11" i="3" s="1"/>
  <c r="BG46" i="2"/>
  <c r="L46" i="3" s="1"/>
  <c r="BG30" i="2"/>
  <c r="L30" i="3" s="1"/>
  <c r="BN40" i="2"/>
  <c r="BR40" i="2" s="1"/>
  <c r="BG40" i="2"/>
  <c r="L40" i="3" s="1"/>
  <c r="BG4" i="2"/>
  <c r="L4" i="3" s="1"/>
  <c r="BN4" i="2"/>
  <c r="BG48" i="2"/>
  <c r="L48" i="3" s="1"/>
  <c r="BG20" i="2"/>
  <c r="L20" i="3" s="1"/>
  <c r="BN20" i="2"/>
  <c r="BR20" i="2" s="1"/>
  <c r="BN37" i="2"/>
  <c r="BR37" i="2" s="1"/>
  <c r="BG37" i="2"/>
  <c r="L37" i="3" s="1"/>
  <c r="BG38" i="2"/>
  <c r="L38" i="3" s="1"/>
  <c r="BN38" i="2"/>
  <c r="BR38" i="2" s="1"/>
  <c r="BG7" i="2"/>
  <c r="L7" i="3" s="1"/>
  <c r="BN7" i="2"/>
  <c r="BG50" i="2"/>
  <c r="L50" i="3" s="1"/>
  <c r="BG15" i="2"/>
  <c r="L15" i="3" s="1"/>
  <c r="BG36" i="2"/>
  <c r="L36" i="3" s="1"/>
  <c r="BN36" i="2"/>
  <c r="BR36" i="2" s="1"/>
  <c r="BN53" i="2"/>
  <c r="BR53" i="2" s="1"/>
  <c r="BG53" i="2"/>
  <c r="L53" i="3" s="1"/>
  <c r="BG54" i="2"/>
  <c r="L54" i="3" s="1"/>
  <c r="BN54" i="2"/>
  <c r="BN23" i="2"/>
  <c r="BR23" i="2" s="1"/>
  <c r="BG23" i="2"/>
  <c r="L23" i="3" s="1"/>
  <c r="BG34" i="2"/>
  <c r="L34" i="3" s="1"/>
  <c r="BG6" i="2"/>
  <c r="L6" i="3" s="1"/>
  <c r="BN6" i="2"/>
  <c r="BG52" i="2"/>
  <c r="L52" i="3" s="1"/>
  <c r="BN52" i="2"/>
  <c r="BR52" i="2" s="1"/>
  <c r="BG3" i="2"/>
  <c r="L3" i="3" s="1"/>
  <c r="BG43" i="2"/>
  <c r="L43" i="3" s="1"/>
  <c r="BG35" i="2"/>
  <c r="L35" i="3" s="1"/>
  <c r="BG47" i="2"/>
  <c r="L47" i="3" s="1"/>
  <c r="BG13" i="2"/>
  <c r="L13" i="3" s="1"/>
  <c r="BN13" i="2"/>
  <c r="BR13" i="2" s="1"/>
  <c r="BN9" i="2"/>
  <c r="BG9" i="2"/>
  <c r="L9" i="3" s="1"/>
  <c r="BG51" i="2"/>
  <c r="L51" i="3" s="1"/>
  <c r="BG17" i="2"/>
  <c r="L17" i="3" s="1"/>
  <c r="BG42" i="2"/>
  <c r="L42" i="3" s="1"/>
  <c r="BN5" i="2"/>
  <c r="BG5" i="2"/>
  <c r="L5" i="3" s="1"/>
  <c r="BG22" i="2"/>
  <c r="L22" i="3" s="1"/>
  <c r="BN22" i="2"/>
  <c r="BR22" i="2" s="1"/>
  <c r="BG29" i="2"/>
  <c r="L29" i="3" s="1"/>
  <c r="BN29" i="2"/>
  <c r="BR29" i="2" s="1"/>
  <c r="BG33" i="2"/>
  <c r="L33" i="3" s="1"/>
  <c r="BN25" i="2"/>
  <c r="BR25" i="2" s="1"/>
  <c r="BG25" i="2"/>
  <c r="L25" i="3" s="1"/>
  <c r="BG19" i="2"/>
  <c r="L19" i="3" s="1"/>
  <c r="BN21" i="2"/>
  <c r="BR21" i="2" s="1"/>
  <c r="BG21" i="2"/>
  <c r="L21" i="3" s="1"/>
  <c r="BG45" i="2"/>
  <c r="L45" i="3" s="1"/>
  <c r="BN45" i="2"/>
  <c r="BR45" i="2" s="1"/>
  <c r="BG49" i="2"/>
  <c r="L49" i="3" s="1"/>
  <c r="BN8" i="2"/>
  <c r="BG8" i="2"/>
  <c r="L8" i="3" s="1"/>
  <c r="BN41" i="2"/>
  <c r="BR41" i="2" s="1"/>
  <c r="BG41" i="2"/>
  <c r="L41" i="3" s="1"/>
  <c r="BG27" i="2"/>
  <c r="L27" i="3" s="1"/>
  <c r="BN24" i="2"/>
  <c r="BR24" i="2" s="1"/>
  <c r="BG24" i="2"/>
  <c r="L24" i="3" s="1"/>
  <c r="BG16" i="2"/>
  <c r="L16" i="3" s="1"/>
  <c r="CE41" i="3" l="1"/>
  <c r="CZ41" i="2"/>
  <c r="CE27" i="3"/>
  <c r="CZ27" i="2"/>
  <c r="CE26" i="3"/>
  <c r="CZ26" i="2"/>
  <c r="CE43" i="3"/>
  <c r="CZ43" i="2"/>
  <c r="CE33" i="3"/>
  <c r="CZ33" i="2"/>
  <c r="CE3" i="3"/>
  <c r="CZ3" i="2"/>
  <c r="CE17" i="3"/>
  <c r="CZ17" i="2"/>
  <c r="CE45" i="3"/>
  <c r="CZ45" i="2"/>
  <c r="CE15" i="3"/>
  <c r="CZ15" i="2"/>
  <c r="CE50" i="3"/>
  <c r="CZ50" i="2"/>
  <c r="CE18" i="3"/>
  <c r="CZ18" i="2"/>
  <c r="CE23" i="3"/>
  <c r="CZ23" i="2"/>
  <c r="BR54" i="2"/>
  <c r="BN56" i="2"/>
  <c r="CE48" i="3"/>
  <c r="CZ48" i="2"/>
  <c r="CE19" i="3"/>
  <c r="CZ19" i="2"/>
  <c r="CE22" i="3"/>
  <c r="CZ22" i="2"/>
  <c r="CE38" i="3"/>
  <c r="CZ38" i="2"/>
  <c r="CE37" i="3"/>
  <c r="CZ37" i="2"/>
  <c r="CE14" i="3"/>
  <c r="CZ14" i="2"/>
  <c r="CE20" i="3"/>
  <c r="CZ20" i="2"/>
  <c r="CE11" i="3"/>
  <c r="CZ11" i="2"/>
  <c r="CE21" i="3"/>
  <c r="CZ21" i="2"/>
  <c r="CE36" i="3"/>
  <c r="CZ36" i="2"/>
  <c r="CE40" i="3"/>
  <c r="CZ40" i="2"/>
  <c r="CE46" i="3"/>
  <c r="CZ46" i="2"/>
  <c r="CE32" i="3"/>
  <c r="CZ32" i="2"/>
  <c r="CE47" i="3"/>
  <c r="CZ47" i="2"/>
  <c r="CE49" i="3"/>
  <c r="CZ49" i="2"/>
  <c r="CE35" i="3"/>
  <c r="CZ35" i="2"/>
  <c r="CE44" i="3"/>
  <c r="CZ44" i="2"/>
  <c r="CE25" i="3"/>
  <c r="CZ25" i="2"/>
  <c r="CE30" i="3"/>
  <c r="CZ30" i="2"/>
  <c r="CE34" i="3"/>
  <c r="CZ34" i="2"/>
  <c r="CE28" i="3"/>
  <c r="CZ28" i="2"/>
  <c r="CE16" i="3"/>
  <c r="CZ16" i="2"/>
  <c r="CE53" i="3"/>
  <c r="CZ53" i="2"/>
  <c r="CE29" i="3"/>
  <c r="CZ29" i="2"/>
  <c r="BR4" i="2"/>
  <c r="CF4" i="2"/>
  <c r="CJ4" i="2" s="1"/>
  <c r="CE13" i="3"/>
  <c r="CZ13" i="2"/>
  <c r="CE10" i="3"/>
  <c r="CZ10" i="2"/>
  <c r="CE39" i="3"/>
  <c r="CZ39" i="2"/>
  <c r="CE31" i="3"/>
  <c r="CZ31" i="2"/>
  <c r="CE42" i="3"/>
  <c r="CZ42" i="2"/>
  <c r="CE24" i="3"/>
  <c r="CZ24" i="2"/>
  <c r="CE52" i="3"/>
  <c r="CZ52" i="2"/>
  <c r="CE12" i="3"/>
  <c r="CZ12" i="2"/>
  <c r="CE51" i="3"/>
  <c r="CZ51" i="2"/>
  <c r="CF9" i="2"/>
  <c r="CJ9" i="2" s="1"/>
  <c r="DG9" i="2" s="1"/>
  <c r="BR9" i="2"/>
  <c r="CF7" i="2"/>
  <c r="CJ7" i="2" s="1"/>
  <c r="DG7" i="2" s="1"/>
  <c r="BR7" i="2"/>
  <c r="CF6" i="2"/>
  <c r="CJ6" i="2" s="1"/>
  <c r="DG6" i="2" s="1"/>
  <c r="BR6" i="2"/>
  <c r="CF5" i="2"/>
  <c r="CJ5" i="2" s="1"/>
  <c r="DG5" i="2" s="1"/>
  <c r="BR5" i="2"/>
  <c r="CF8" i="2"/>
  <c r="CJ8" i="2" s="1"/>
  <c r="DG8" i="2" s="1"/>
  <c r="BR8" i="2"/>
  <c r="CK9" i="3"/>
  <c r="CI10" i="2"/>
  <c r="DD10" i="2" s="1"/>
  <c r="CF10" i="2"/>
  <c r="CH10" i="2"/>
  <c r="DB10" i="2" s="1"/>
  <c r="CI10" i="3"/>
  <c r="CG10" i="3"/>
  <c r="CH10" i="3"/>
  <c r="CJ10" i="3"/>
  <c r="CK4" i="2" l="1"/>
  <c r="DG4" i="2"/>
  <c r="CE54" i="3"/>
  <c r="CZ54" i="2"/>
  <c r="CE5" i="3"/>
  <c r="CZ5" i="2"/>
  <c r="CE9" i="3"/>
  <c r="CZ9" i="2"/>
  <c r="CE6" i="3"/>
  <c r="CZ6" i="2"/>
  <c r="CE8" i="3"/>
  <c r="CZ8" i="2"/>
  <c r="CE7" i="3"/>
  <c r="CZ7" i="2"/>
  <c r="CE4" i="3"/>
  <c r="CZ4" i="2"/>
  <c r="DF8" i="2"/>
  <c r="DL8" i="3" s="1"/>
  <c r="CK8" i="2"/>
  <c r="DF7" i="2"/>
  <c r="DL7" i="3" s="1"/>
  <c r="CK7" i="2"/>
  <c r="DF5" i="2"/>
  <c r="DL5" i="3" s="1"/>
  <c r="CK5" i="2"/>
  <c r="DF6" i="2"/>
  <c r="DL6" i="3" s="1"/>
  <c r="CK6" i="2"/>
  <c r="DF4" i="2"/>
  <c r="DL4" i="3" s="1"/>
  <c r="DF9" i="2"/>
  <c r="DL9" i="3" s="1"/>
  <c r="CK9" i="2"/>
  <c r="CJ10" i="2"/>
  <c r="DG10" i="2" s="1"/>
  <c r="CI11" i="3"/>
  <c r="CH11" i="3"/>
  <c r="CJ11" i="3"/>
  <c r="CG11" i="3"/>
  <c r="CF11" i="2"/>
  <c r="CI11" i="2"/>
  <c r="DD11" i="2" s="1"/>
  <c r="CH11" i="2"/>
  <c r="DB11" i="2" s="1"/>
  <c r="CG11" i="2"/>
  <c r="CK10" i="3"/>
  <c r="DF10" i="2" l="1"/>
  <c r="DL10" i="3" s="1"/>
  <c r="CK10" i="2"/>
  <c r="CK11" i="3"/>
  <c r="CH12" i="3"/>
  <c r="CG12" i="3"/>
  <c r="CJ12" i="3"/>
  <c r="CI12" i="3"/>
  <c r="CG12" i="2"/>
  <c r="CH12" i="2"/>
  <c r="DB12" i="2" s="1"/>
  <c r="CI12" i="2"/>
  <c r="DD12" i="2" s="1"/>
  <c r="CF12" i="2"/>
  <c r="CJ11" i="2"/>
  <c r="DG11" i="2" s="1"/>
  <c r="DF11" i="2" l="1"/>
  <c r="DL11" i="3" s="1"/>
  <c r="CK11" i="2"/>
  <c r="CJ12" i="2"/>
  <c r="DG12" i="2" s="1"/>
  <c r="CK12" i="3"/>
  <c r="CJ13" i="3"/>
  <c r="CH13" i="3"/>
  <c r="CG13" i="3"/>
  <c r="CI13" i="3"/>
  <c r="CG13" i="2"/>
  <c r="CH13" i="2"/>
  <c r="DB13" i="2" s="1"/>
  <c r="CI13" i="2"/>
  <c r="DD13" i="2" s="1"/>
  <c r="CF13" i="2"/>
  <c r="DF12" i="2" l="1"/>
  <c r="DL12" i="3" s="1"/>
  <c r="CK12" i="2"/>
  <c r="CJ13" i="2"/>
  <c r="DG13" i="2" s="1"/>
  <c r="CK13" i="3"/>
  <c r="CH14" i="3"/>
  <c r="CI14" i="3"/>
  <c r="CJ14" i="3"/>
  <c r="CG14" i="3"/>
  <c r="CH14" i="2"/>
  <c r="DB14" i="2" s="1"/>
  <c r="CG14" i="2"/>
  <c r="CI14" i="2"/>
  <c r="DD14" i="2" s="1"/>
  <c r="CF14" i="2"/>
  <c r="DF13" i="2" l="1"/>
  <c r="DL13" i="3" s="1"/>
  <c r="CK13" i="2"/>
  <c r="CJ14" i="2"/>
  <c r="DG14" i="2" s="1"/>
  <c r="CK14" i="3"/>
  <c r="CI15" i="3"/>
  <c r="CG15" i="3"/>
  <c r="CH15" i="3"/>
  <c r="CJ15" i="3"/>
  <c r="CG15" i="2"/>
  <c r="CI15" i="2"/>
  <c r="DD15" i="2" s="1"/>
  <c r="CF15" i="2"/>
  <c r="CH15" i="2"/>
  <c r="DB15" i="2" s="1"/>
  <c r="DF14" i="2" l="1"/>
  <c r="DL14" i="3" s="1"/>
  <c r="CK14" i="2"/>
  <c r="CK15" i="3"/>
  <c r="CJ15" i="2"/>
  <c r="DG15" i="2" s="1"/>
  <c r="CH16" i="3"/>
  <c r="CG16" i="3"/>
  <c r="CI16" i="3"/>
  <c r="CJ16" i="3"/>
  <c r="CF16" i="2"/>
  <c r="CI16" i="2"/>
  <c r="DD16" i="2" s="1"/>
  <c r="CG16" i="2"/>
  <c r="CH16" i="2"/>
  <c r="DB16" i="2" s="1"/>
  <c r="DF15" i="2" l="1"/>
  <c r="DL15" i="3" s="1"/>
  <c r="CK15" i="2"/>
  <c r="CK16" i="3"/>
  <c r="CJ16" i="2"/>
  <c r="DG16" i="2" s="1"/>
  <c r="CH17" i="3"/>
  <c r="CJ17" i="3"/>
  <c r="CG17" i="3"/>
  <c r="CI17" i="3"/>
  <c r="CF17" i="2"/>
  <c r="CG17" i="2"/>
  <c r="CI17" i="2"/>
  <c r="DD17" i="2" s="1"/>
  <c r="CH17" i="2"/>
  <c r="DB17" i="2" s="1"/>
  <c r="DF16" i="2" l="1"/>
  <c r="DL16" i="3" s="1"/>
  <c r="CK16" i="2"/>
  <c r="CJ17" i="2"/>
  <c r="DG17" i="2" s="1"/>
  <c r="CK17" i="3"/>
  <c r="CH18" i="3"/>
  <c r="CI18" i="3"/>
  <c r="CG18" i="3"/>
  <c r="CJ18" i="3"/>
  <c r="CH18" i="2"/>
  <c r="DB18" i="2" s="1"/>
  <c r="CI18" i="2"/>
  <c r="DD18" i="2" s="1"/>
  <c r="CF18" i="2"/>
  <c r="CG18" i="2"/>
  <c r="DF17" i="2" l="1"/>
  <c r="DL17" i="3" s="1"/>
  <c r="CK17" i="2"/>
  <c r="CJ18" i="2"/>
  <c r="DG18" i="2" s="1"/>
  <c r="CK18" i="3"/>
  <c r="CG19" i="3"/>
  <c r="CI19" i="3"/>
  <c r="CH19" i="3"/>
  <c r="CJ19" i="3"/>
  <c r="CG19" i="2"/>
  <c r="CH19" i="2"/>
  <c r="DB19" i="2" s="1"/>
  <c r="CF19" i="2"/>
  <c r="CI19" i="2"/>
  <c r="DD19" i="2" s="1"/>
  <c r="DF18" i="2" l="1"/>
  <c r="DL18" i="3" s="1"/>
  <c r="CK18" i="2"/>
  <c r="CJ19" i="2"/>
  <c r="DG19" i="2" s="1"/>
  <c r="CK19" i="3"/>
  <c r="CH20" i="3"/>
  <c r="CJ20" i="3"/>
  <c r="CI20" i="3"/>
  <c r="CG20" i="3"/>
  <c r="CH20" i="2"/>
  <c r="DB20" i="2" s="1"/>
  <c r="CI20" i="2"/>
  <c r="DD20" i="2" s="1"/>
  <c r="CG20" i="2"/>
  <c r="CF20" i="2"/>
  <c r="DF19" i="2" l="1"/>
  <c r="DL19" i="3" s="1"/>
  <c r="CK19" i="2"/>
  <c r="CJ20" i="2"/>
  <c r="DG20" i="2" s="1"/>
  <c r="CK20" i="3"/>
  <c r="CH21" i="3"/>
  <c r="CJ21" i="3"/>
  <c r="CI21" i="3"/>
  <c r="CG21" i="3"/>
  <c r="CI21" i="2"/>
  <c r="DD21" i="2" s="1"/>
  <c r="CG21" i="2"/>
  <c r="CH21" i="2"/>
  <c r="DB21" i="2" s="1"/>
  <c r="CF21" i="2"/>
  <c r="DF20" i="2" l="1"/>
  <c r="DL20" i="3" s="1"/>
  <c r="CK20" i="2"/>
  <c r="CK21" i="3"/>
  <c r="CH22" i="3"/>
  <c r="CG22" i="3"/>
  <c r="CJ22" i="3"/>
  <c r="CI22" i="3"/>
  <c r="CH22" i="2"/>
  <c r="DB22" i="2" s="1"/>
  <c r="CG22" i="2"/>
  <c r="CI22" i="2"/>
  <c r="DD22" i="2" s="1"/>
  <c r="CF22" i="2"/>
  <c r="CJ21" i="2"/>
  <c r="DG21" i="2" s="1"/>
  <c r="DF21" i="2" l="1"/>
  <c r="DL21" i="3" s="1"/>
  <c r="CK21" i="2"/>
  <c r="CJ22" i="2"/>
  <c r="DG22" i="2" s="1"/>
  <c r="CK22" i="3"/>
  <c r="CG23" i="3"/>
  <c r="CH23" i="3"/>
  <c r="CJ23" i="3"/>
  <c r="CI23" i="3"/>
  <c r="CI23" i="2"/>
  <c r="DD23" i="2" s="1"/>
  <c r="CG23" i="2"/>
  <c r="CH23" i="2"/>
  <c r="DB23" i="2" s="1"/>
  <c r="CF23" i="2"/>
  <c r="DF22" i="2" l="1"/>
  <c r="DL22" i="3" s="1"/>
  <c r="CK22" i="2"/>
  <c r="CJ23" i="2"/>
  <c r="DG23" i="2" s="1"/>
  <c r="CK23" i="3"/>
  <c r="CH24" i="3"/>
  <c r="CG24" i="3"/>
  <c r="CJ24" i="3"/>
  <c r="CI24" i="3"/>
  <c r="CG24" i="2"/>
  <c r="CI24" i="2"/>
  <c r="DD24" i="2" s="1"/>
  <c r="CH24" i="2"/>
  <c r="DB24" i="2" s="1"/>
  <c r="CF24" i="2"/>
  <c r="DF23" i="2" l="1"/>
  <c r="DL23" i="3" s="1"/>
  <c r="CK23" i="2"/>
  <c r="CJ24" i="2"/>
  <c r="DG24" i="2" s="1"/>
  <c r="CK24" i="3"/>
  <c r="CI25" i="3"/>
  <c r="CJ25" i="3"/>
  <c r="CG25" i="3"/>
  <c r="CH25" i="3"/>
  <c r="CH25" i="2"/>
  <c r="DB25" i="2" s="1"/>
  <c r="CG25" i="2"/>
  <c r="CI25" i="2"/>
  <c r="DD25" i="2" s="1"/>
  <c r="CF25" i="2"/>
  <c r="DF24" i="2" l="1"/>
  <c r="DL24" i="3" s="1"/>
  <c r="CK24" i="2"/>
  <c r="CJ25" i="2"/>
  <c r="DG25" i="2" s="1"/>
  <c r="CK25" i="3"/>
  <c r="CG26" i="3"/>
  <c r="CJ26" i="3"/>
  <c r="CI26" i="3"/>
  <c r="CH26" i="3"/>
  <c r="CF26" i="2"/>
  <c r="CG26" i="2"/>
  <c r="CH26" i="2"/>
  <c r="DB26" i="2" s="1"/>
  <c r="CI26" i="2"/>
  <c r="DD26" i="2" s="1"/>
  <c r="DF25" i="2" l="1"/>
  <c r="DL25" i="3" s="1"/>
  <c r="CK25" i="2"/>
  <c r="CJ26" i="2"/>
  <c r="DG26" i="2" s="1"/>
  <c r="CK26" i="3"/>
  <c r="CG27" i="3"/>
  <c r="CH27" i="3"/>
  <c r="CI27" i="3"/>
  <c r="CJ27" i="3"/>
  <c r="CG27" i="2"/>
  <c r="CH27" i="2"/>
  <c r="DB27" i="2" s="1"/>
  <c r="CI27" i="2"/>
  <c r="DD27" i="2" s="1"/>
  <c r="CF27" i="2"/>
  <c r="DF26" i="2" l="1"/>
  <c r="DL26" i="3" s="1"/>
  <c r="CK26" i="2"/>
  <c r="CJ27" i="2"/>
  <c r="DG27" i="2" s="1"/>
  <c r="CK27" i="3"/>
  <c r="CJ28" i="3"/>
  <c r="CH28" i="3"/>
  <c r="CI28" i="3"/>
  <c r="CG28" i="3"/>
  <c r="CF28" i="2"/>
  <c r="CI28" i="2"/>
  <c r="DD28" i="2" s="1"/>
  <c r="CH28" i="2"/>
  <c r="DB28" i="2" s="1"/>
  <c r="CG28" i="2"/>
  <c r="DF27" i="2" l="1"/>
  <c r="DL27" i="3" s="1"/>
  <c r="CK27" i="2"/>
  <c r="CK28" i="3"/>
  <c r="CJ29" i="3"/>
  <c r="CH29" i="3"/>
  <c r="CI29" i="3"/>
  <c r="CG29" i="3"/>
  <c r="CG29" i="2"/>
  <c r="CI29" i="2"/>
  <c r="DD29" i="2" s="1"/>
  <c r="CH29" i="2"/>
  <c r="DB29" i="2" s="1"/>
  <c r="CF29" i="2"/>
  <c r="CJ28" i="2"/>
  <c r="DG28" i="2" s="1"/>
  <c r="DF28" i="2" l="1"/>
  <c r="DL28" i="3" s="1"/>
  <c r="CK28" i="2"/>
  <c r="CJ29" i="2"/>
  <c r="DG29" i="2" s="1"/>
  <c r="CK29" i="3"/>
  <c r="CJ30" i="3"/>
  <c r="CG30" i="3"/>
  <c r="CH30" i="3"/>
  <c r="CI30" i="3"/>
  <c r="CH30" i="2"/>
  <c r="DB30" i="2" s="1"/>
  <c r="CI30" i="2"/>
  <c r="DD30" i="2" s="1"/>
  <c r="CG30" i="2"/>
  <c r="CF30" i="2"/>
  <c r="DF29" i="2" l="1"/>
  <c r="DL29" i="3" s="1"/>
  <c r="CK29" i="2"/>
  <c r="CJ30" i="2"/>
  <c r="DG30" i="2" s="1"/>
  <c r="CH31" i="3"/>
  <c r="CG31" i="3"/>
  <c r="CI31" i="3"/>
  <c r="CJ31" i="3"/>
  <c r="CH31" i="2"/>
  <c r="DB31" i="2" s="1"/>
  <c r="CG31" i="2"/>
  <c r="CI31" i="2"/>
  <c r="DD31" i="2" s="1"/>
  <c r="CF31" i="2"/>
  <c r="CK30" i="3"/>
  <c r="DF30" i="2" l="1"/>
  <c r="DL30" i="3" s="1"/>
  <c r="CK30" i="2"/>
  <c r="CJ31" i="2"/>
  <c r="DG31" i="2" s="1"/>
  <c r="CK31" i="3"/>
  <c r="CG32" i="3"/>
  <c r="CI32" i="3"/>
  <c r="CH32" i="3"/>
  <c r="CJ32" i="3"/>
  <c r="CH32" i="2"/>
  <c r="DB32" i="2" s="1"/>
  <c r="CF32" i="2"/>
  <c r="CG32" i="2"/>
  <c r="CI32" i="2"/>
  <c r="DD32" i="2" s="1"/>
  <c r="DF31" i="2" l="1"/>
  <c r="DL31" i="3" s="1"/>
  <c r="CK31" i="2"/>
  <c r="CJ32" i="2"/>
  <c r="DG32" i="2" s="1"/>
  <c r="CK32" i="3"/>
  <c r="CH33" i="3"/>
  <c r="CG33" i="3"/>
  <c r="CJ33" i="3"/>
  <c r="CI33" i="3"/>
  <c r="CG33" i="2"/>
  <c r="CI33" i="2"/>
  <c r="DD33" i="2" s="1"/>
  <c r="CF33" i="2"/>
  <c r="CH33" i="2"/>
  <c r="DB33" i="2" s="1"/>
  <c r="DF32" i="2" l="1"/>
  <c r="DL32" i="3" s="1"/>
  <c r="CK32" i="2"/>
  <c r="CK33" i="3"/>
  <c r="CJ33" i="2"/>
  <c r="DG33" i="2" s="1"/>
  <c r="CH34" i="3"/>
  <c r="CJ34" i="3"/>
  <c r="CI34" i="3"/>
  <c r="CG34" i="3"/>
  <c r="CG34" i="2"/>
  <c r="CI34" i="2"/>
  <c r="DD34" i="2" s="1"/>
  <c r="CF34" i="2"/>
  <c r="CH34" i="2"/>
  <c r="DB34" i="2" s="1"/>
  <c r="DF33" i="2" l="1"/>
  <c r="DL33" i="3" s="1"/>
  <c r="CK33" i="2"/>
  <c r="CK34" i="3"/>
  <c r="CG35" i="3"/>
  <c r="CJ35" i="3"/>
  <c r="CI35" i="3"/>
  <c r="CH35" i="3"/>
  <c r="CH35" i="2"/>
  <c r="DB35" i="2" s="1"/>
  <c r="CG35" i="2"/>
  <c r="CF35" i="2"/>
  <c r="CI35" i="2"/>
  <c r="DD35" i="2" s="1"/>
  <c r="CJ34" i="2"/>
  <c r="DG34" i="2" s="1"/>
  <c r="DF34" i="2" l="1"/>
  <c r="DL34" i="3" s="1"/>
  <c r="CK34" i="2"/>
  <c r="CK35" i="3"/>
  <c r="CJ35" i="2"/>
  <c r="DG35" i="2" s="1"/>
  <c r="CH36" i="3"/>
  <c r="CI36" i="3"/>
  <c r="CG36" i="3"/>
  <c r="CJ36" i="3"/>
  <c r="CI36" i="2"/>
  <c r="DD36" i="2" s="1"/>
  <c r="CH36" i="2"/>
  <c r="DB36" i="2" s="1"/>
  <c r="CG36" i="2"/>
  <c r="CF36" i="2"/>
  <c r="DF35" i="2" l="1"/>
  <c r="DL35" i="3" s="1"/>
  <c r="CK35" i="2"/>
  <c r="CJ36" i="2"/>
  <c r="DG36" i="2" s="1"/>
  <c r="CK36" i="3"/>
  <c r="CG37" i="3"/>
  <c r="CH37" i="3"/>
  <c r="CJ37" i="3"/>
  <c r="CI37" i="3"/>
  <c r="CH37" i="2"/>
  <c r="DB37" i="2" s="1"/>
  <c r="CG37" i="2"/>
  <c r="CI37" i="2"/>
  <c r="DD37" i="2" s="1"/>
  <c r="CF37" i="2"/>
  <c r="DF36" i="2" l="1"/>
  <c r="DL36" i="3" s="1"/>
  <c r="CK36" i="2"/>
  <c r="CJ37" i="2"/>
  <c r="DG37" i="2" s="1"/>
  <c r="CK37" i="3"/>
  <c r="CG38" i="3"/>
  <c r="CH38" i="3"/>
  <c r="CJ38" i="3"/>
  <c r="CI38" i="3"/>
  <c r="CH38" i="2"/>
  <c r="DB38" i="2" s="1"/>
  <c r="CG38" i="2"/>
  <c r="CI38" i="2"/>
  <c r="DD38" i="2" s="1"/>
  <c r="CF38" i="2"/>
  <c r="DF37" i="2" l="1"/>
  <c r="DL37" i="3" s="1"/>
  <c r="CK37" i="2"/>
  <c r="CJ38" i="2"/>
  <c r="DG38" i="2" s="1"/>
  <c r="CJ39" i="3"/>
  <c r="CI39" i="3"/>
  <c r="CG39" i="3"/>
  <c r="CH39" i="3"/>
  <c r="CH39" i="2"/>
  <c r="DB39" i="2" s="1"/>
  <c r="CG39" i="2"/>
  <c r="CF39" i="2"/>
  <c r="CI39" i="2"/>
  <c r="DD39" i="2" s="1"/>
  <c r="CK38" i="3"/>
  <c r="DF38" i="2" l="1"/>
  <c r="DL38" i="3" s="1"/>
  <c r="CK38" i="2"/>
  <c r="CJ39" i="2"/>
  <c r="DG39" i="2" s="1"/>
  <c r="CK39" i="3"/>
  <c r="CG40" i="3"/>
  <c r="CI40" i="3"/>
  <c r="CH40" i="3"/>
  <c r="CJ40" i="3"/>
  <c r="CH40" i="2"/>
  <c r="DB40" i="2" s="1"/>
  <c r="CI40" i="2"/>
  <c r="DD40" i="2" s="1"/>
  <c r="CG40" i="2"/>
  <c r="CF40" i="2"/>
  <c r="DF39" i="2" l="1"/>
  <c r="DL39" i="3" s="1"/>
  <c r="CK39" i="2"/>
  <c r="CJ40" i="2"/>
  <c r="DG40" i="2" s="1"/>
  <c r="CK40" i="3"/>
  <c r="CH41" i="3"/>
  <c r="CJ41" i="3"/>
  <c r="CG41" i="3"/>
  <c r="CI41" i="3"/>
  <c r="CI41" i="2"/>
  <c r="DD41" i="2" s="1"/>
  <c r="CH41" i="2"/>
  <c r="DB41" i="2" s="1"/>
  <c r="CG41" i="2"/>
  <c r="CF41" i="2"/>
  <c r="DF40" i="2" l="1"/>
  <c r="DL40" i="3" s="1"/>
  <c r="CK40" i="2"/>
  <c r="CJ41" i="2"/>
  <c r="DG41" i="2" s="1"/>
  <c r="CG42" i="3"/>
  <c r="CI42" i="3"/>
  <c r="CJ42" i="3"/>
  <c r="CH42" i="3"/>
  <c r="CH42" i="2"/>
  <c r="DB42" i="2" s="1"/>
  <c r="CG42" i="2"/>
  <c r="CF42" i="2"/>
  <c r="CI42" i="2"/>
  <c r="DD42" i="2" s="1"/>
  <c r="CK41" i="3"/>
  <c r="DF41" i="2" l="1"/>
  <c r="DL41" i="3" s="1"/>
  <c r="CK41" i="2"/>
  <c r="CJ42" i="2"/>
  <c r="DG42" i="2" s="1"/>
  <c r="CK42" i="3"/>
  <c r="CG43" i="3"/>
  <c r="CH43" i="3"/>
  <c r="CI43" i="3"/>
  <c r="CJ43" i="3"/>
  <c r="CI43" i="2"/>
  <c r="DD43" i="2" s="1"/>
  <c r="CG43" i="2"/>
  <c r="CH43" i="2"/>
  <c r="DB43" i="2" s="1"/>
  <c r="CF43" i="2"/>
  <c r="DF42" i="2" l="1"/>
  <c r="DL42" i="3" s="1"/>
  <c r="CK42" i="2"/>
  <c r="CJ43" i="2"/>
  <c r="DG43" i="2" s="1"/>
  <c r="CK43" i="3"/>
  <c r="CG44" i="3"/>
  <c r="CH44" i="3"/>
  <c r="CJ44" i="3"/>
  <c r="CI44" i="3"/>
  <c r="CF44" i="2"/>
  <c r="CG44" i="2"/>
  <c r="CI44" i="2"/>
  <c r="DD44" i="2" s="1"/>
  <c r="CH44" i="2"/>
  <c r="DB44" i="2" s="1"/>
  <c r="DF43" i="2" l="1"/>
  <c r="DL43" i="3" s="1"/>
  <c r="CK43" i="2"/>
  <c r="CJ44" i="2"/>
  <c r="DG44" i="2" s="1"/>
  <c r="CK44" i="3"/>
  <c r="CJ45" i="3"/>
  <c r="CG45" i="3"/>
  <c r="CH45" i="3"/>
  <c r="CI45" i="3"/>
  <c r="CH45" i="2"/>
  <c r="DB45" i="2" s="1"/>
  <c r="CG45" i="2"/>
  <c r="CI45" i="2"/>
  <c r="DD45" i="2" s="1"/>
  <c r="CF45" i="2"/>
  <c r="DF44" i="2" l="1"/>
  <c r="DL44" i="3" s="1"/>
  <c r="CK44" i="2"/>
  <c r="CJ45" i="2"/>
  <c r="DG45" i="2" s="1"/>
  <c r="CK45" i="3"/>
  <c r="CI46" i="3"/>
  <c r="CG46" i="3"/>
  <c r="CJ46" i="3"/>
  <c r="CH46" i="3"/>
  <c r="CH46" i="2"/>
  <c r="DB46" i="2" s="1"/>
  <c r="CG46" i="2"/>
  <c r="CF46" i="2"/>
  <c r="CI46" i="2"/>
  <c r="DD46" i="2" s="1"/>
  <c r="DF45" i="2" l="1"/>
  <c r="DL45" i="3" s="1"/>
  <c r="CK45" i="2"/>
  <c r="CJ46" i="2"/>
  <c r="DG46" i="2" s="1"/>
  <c r="CK46" i="3"/>
  <c r="CI47" i="3"/>
  <c r="CG47" i="3"/>
  <c r="CJ47" i="3"/>
  <c r="CH47" i="3"/>
  <c r="CF47" i="2"/>
  <c r="CI47" i="2"/>
  <c r="DD47" i="2" s="1"/>
  <c r="CG47" i="2"/>
  <c r="CH47" i="2"/>
  <c r="DB47" i="2" s="1"/>
  <c r="DF46" i="2" l="1"/>
  <c r="DL46" i="3" s="1"/>
  <c r="CK46" i="2"/>
  <c r="CJ47" i="2"/>
  <c r="DG47" i="2" s="1"/>
  <c r="CK47" i="3"/>
  <c r="CJ48" i="3"/>
  <c r="CI48" i="3"/>
  <c r="CH48" i="3"/>
  <c r="CG48" i="3"/>
  <c r="CH48" i="2"/>
  <c r="DB48" i="2" s="1"/>
  <c r="CI48" i="2"/>
  <c r="DD48" i="2" s="1"/>
  <c r="CG48" i="2"/>
  <c r="CF48" i="2"/>
  <c r="DF47" i="2" l="1"/>
  <c r="DL47" i="3" s="1"/>
  <c r="CK47" i="2"/>
  <c r="CK48" i="3"/>
  <c r="CJ48" i="2"/>
  <c r="DG48" i="2" s="1"/>
  <c r="CH49" i="3"/>
  <c r="CG49" i="3"/>
  <c r="CJ49" i="3"/>
  <c r="CI49" i="3"/>
  <c r="CH49" i="2"/>
  <c r="DB49" i="2" s="1"/>
  <c r="CF49" i="2"/>
  <c r="CI49" i="2"/>
  <c r="DD49" i="2" s="1"/>
  <c r="CG49" i="2"/>
  <c r="DF48" i="2" l="1"/>
  <c r="DL48" i="3" s="1"/>
  <c r="CK48" i="2"/>
  <c r="CJ49" i="2"/>
  <c r="DG49" i="2" s="1"/>
  <c r="CK49" i="3"/>
  <c r="CI50" i="3"/>
  <c r="CJ50" i="3"/>
  <c r="CG50" i="3"/>
  <c r="CH50" i="3"/>
  <c r="CF50" i="2"/>
  <c r="CH50" i="2"/>
  <c r="DB50" i="2" s="1"/>
  <c r="CI50" i="2"/>
  <c r="DD50" i="2" s="1"/>
  <c r="CG50" i="2"/>
  <c r="DF49" i="2" l="1"/>
  <c r="DL49" i="3" s="1"/>
  <c r="CK49" i="2"/>
  <c r="CI51" i="3"/>
  <c r="CG51" i="3"/>
  <c r="CJ51" i="3"/>
  <c r="CH51" i="3"/>
  <c r="CH51" i="2"/>
  <c r="DB51" i="2" s="1"/>
  <c r="CG51" i="2"/>
  <c r="CF51" i="2"/>
  <c r="CI51" i="2"/>
  <c r="DD51" i="2" s="1"/>
  <c r="CJ50" i="2"/>
  <c r="DG50" i="2" s="1"/>
  <c r="CK50" i="3"/>
  <c r="DF50" i="2" l="1"/>
  <c r="DL50" i="3" s="1"/>
  <c r="CK50" i="2"/>
  <c r="CK51" i="3"/>
  <c r="CJ51" i="2"/>
  <c r="DG51" i="2" s="1"/>
  <c r="CG52" i="3"/>
  <c r="CH52" i="3"/>
  <c r="CI52" i="3"/>
  <c r="CJ52" i="3"/>
  <c r="CH52" i="2"/>
  <c r="DB52" i="2" s="1"/>
  <c r="CI52" i="2"/>
  <c r="DD52" i="2" s="1"/>
  <c r="CG52" i="2"/>
  <c r="CF52" i="2"/>
  <c r="DF51" i="2" l="1"/>
  <c r="DL51" i="3" s="1"/>
  <c r="CK51" i="2"/>
  <c r="CK52" i="3"/>
  <c r="CJ52" i="2"/>
  <c r="DG52" i="2" s="1"/>
  <c r="CG53" i="3"/>
  <c r="CJ53" i="3"/>
  <c r="CH53" i="3"/>
  <c r="CI53" i="3"/>
  <c r="CH53" i="2"/>
  <c r="DB53" i="2" s="1"/>
  <c r="CG53" i="2"/>
  <c r="CI53" i="2"/>
  <c r="DD53" i="2" s="1"/>
  <c r="CF53" i="2"/>
  <c r="DF52" i="2" l="1"/>
  <c r="DL52" i="3" s="1"/>
  <c r="CK52" i="2"/>
  <c r="CJ53" i="2"/>
  <c r="DG53" i="2" s="1"/>
  <c r="CK53" i="3"/>
  <c r="CG54" i="3"/>
  <c r="CJ54" i="3"/>
  <c r="CI54" i="3"/>
  <c r="CH54" i="3"/>
  <c r="CH54" i="2"/>
  <c r="DB54" i="2" s="1"/>
  <c r="CI54" i="2"/>
  <c r="DD54" i="2" s="1"/>
  <c r="CG54" i="2"/>
  <c r="CF54" i="2"/>
  <c r="DF53" i="2" l="1"/>
  <c r="DL53" i="3" s="1"/>
  <c r="CK53" i="2"/>
  <c r="CJ54" i="2"/>
  <c r="DG54" i="2" s="1"/>
  <c r="CK54" i="3"/>
  <c r="DF54" i="2" l="1"/>
  <c r="DL54" i="3" s="1"/>
  <c r="CK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Z2" authorId="0" shapeId="0" xr:uid="{4B42DA54-DADD-459F-865B-B33913B855AF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 ONS Earnings and hours worked, care workers: ASHE Table 26</t>
        </r>
      </text>
    </comment>
    <comment ref="B3" authorId="0" shapeId="0" xr:uid="{09D13DF7-C264-4420-B13C-F711B30B8F89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
</t>
        </r>
      </text>
    </comment>
    <comment ref="AE3" authorId="0" shapeId="0" xr:uid="{9C1D18EF-CD1C-429E-9A68-67FC2B5008FB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store1b</t>
        </r>
      </text>
    </comment>
    <comment ref="BI3" authorId="0" shapeId="0" xr:uid="{6FDF0F61-80C1-4DC6-A4EC-D82AE9A5FAF8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2 statistics"</t>
        </r>
      </text>
    </comment>
    <comment ref="CM3" authorId="0" shapeId="0" xr:uid="{E6BB3D1A-2A0A-477C-B60D-63FBCE3BD455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store3</t>
        </r>
      </text>
    </comment>
    <comment ref="CR3" authorId="0" shapeId="0" xr:uid="{ECEB66B8-D3C9-46BE-9149-0F7110706AB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store4</t>
        </r>
      </text>
    </comment>
    <comment ref="DI3" authorId="0" shapeId="0" xr:uid="{58076551-F30A-4466-8BA8-1A843A51709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store6</t>
        </r>
      </text>
    </comment>
    <comment ref="DN3" authorId="0" shapeId="0" xr:uid="{4CF7C77D-59DA-4F8C-9A49-378CCCC2652B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store7</t>
        </r>
      </text>
    </comment>
    <comment ref="DT3" authorId="0" shapeId="0" xr:uid="{F01AD58B-5C50-4499-9770-4B7D28BA309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store8</t>
        </r>
      </text>
    </comment>
    <comment ref="ED3" authorId="0" shapeId="0" xr:uid="{6A05E372-6A26-4C48-B2F3-20A53B23F434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store9
</t>
        </r>
      </text>
    </comment>
    <comment ref="EK3" authorId="0" shapeId="0" xr:uid="{852D1F8F-F293-43EB-BB66-FCEED5D82FD6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027ED228-D459-457F-B5CE-F1884E96D12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
</t>
        </r>
      </text>
    </comment>
    <comment ref="N3" authorId="0" shapeId="0" xr:uid="{60328D10-D4D7-416A-992E-28B09B0E9E29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store2
</t>
        </r>
      </text>
    </comment>
    <comment ref="AB3" authorId="0" shapeId="0" xr:uid="{BF2DE76F-DBDD-4D7E-9DDF-2CC198A69841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store3
</t>
        </r>
      </text>
    </comment>
    <comment ref="AP3" authorId="0" shapeId="0" xr:uid="{8A699520-3258-48FE-AE2D-2406FB8825A5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store4
</t>
        </r>
      </text>
    </comment>
    <comment ref="BD3" authorId="0" shapeId="0" xr:uid="{74CADB1D-D632-41B6-90E4-55F19FD76E7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store5
</t>
        </r>
      </text>
    </comment>
    <comment ref="CM3" authorId="0" shapeId="0" xr:uid="{F61813BD-9627-463A-8C3D-2FA062B40D3D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store6
</t>
        </r>
      </text>
    </comment>
    <comment ref="DC3" authorId="0" shapeId="0" xr:uid="{4CAF8827-824D-41AD-BBC2-52276E0260C6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store7
</t>
        </r>
      </text>
    </comment>
    <comment ref="DO3" authorId="0" shapeId="0" xr:uid="{E2CA6A32-9656-4E81-A2DC-C13C1DFEC88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store8
</t>
        </r>
      </text>
    </comment>
    <comment ref="EG3" authorId="0" shapeId="0" xr:uid="{3BBDEB20-53DF-4A17-B0C5-E1A95F7513D7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store9</t>
        </r>
      </text>
    </comment>
  </commentList>
</comments>
</file>

<file path=xl/sharedStrings.xml><?xml version="1.0" encoding="utf-8"?>
<sst xmlns="http://schemas.openxmlformats.org/spreadsheetml/2006/main" count="271" uniqueCount="114">
  <si>
    <t>Data in grey copied from stata window</t>
  </si>
  <si>
    <t>Check comments for source code</t>
  </si>
  <si>
    <t>year</t>
  </si>
  <si>
    <t>pop in 2019</t>
  </si>
  <si>
    <t>weight</t>
  </si>
  <si>
    <t>under 45</t>
  </si>
  <si>
    <t>45 to 64</t>
  </si>
  <si>
    <t>65 to 79</t>
  </si>
  <si>
    <t>80+</t>
  </si>
  <si>
    <t>total</t>
  </si>
  <si>
    <t>Number receiving care by age band ('000)</t>
  </si>
  <si>
    <t>Total hours of care per year by age of recipients ('000,000)</t>
  </si>
  <si>
    <t>OBR Real GDP growth Baseline projection, 16 May 2024</t>
  </si>
  <si>
    <t>OBR average (nominal) earnings growth</t>
  </si>
  <si>
    <t>OBR CPI</t>
  </si>
  <si>
    <t>GDP (millions ONS YBHA)</t>
  </si>
  <si>
    <t>ONS Earnings and hours worked, care workers: ASHE Table 26 - Gross hourly pay all workers</t>
  </si>
  <si>
    <t>median</t>
  </si>
  <si>
    <t>mean</t>
  </si>
  <si>
    <t>value of social care received annually (bn)</t>
  </si>
  <si>
    <t>Number receiving formal care</t>
  </si>
  <si>
    <t>Hours per week of formal care among recipients</t>
  </si>
  <si>
    <t>Total hours of formal social care per year</t>
  </si>
  <si>
    <t>Value of formal social care received per year</t>
  </si>
  <si>
    <t>Total number receiving formal social care</t>
  </si>
  <si>
    <t>Number disabled</t>
  </si>
  <si>
    <t>receive disability benefits</t>
  </si>
  <si>
    <t>mean benefit per month</t>
  </si>
  <si>
    <t>Poverty rates</t>
  </si>
  <si>
    <t>all</t>
  </si>
  <si>
    <t>in household with person with care need aged:</t>
  </si>
  <si>
    <t>18 to 44</t>
  </si>
  <si>
    <t>Population size</t>
  </si>
  <si>
    <t>value (£Bn)</t>
  </si>
  <si>
    <t>Social care support</t>
  </si>
  <si>
    <t>number need care 65 to 79</t>
  </si>
  <si>
    <t>number need care 80+</t>
  </si>
  <si>
    <t>number 65 to 79 receiving subsidies for formal care expenditure</t>
  </si>
  <si>
    <t>mean value of subsidies for formal care expenditure received by people aged 65 to 79</t>
  </si>
  <si>
    <t>number 80+ receiving subsidies for formal care expenditure</t>
  </si>
  <si>
    <t>mean value of subsidies for formal care expenditure received by people aged 80+</t>
  </si>
  <si>
    <t>Number providing care by age band ('000)</t>
  </si>
  <si>
    <t>under 5</t>
  </si>
  <si>
    <t>5 to 9</t>
  </si>
  <si>
    <t>10 to 19</t>
  </si>
  <si>
    <t>20 to 29</t>
  </si>
  <si>
    <t>30+</t>
  </si>
  <si>
    <t>Hours of care provided - carers under aged 45 to 64</t>
  </si>
  <si>
    <t>Hours of care provided - carers under aged 65 to 79</t>
  </si>
  <si>
    <t>Hours of care provided - carers under aged 80+</t>
  </si>
  <si>
    <t>Hours of care provided - all carers</t>
  </si>
  <si>
    <t>Value of care provided</t>
  </si>
  <si>
    <t>Hours of care received by recipients per week</t>
  </si>
  <si>
    <t>Hours of care per week provided - carers under age 45</t>
  </si>
  <si>
    <t>carers</t>
  </si>
  <si>
    <t>carers by age</t>
  </si>
  <si>
    <t>carers by hours of care supplied</t>
  </si>
  <si>
    <t>numbers need care</t>
  </si>
  <si>
    <t>numbers receive care</t>
  </si>
  <si>
    <t>numbers need and receive care</t>
  </si>
  <si>
    <t>Number needing care by age band ('000)</t>
  </si>
  <si>
    <t>Number need and  receive care</t>
  </si>
  <si>
    <t>Care gap hours per year ('000,000)</t>
  </si>
  <si>
    <t>Care gap (number, extensive margin)</t>
  </si>
  <si>
    <t>Care gap (proportion, extensive margin)</t>
  </si>
  <si>
    <t>England</t>
  </si>
  <si>
    <t>Wales</t>
  </si>
  <si>
    <t>Scotland</t>
  </si>
  <si>
    <t>Northern Ireland</t>
  </si>
  <si>
    <t>need care by region - population aged 65+</t>
  </si>
  <si>
    <t>receive care by region - population aged 65+</t>
  </si>
  <si>
    <t>need and receive care by region - population aged 65+</t>
  </si>
  <si>
    <t>care gap (number) - population aged 65+</t>
  </si>
  <si>
    <t>care gap (share) - population aged 65+</t>
  </si>
  <si>
    <t>Value of informal social care received per year</t>
  </si>
  <si>
    <t>aged 65 to 79 formal care</t>
  </si>
  <si>
    <t>aged 65 to 79 informal care</t>
  </si>
  <si>
    <t>aged 80+ formal care</t>
  </si>
  <si>
    <t>aged 80+ informal care</t>
  </si>
  <si>
    <t>ratio to care receipt</t>
  </si>
  <si>
    <t>Total hours of care provided per year ('000,000)</t>
  </si>
  <si>
    <t>ratio to hours received</t>
  </si>
  <si>
    <t>Proportion of informal carers receiving subsidies</t>
  </si>
  <si>
    <t>Average subsidy received per month per carer in receipt of subsidies</t>
  </si>
  <si>
    <t>ratio to value of informal care received</t>
  </si>
  <si>
    <t>formal</t>
  </si>
  <si>
    <t>informal</t>
  </si>
  <si>
    <t>Number receiving carer subsidies ('000)</t>
  </si>
  <si>
    <t>Total value of subsidies received by carers per year (bn)</t>
  </si>
  <si>
    <t>Value of formal social care received per year (bn)</t>
  </si>
  <si>
    <t>total value (bn)</t>
  </si>
  <si>
    <t>full population</t>
  </si>
  <si>
    <t xml:space="preserve">under 45 </t>
  </si>
  <si>
    <t xml:space="preserve">45 to 64 </t>
  </si>
  <si>
    <t>65+</t>
  </si>
  <si>
    <t>poor</t>
  </si>
  <si>
    <t>poor, provide care and receive carer allowance</t>
  </si>
  <si>
    <t>rt to 64</t>
  </si>
  <si>
    <t>poverty gap</t>
  </si>
  <si>
    <t>under 45 receive carer allowance</t>
  </si>
  <si>
    <t>45 to 64 year-old carer</t>
  </si>
  <si>
    <t>45 to 64 year old care allowance recipient</t>
  </si>
  <si>
    <t>population</t>
  </si>
  <si>
    <t>Median wage of care workers</t>
  </si>
  <si>
    <t>poverty - full population</t>
  </si>
  <si>
    <t>poverty - carers under age 45</t>
  </si>
  <si>
    <t>carers under age 45 and in receipt of carer benefits</t>
  </si>
  <si>
    <t>poverty carers aged 45 to 64</t>
  </si>
  <si>
    <t>poverty gap carers under age 45 (right axis)</t>
  </si>
  <si>
    <t>care receipt:</t>
  </si>
  <si>
    <t>care provision:</t>
  </si>
  <si>
    <t>Statistics reported in stata log file: "sc_analysis1c_receipt.smcl"</t>
  </si>
  <si>
    <t>Statistics reported in stata log file: "sc_analysis1c_provision.smcl"</t>
  </si>
  <si>
    <t>Reports summary statistics for simulation sc_analysis1c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</si>
</sst>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receipt'!$BC$2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receipt'!$BC$4:$BC$54</c:f>
              <c:numCache>
                <c:formatCode>General</c:formatCode>
                <c:ptCount val="51"/>
                <c:pt idx="0">
                  <c:v>111.28826408300003</c:v>
                </c:pt>
                <c:pt idx="1">
                  <c:v>136.49315552900003</c:v>
                </c:pt>
                <c:pt idx="2">
                  <c:v>167.23245435600006</c:v>
                </c:pt>
                <c:pt idx="3">
                  <c:v>190.97039444800006</c:v>
                </c:pt>
                <c:pt idx="4">
                  <c:v>213.64146082800008</c:v>
                </c:pt>
                <c:pt idx="5">
                  <c:v>227.51081908400008</c:v>
                </c:pt>
                <c:pt idx="6">
                  <c:v>239.84654637900007</c:v>
                </c:pt>
                <c:pt idx="7">
                  <c:v>256.91652577100007</c:v>
                </c:pt>
                <c:pt idx="8">
                  <c:v>269.58565110100011</c:v>
                </c:pt>
                <c:pt idx="9">
                  <c:v>277.32048551300005</c:v>
                </c:pt>
                <c:pt idx="10">
                  <c:v>278.52071843900006</c:v>
                </c:pt>
                <c:pt idx="11">
                  <c:v>280.5211066490001</c:v>
                </c:pt>
                <c:pt idx="12">
                  <c:v>288.12258184700005</c:v>
                </c:pt>
                <c:pt idx="13">
                  <c:v>283.85508699900004</c:v>
                </c:pt>
                <c:pt idx="14">
                  <c:v>282.32145603800006</c:v>
                </c:pt>
                <c:pt idx="15">
                  <c:v>287.72250420500006</c:v>
                </c:pt>
                <c:pt idx="16">
                  <c:v>282.78821328700008</c:v>
                </c:pt>
                <c:pt idx="17">
                  <c:v>275.1200584820001</c:v>
                </c:pt>
                <c:pt idx="18">
                  <c:v>279.05415529500004</c:v>
                </c:pt>
                <c:pt idx="19">
                  <c:v>275.05337887500008</c:v>
                </c:pt>
                <c:pt idx="20">
                  <c:v>270.51916559900008</c:v>
                </c:pt>
                <c:pt idx="21">
                  <c:v>271.98611695300008</c:v>
                </c:pt>
                <c:pt idx="22">
                  <c:v>276.65368944300008</c:v>
                </c:pt>
                <c:pt idx="23">
                  <c:v>276.52033022900008</c:v>
                </c:pt>
                <c:pt idx="24">
                  <c:v>278.18732040400005</c:v>
                </c:pt>
                <c:pt idx="25">
                  <c:v>274.51994201900004</c:v>
                </c:pt>
                <c:pt idx="26">
                  <c:v>279.18751450900004</c:v>
                </c:pt>
                <c:pt idx="27">
                  <c:v>272.91963145100004</c:v>
                </c:pt>
                <c:pt idx="28">
                  <c:v>278.45403883200004</c:v>
                </c:pt>
                <c:pt idx="29">
                  <c:v>276.92040787100007</c:v>
                </c:pt>
                <c:pt idx="30">
                  <c:v>282.2547764310001</c:v>
                </c:pt>
                <c:pt idx="31">
                  <c:v>275.52013612400009</c:v>
                </c:pt>
                <c:pt idx="32">
                  <c:v>269.45229188700011</c:v>
                </c:pt>
                <c:pt idx="33">
                  <c:v>268.25205896100005</c:v>
                </c:pt>
                <c:pt idx="34">
                  <c:v>269.8523695290001</c:v>
                </c:pt>
                <c:pt idx="35">
                  <c:v>266.58506878600008</c:v>
                </c:pt>
                <c:pt idx="36">
                  <c:v>263.85120489900004</c:v>
                </c:pt>
                <c:pt idx="37">
                  <c:v>256.58312773600011</c:v>
                </c:pt>
                <c:pt idx="38">
                  <c:v>248.64825450300006</c:v>
                </c:pt>
                <c:pt idx="39">
                  <c:v>243.38056555000006</c:v>
                </c:pt>
                <c:pt idx="40">
                  <c:v>244.84751690400009</c:v>
                </c:pt>
                <c:pt idx="41">
                  <c:v>245.51431297400006</c:v>
                </c:pt>
                <c:pt idx="42">
                  <c:v>244.91419651100009</c:v>
                </c:pt>
                <c:pt idx="43">
                  <c:v>241.38017734000005</c:v>
                </c:pt>
                <c:pt idx="44">
                  <c:v>232.97854685800007</c:v>
                </c:pt>
                <c:pt idx="45">
                  <c:v>232.44511000200006</c:v>
                </c:pt>
                <c:pt idx="46">
                  <c:v>226.44394537200009</c:v>
                </c:pt>
                <c:pt idx="47">
                  <c:v>223.10996502200004</c:v>
                </c:pt>
                <c:pt idx="48">
                  <c:v>226.64398419300008</c:v>
                </c:pt>
                <c:pt idx="49">
                  <c:v>220.64281956300005</c:v>
                </c:pt>
                <c:pt idx="50">
                  <c:v>219.10918860200007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B-4E3B-8944-E86768DCB47E}"/>
            </c:ext>
          </c:extLst>
        </c:ser>
        <c:ser>
          <c:idx val="1"/>
          <c:order val="1"/>
          <c:tx>
            <c:strRef>
              <c:f>'care receipt'!$BD$2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receipt'!$BD$4:$BD$54</c:f>
              <c:numCache>
                <c:formatCode>General</c:formatCode>
                <c:ptCount val="51"/>
                <c:pt idx="0">
                  <c:v>221.24293602600008</c:v>
                </c:pt>
                <c:pt idx="1">
                  <c:v>221.24293602600008</c:v>
                </c:pt>
                <c:pt idx="2">
                  <c:v>235.11229428200008</c:v>
                </c:pt>
                <c:pt idx="3">
                  <c:v>260.71726337000007</c:v>
                </c:pt>
                <c:pt idx="4">
                  <c:v>271.85275773900008</c:v>
                </c:pt>
                <c:pt idx="5">
                  <c:v>282.18809682400007</c:v>
                </c:pt>
                <c:pt idx="6">
                  <c:v>290.85644573400009</c:v>
                </c:pt>
                <c:pt idx="7">
                  <c:v>305.59263888100008</c:v>
                </c:pt>
                <c:pt idx="8">
                  <c:v>305.52595927400006</c:v>
                </c:pt>
                <c:pt idx="9">
                  <c:v>301.79190128200008</c:v>
                </c:pt>
                <c:pt idx="10">
                  <c:v>301.12510521200011</c:v>
                </c:pt>
                <c:pt idx="11">
                  <c:v>295.65737743800003</c:v>
                </c:pt>
                <c:pt idx="12">
                  <c:v>290.5897273060001</c:v>
                </c:pt>
                <c:pt idx="13">
                  <c:v>288.2559410610001</c:v>
                </c:pt>
                <c:pt idx="14">
                  <c:v>286.98902852800006</c:v>
                </c:pt>
                <c:pt idx="15">
                  <c:v>285.58875678100009</c:v>
                </c:pt>
                <c:pt idx="16">
                  <c:v>285.78879560200011</c:v>
                </c:pt>
                <c:pt idx="17">
                  <c:v>288.85605752400005</c:v>
                </c:pt>
                <c:pt idx="18">
                  <c:v>292.12335826700007</c:v>
                </c:pt>
                <c:pt idx="19">
                  <c:v>295.79073665200013</c:v>
                </c:pt>
                <c:pt idx="20">
                  <c:v>292.39007669500006</c:v>
                </c:pt>
                <c:pt idx="21">
                  <c:v>281.85469878900011</c:v>
                </c:pt>
                <c:pt idx="22">
                  <c:v>277.18712629900006</c:v>
                </c:pt>
                <c:pt idx="23">
                  <c:v>277.78724276200006</c:v>
                </c:pt>
                <c:pt idx="24">
                  <c:v>276.45365062200011</c:v>
                </c:pt>
                <c:pt idx="25">
                  <c:v>261.85081668900011</c:v>
                </c:pt>
                <c:pt idx="26">
                  <c:v>265.25147664600007</c:v>
                </c:pt>
                <c:pt idx="27">
                  <c:v>259.11695280200007</c:v>
                </c:pt>
                <c:pt idx="28">
                  <c:v>260.85062258400006</c:v>
                </c:pt>
                <c:pt idx="29">
                  <c:v>255.84965205900008</c:v>
                </c:pt>
                <c:pt idx="30">
                  <c:v>267.05182603500009</c:v>
                </c:pt>
                <c:pt idx="31">
                  <c:v>252.71571053000008</c:v>
                </c:pt>
                <c:pt idx="32">
                  <c:v>246.71454590000005</c:v>
                </c:pt>
                <c:pt idx="33">
                  <c:v>249.78180782200005</c:v>
                </c:pt>
                <c:pt idx="34">
                  <c:v>249.98184664300007</c:v>
                </c:pt>
                <c:pt idx="35">
                  <c:v>257.24992380600008</c:v>
                </c:pt>
                <c:pt idx="36">
                  <c:v>253.91594345600006</c:v>
                </c:pt>
                <c:pt idx="37">
                  <c:v>253.84926384900007</c:v>
                </c:pt>
                <c:pt idx="38">
                  <c:v>258.18343830400005</c:v>
                </c:pt>
                <c:pt idx="39">
                  <c:v>255.3828948100001</c:v>
                </c:pt>
                <c:pt idx="40">
                  <c:v>251.71551642500006</c:v>
                </c:pt>
                <c:pt idx="41">
                  <c:v>251.71551642500006</c:v>
                </c:pt>
                <c:pt idx="42">
                  <c:v>253.84926384900007</c:v>
                </c:pt>
                <c:pt idx="43">
                  <c:v>261.05066140500008</c:v>
                </c:pt>
                <c:pt idx="44">
                  <c:v>255.51625402400009</c:v>
                </c:pt>
                <c:pt idx="45">
                  <c:v>251.18207956900008</c:v>
                </c:pt>
                <c:pt idx="46">
                  <c:v>248.44821568200007</c:v>
                </c:pt>
                <c:pt idx="47">
                  <c:v>255.18285598900007</c:v>
                </c:pt>
                <c:pt idx="48">
                  <c:v>252.31563288800007</c:v>
                </c:pt>
                <c:pt idx="49">
                  <c:v>254.04930267000006</c:v>
                </c:pt>
                <c:pt idx="50">
                  <c:v>253.78258424200007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B-4E3B-8944-E86768DCB47E}"/>
            </c:ext>
          </c:extLst>
        </c:ser>
        <c:ser>
          <c:idx val="2"/>
          <c:order val="2"/>
          <c:tx>
            <c:strRef>
              <c:f>'care receipt'!$BE$2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receipt'!$BE$4:$BE$54</c:f>
              <c:numCache>
                <c:formatCode>General</c:formatCode>
                <c:ptCount val="51"/>
                <c:pt idx="0">
                  <c:v>1367.5320599630004</c:v>
                </c:pt>
                <c:pt idx="1">
                  <c:v>1470.8187712060003</c:v>
                </c:pt>
                <c:pt idx="2">
                  <c:v>1583.7740254640005</c:v>
                </c:pt>
                <c:pt idx="3">
                  <c:v>1660.1221754790004</c:v>
                </c:pt>
                <c:pt idx="4">
                  <c:v>1746.5389461510003</c:v>
                </c:pt>
                <c:pt idx="5">
                  <c:v>1815.2189413610006</c:v>
                </c:pt>
                <c:pt idx="6">
                  <c:v>1857.0937345570005</c:v>
                </c:pt>
                <c:pt idx="7">
                  <c:v>1873.4302382720007</c:v>
                </c:pt>
                <c:pt idx="8">
                  <c:v>1910.7708181920004</c:v>
                </c:pt>
                <c:pt idx="9">
                  <c:v>1926.7739238720005</c:v>
                </c:pt>
                <c:pt idx="10">
                  <c:v>1969.9823092080005</c:v>
                </c:pt>
                <c:pt idx="11">
                  <c:v>2023.9261112710005</c:v>
                </c:pt>
                <c:pt idx="12">
                  <c:v>2070.8685545990006</c:v>
                </c:pt>
                <c:pt idx="13">
                  <c:v>2109.0092898030007</c:v>
                </c:pt>
                <c:pt idx="14">
                  <c:v>2153.2845488510006</c:v>
                </c:pt>
                <c:pt idx="15">
                  <c:v>2190.0916919150009</c:v>
                </c:pt>
                <c:pt idx="16">
                  <c:v>2215.2965833610006</c:v>
                </c:pt>
                <c:pt idx="17">
                  <c:v>2231.9664851110006</c:v>
                </c:pt>
                <c:pt idx="18">
                  <c:v>2245.3690861180007</c:v>
                </c:pt>
                <c:pt idx="19">
                  <c:v>2251.3035711410007</c:v>
                </c:pt>
                <c:pt idx="20">
                  <c:v>2242.7685814450006</c:v>
                </c:pt>
                <c:pt idx="21">
                  <c:v>2223.3648158080005</c:v>
                </c:pt>
                <c:pt idx="22">
                  <c:v>2195.4927400820002</c:v>
                </c:pt>
                <c:pt idx="23">
                  <c:v>2164.6200820410004</c:v>
                </c:pt>
                <c:pt idx="24">
                  <c:v>2124.2122401990005</c:v>
                </c:pt>
                <c:pt idx="25">
                  <c:v>2087.6051359560006</c:v>
                </c:pt>
                <c:pt idx="26">
                  <c:v>2073.8024573070006</c:v>
                </c:pt>
                <c:pt idx="27">
                  <c:v>2028.7937225820006</c:v>
                </c:pt>
                <c:pt idx="28">
                  <c:v>1982.4513957170007</c:v>
                </c:pt>
                <c:pt idx="29">
                  <c:v>1925.1736133040006</c:v>
                </c:pt>
                <c:pt idx="30">
                  <c:v>1891.9671690180005</c:v>
                </c:pt>
                <c:pt idx="31">
                  <c:v>1883.6988977500005</c:v>
                </c:pt>
                <c:pt idx="32">
                  <c:v>1885.0991694970005</c:v>
                </c:pt>
                <c:pt idx="33">
                  <c:v>1881.4984707190006</c:v>
                </c:pt>
                <c:pt idx="34">
                  <c:v>1888.2331110260004</c:v>
                </c:pt>
                <c:pt idx="35">
                  <c:v>1912.9712452230006</c:v>
                </c:pt>
                <c:pt idx="36">
                  <c:v>1929.5077877590004</c:v>
                </c:pt>
                <c:pt idx="37">
                  <c:v>1951.6454172830006</c:v>
                </c:pt>
                <c:pt idx="38">
                  <c:v>1947.1112040070004</c:v>
                </c:pt>
                <c:pt idx="39">
                  <c:v>1939.7764472370006</c:v>
                </c:pt>
                <c:pt idx="40">
                  <c:v>1926.1738074090006</c:v>
                </c:pt>
                <c:pt idx="41">
                  <c:v>1924.8402152690005</c:v>
                </c:pt>
                <c:pt idx="42">
                  <c:v>1913.3046432580004</c:v>
                </c:pt>
                <c:pt idx="43">
                  <c:v>1906.0365660950006</c:v>
                </c:pt>
                <c:pt idx="44">
                  <c:v>1910.9041774060004</c:v>
                </c:pt>
                <c:pt idx="45">
                  <c:v>1895.5678677960007</c:v>
                </c:pt>
                <c:pt idx="46">
                  <c:v>1857.6271714130005</c:v>
                </c:pt>
                <c:pt idx="47">
                  <c:v>1838.6901630250006</c:v>
                </c:pt>
                <c:pt idx="48">
                  <c:v>1794.0148263350006</c:v>
                </c:pt>
                <c:pt idx="49">
                  <c:v>1754.8072174190006</c:v>
                </c:pt>
                <c:pt idx="50">
                  <c:v>1734.0698596420004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B-4E3B-8944-E86768DCB47E}"/>
            </c:ext>
          </c:extLst>
        </c:ser>
        <c:ser>
          <c:idx val="3"/>
          <c:order val="3"/>
          <c:tx>
            <c:strRef>
              <c:f>'care receipt'!$BF$2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receipt'!$BF$4:$BF$54</c:f>
              <c:numCache>
                <c:formatCode>General</c:formatCode>
                <c:ptCount val="51"/>
                <c:pt idx="0">
                  <c:v>1301.5859286400002</c:v>
                </c:pt>
                <c:pt idx="1">
                  <c:v>1370.5326422780004</c:v>
                </c:pt>
                <c:pt idx="2">
                  <c:v>1425.2099200180003</c:v>
                </c:pt>
                <c:pt idx="3">
                  <c:v>1519.4948843160005</c:v>
                </c:pt>
                <c:pt idx="4">
                  <c:v>1587.1080058140005</c:v>
                </c:pt>
                <c:pt idx="5">
                  <c:v>1663.2561170080003</c:v>
                </c:pt>
                <c:pt idx="6">
                  <c:v>1730.4691608640005</c:v>
                </c:pt>
                <c:pt idx="7">
                  <c:v>1828.6882219750005</c:v>
                </c:pt>
                <c:pt idx="8">
                  <c:v>1919.7725651370006</c:v>
                </c:pt>
                <c:pt idx="9">
                  <c:v>1969.0487947100005</c:v>
                </c:pt>
                <c:pt idx="10">
                  <c:v>2024.5262277340007</c:v>
                </c:pt>
                <c:pt idx="11">
                  <c:v>2054.4653712770005</c:v>
                </c:pt>
                <c:pt idx="12">
                  <c:v>2083.4710003220007</c:v>
                </c:pt>
                <c:pt idx="13">
                  <c:v>2107.6090180560004</c:v>
                </c:pt>
                <c:pt idx="14">
                  <c:v>2136.2145694590008</c:v>
                </c:pt>
                <c:pt idx="15">
                  <c:v>2158.8189562320008</c:v>
                </c:pt>
                <c:pt idx="16">
                  <c:v>2167.0872275000006</c:v>
                </c:pt>
                <c:pt idx="17">
                  <c:v>2183.2236923940004</c:v>
                </c:pt>
                <c:pt idx="18">
                  <c:v>2213.8963116140008</c:v>
                </c:pt>
                <c:pt idx="19">
                  <c:v>2233.8335141070006</c:v>
                </c:pt>
                <c:pt idx="20">
                  <c:v>2253.1039205300008</c:v>
                </c:pt>
                <c:pt idx="21">
                  <c:v>2274.5747539840004</c:v>
                </c:pt>
                <c:pt idx="22">
                  <c:v>2312.7154891880004</c:v>
                </c:pt>
                <c:pt idx="23">
                  <c:v>2337.5869825990003</c:v>
                </c:pt>
                <c:pt idx="24">
                  <c:v>2399.0655802530009</c:v>
                </c:pt>
                <c:pt idx="25">
                  <c:v>2437.206315457001</c:v>
                </c:pt>
                <c:pt idx="26">
                  <c:v>2486.0157877810007</c:v>
                </c:pt>
                <c:pt idx="27">
                  <c:v>2525.9568723740003</c:v>
                </c:pt>
                <c:pt idx="28">
                  <c:v>2572.0991604180003</c:v>
                </c:pt>
                <c:pt idx="29">
                  <c:v>2597.0373334360006</c:v>
                </c:pt>
                <c:pt idx="30">
                  <c:v>2617.9747300340009</c:v>
                </c:pt>
                <c:pt idx="31">
                  <c:v>2622.5756229170006</c:v>
                </c:pt>
                <c:pt idx="32">
                  <c:v>2652.3147276390009</c:v>
                </c:pt>
                <c:pt idx="33">
                  <c:v>2650.1143006080006</c:v>
                </c:pt>
                <c:pt idx="34">
                  <c:v>2643.6463787290008</c:v>
                </c:pt>
                <c:pt idx="35">
                  <c:v>2618.3748076760007</c:v>
                </c:pt>
                <c:pt idx="36">
                  <c:v>2590.5694115570004</c:v>
                </c:pt>
                <c:pt idx="37">
                  <c:v>2542.7601333380007</c:v>
                </c:pt>
                <c:pt idx="38">
                  <c:v>2504.8861165620006</c:v>
                </c:pt>
                <c:pt idx="39">
                  <c:v>2454.4096540630007</c:v>
                </c:pt>
                <c:pt idx="40">
                  <c:v>2440.4736162000004</c:v>
                </c:pt>
                <c:pt idx="41">
                  <c:v>2407.667249556001</c:v>
                </c:pt>
                <c:pt idx="42">
                  <c:v>2409.3342397310007</c:v>
                </c:pt>
                <c:pt idx="43">
                  <c:v>2391.2640662340004</c:v>
                </c:pt>
                <c:pt idx="44">
                  <c:v>2358.0576219480004</c:v>
                </c:pt>
                <c:pt idx="45">
                  <c:v>2354.0568455280004</c:v>
                </c:pt>
                <c:pt idx="46">
                  <c:v>2373.5272907720009</c:v>
                </c:pt>
                <c:pt idx="47">
                  <c:v>2384.0626686780006</c:v>
                </c:pt>
                <c:pt idx="48">
                  <c:v>2389.1303188100005</c:v>
                </c:pt>
                <c:pt idx="49">
                  <c:v>2398.1320657550009</c:v>
                </c:pt>
                <c:pt idx="50">
                  <c:v>2405.0667448830009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B-4E3B-8944-E86768DC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3435934144595"/>
          <c:y val="2.7777777777777776E-2"/>
          <c:w val="0.87479897399188733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receipt'!$DA$2</c:f>
              <c:strCache>
                <c:ptCount val="1"/>
                <c:pt idx="0">
                  <c:v>aged 65 to 79 formal care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receipt'!$DA$4:$DA$54</c:f>
              <c:numCache>
                <c:formatCode>General</c:formatCode>
                <c:ptCount val="51"/>
                <c:pt idx="0">
                  <c:v>1.9455665878757422</c:v>
                </c:pt>
                <c:pt idx="1">
                  <c:v>2.0618508643832998</c:v>
                </c:pt>
                <c:pt idx="2">
                  <c:v>2.2960479783404222</c:v>
                </c:pt>
                <c:pt idx="3">
                  <c:v>2.3005508284549263</c:v>
                </c:pt>
                <c:pt idx="4">
                  <c:v>2.5330765251431155</c:v>
                </c:pt>
                <c:pt idx="5">
                  <c:v>2.4922405963926613</c:v>
                </c:pt>
                <c:pt idx="6">
                  <c:v>2.6558999841748063</c:v>
                </c:pt>
                <c:pt idx="7">
                  <c:v>2.7327498432033286</c:v>
                </c:pt>
                <c:pt idx="8">
                  <c:v>2.7058057371235273</c:v>
                </c:pt>
                <c:pt idx="9">
                  <c:v>2.694142220292727</c:v>
                </c:pt>
                <c:pt idx="10">
                  <c:v>2.9235760193283689</c:v>
                </c:pt>
                <c:pt idx="11">
                  <c:v>3.092413011318679</c:v>
                </c:pt>
                <c:pt idx="12">
                  <c:v>3.3536106547774915</c:v>
                </c:pt>
                <c:pt idx="13">
                  <c:v>3.2302288849190917</c:v>
                </c:pt>
                <c:pt idx="14">
                  <c:v>3.4690521631618738</c:v>
                </c:pt>
                <c:pt idx="15">
                  <c:v>3.6154484153104129</c:v>
                </c:pt>
                <c:pt idx="16">
                  <c:v>3.733898129114106</c:v>
                </c:pt>
                <c:pt idx="17">
                  <c:v>3.8836033711297122</c:v>
                </c:pt>
                <c:pt idx="18">
                  <c:v>4.0896187434582085</c:v>
                </c:pt>
                <c:pt idx="19">
                  <c:v>4.0044657814634856</c:v>
                </c:pt>
                <c:pt idx="20">
                  <c:v>4.1998320574844419</c:v>
                </c:pt>
                <c:pt idx="21">
                  <c:v>4.1128739932239178</c:v>
                </c:pt>
                <c:pt idx="22">
                  <c:v>4.4050276262920942</c:v>
                </c:pt>
                <c:pt idx="23">
                  <c:v>4.3460299165980478</c:v>
                </c:pt>
                <c:pt idx="24">
                  <c:v>4.448527237531148</c:v>
                </c:pt>
                <c:pt idx="25">
                  <c:v>4.3910645021824202</c:v>
                </c:pt>
                <c:pt idx="26">
                  <c:v>4.4658099740262172</c:v>
                </c:pt>
                <c:pt idx="27">
                  <c:v>4.3261311234163431</c:v>
                </c:pt>
                <c:pt idx="28">
                  <c:v>4.3981923792071518</c:v>
                </c:pt>
                <c:pt idx="29">
                  <c:v>4.2649297133805941</c:v>
                </c:pt>
                <c:pt idx="30">
                  <c:v>4.1308700197747061</c:v>
                </c:pt>
                <c:pt idx="31">
                  <c:v>4.4739871934752715</c:v>
                </c:pt>
                <c:pt idx="32">
                  <c:v>4.3654504196752333</c:v>
                </c:pt>
                <c:pt idx="33">
                  <c:v>4.5095822456491987</c:v>
                </c:pt>
                <c:pt idx="34">
                  <c:v>4.5711316296678675</c:v>
                </c:pt>
                <c:pt idx="35">
                  <c:v>4.8172106771893164</c:v>
                </c:pt>
                <c:pt idx="36">
                  <c:v>4.9439013618104104</c:v>
                </c:pt>
                <c:pt idx="37">
                  <c:v>5.0619067042380923</c:v>
                </c:pt>
                <c:pt idx="38">
                  <c:v>5.1963442297176528</c:v>
                </c:pt>
                <c:pt idx="39">
                  <c:v>5.2368596723407181</c:v>
                </c:pt>
                <c:pt idx="40">
                  <c:v>5.2083348641755807</c:v>
                </c:pt>
                <c:pt idx="41">
                  <c:v>5.3961212760430097</c:v>
                </c:pt>
                <c:pt idx="42">
                  <c:v>5.4063403103685381</c:v>
                </c:pt>
                <c:pt idx="43">
                  <c:v>5.3574376583648764</c:v>
                </c:pt>
                <c:pt idx="44">
                  <c:v>5.7363882887697217</c:v>
                </c:pt>
                <c:pt idx="45">
                  <c:v>5.8660911873370818</c:v>
                </c:pt>
                <c:pt idx="46">
                  <c:v>5.543046283857584</c:v>
                </c:pt>
                <c:pt idx="47">
                  <c:v>5.7004224421110488</c:v>
                </c:pt>
                <c:pt idx="48">
                  <c:v>5.7176702106660864</c:v>
                </c:pt>
                <c:pt idx="49">
                  <c:v>5.6411993550346518</c:v>
                </c:pt>
                <c:pt idx="50">
                  <c:v>5.724204767792699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3-4E88-B52F-0485641F9A48}"/>
            </c:ext>
          </c:extLst>
        </c:ser>
        <c:ser>
          <c:idx val="1"/>
          <c:order val="1"/>
          <c:tx>
            <c:strRef>
              <c:f>'care receipt'!$DB$2</c:f>
              <c:strCache>
                <c:ptCount val="1"/>
                <c:pt idx="0">
                  <c:v>aged 65 to 79 informal care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receipt'!$DB$4:$DB$54</c:f>
              <c:numCache>
                <c:formatCode>General</c:formatCode>
                <c:ptCount val="51"/>
                <c:pt idx="0">
                  <c:v>12.256898481126676</c:v>
                </c:pt>
                <c:pt idx="1">
                  <c:v>13.901931935038505</c:v>
                </c:pt>
                <c:pt idx="2">
                  <c:v>15.566716763414519</c:v>
                </c:pt>
                <c:pt idx="3">
                  <c:v>16.236286225799994</c:v>
                </c:pt>
                <c:pt idx="4">
                  <c:v>17.121871463454063</c:v>
                </c:pt>
                <c:pt idx="5">
                  <c:v>17.665363949052693</c:v>
                </c:pt>
                <c:pt idx="6">
                  <c:v>18.295876948648331</c:v>
                </c:pt>
                <c:pt idx="7">
                  <c:v>18.659309388846413</c:v>
                </c:pt>
                <c:pt idx="8">
                  <c:v>19.260114306645967</c:v>
                </c:pt>
                <c:pt idx="9">
                  <c:v>19.183567033550609</c:v>
                </c:pt>
                <c:pt idx="10">
                  <c:v>19.85013685773508</c:v>
                </c:pt>
                <c:pt idx="11">
                  <c:v>20.083359352316911</c:v>
                </c:pt>
                <c:pt idx="12">
                  <c:v>21.402434125776072</c:v>
                </c:pt>
                <c:pt idx="13">
                  <c:v>22.122932397515552</c:v>
                </c:pt>
                <c:pt idx="14">
                  <c:v>22.680813507805833</c:v>
                </c:pt>
                <c:pt idx="15">
                  <c:v>23.057683019859258</c:v>
                </c:pt>
                <c:pt idx="16">
                  <c:v>24.258354736801412</c:v>
                </c:pt>
                <c:pt idx="17">
                  <c:v>24.552533064173211</c:v>
                </c:pt>
                <c:pt idx="18">
                  <c:v>24.852643611144302</c:v>
                </c:pt>
                <c:pt idx="19">
                  <c:v>25.137042222019872</c:v>
                </c:pt>
                <c:pt idx="20">
                  <c:v>25.4280098276313</c:v>
                </c:pt>
                <c:pt idx="21">
                  <c:v>25.863908615249187</c:v>
                </c:pt>
                <c:pt idx="22">
                  <c:v>25.32345943810946</c:v>
                </c:pt>
                <c:pt idx="23">
                  <c:v>25.575002881985466</c:v>
                </c:pt>
                <c:pt idx="24">
                  <c:v>24.956054231830414</c:v>
                </c:pt>
                <c:pt idx="25">
                  <c:v>25.386660929098451</c:v>
                </c:pt>
                <c:pt idx="26">
                  <c:v>24.936084122239084</c:v>
                </c:pt>
                <c:pt idx="27">
                  <c:v>25.273676411908536</c:v>
                </c:pt>
                <c:pt idx="28">
                  <c:v>24.725322201655011</c:v>
                </c:pt>
                <c:pt idx="29">
                  <c:v>24.323595169510369</c:v>
                </c:pt>
                <c:pt idx="30">
                  <c:v>24.9505163856835</c:v>
                </c:pt>
                <c:pt idx="31">
                  <c:v>25.23872496632212</c:v>
                </c:pt>
                <c:pt idx="32">
                  <c:v>25.755745753220065</c:v>
                </c:pt>
                <c:pt idx="33">
                  <c:v>25.761630473194682</c:v>
                </c:pt>
                <c:pt idx="34">
                  <c:v>26.495019735476198</c:v>
                </c:pt>
                <c:pt idx="35">
                  <c:v>27.175902965041423</c:v>
                </c:pt>
                <c:pt idx="36">
                  <c:v>27.440457575764448</c:v>
                </c:pt>
                <c:pt idx="37">
                  <c:v>28.922455931680574</c:v>
                </c:pt>
                <c:pt idx="38">
                  <c:v>28.289253471563917</c:v>
                </c:pt>
                <c:pt idx="39">
                  <c:v>29.530619817537346</c:v>
                </c:pt>
                <c:pt idx="40">
                  <c:v>29.839484675454397</c:v>
                </c:pt>
                <c:pt idx="41">
                  <c:v>30.281408468992716</c:v>
                </c:pt>
                <c:pt idx="42">
                  <c:v>31.363879848385213</c:v>
                </c:pt>
                <c:pt idx="43">
                  <c:v>31.407358895769232</c:v>
                </c:pt>
                <c:pt idx="44">
                  <c:v>32.058769926807329</c:v>
                </c:pt>
                <c:pt idx="45">
                  <c:v>32.08793362943976</c:v>
                </c:pt>
                <c:pt idx="46">
                  <c:v>31.596942168041608</c:v>
                </c:pt>
                <c:pt idx="47">
                  <c:v>32.052964667806691</c:v>
                </c:pt>
                <c:pt idx="48">
                  <c:v>31.789508253637081</c:v>
                </c:pt>
                <c:pt idx="49">
                  <c:v>32.558769518526546</c:v>
                </c:pt>
                <c:pt idx="50">
                  <c:v>32.101150692729703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3-4E88-B52F-0485641F9A48}"/>
            </c:ext>
          </c:extLst>
        </c:ser>
        <c:ser>
          <c:idx val="2"/>
          <c:order val="2"/>
          <c:tx>
            <c:strRef>
              <c:f>'care receipt'!$DC$2</c:f>
              <c:strCache>
                <c:ptCount val="1"/>
                <c:pt idx="0">
                  <c:v>aged 80+ formal care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receipt'!$DC$4:$DC$54</c:f>
              <c:numCache>
                <c:formatCode>General</c:formatCode>
                <c:ptCount val="51"/>
                <c:pt idx="0">
                  <c:v>2.9035359709650312</c:v>
                </c:pt>
                <c:pt idx="1">
                  <c:v>2.8613483356374472</c:v>
                </c:pt>
                <c:pt idx="2">
                  <c:v>3.0867986999463262</c:v>
                </c:pt>
                <c:pt idx="3">
                  <c:v>3.0398760396579516</c:v>
                </c:pt>
                <c:pt idx="4">
                  <c:v>3.1647230702657123</c:v>
                </c:pt>
                <c:pt idx="5">
                  <c:v>3.2521086615788426</c:v>
                </c:pt>
                <c:pt idx="6">
                  <c:v>3.4235886805588178</c:v>
                </c:pt>
                <c:pt idx="7">
                  <c:v>3.4952121030585022</c:v>
                </c:pt>
                <c:pt idx="8">
                  <c:v>3.6744759189544918</c:v>
                </c:pt>
                <c:pt idx="9">
                  <c:v>3.7786300941713624</c:v>
                </c:pt>
                <c:pt idx="10">
                  <c:v>3.9637024832336794</c:v>
                </c:pt>
                <c:pt idx="11">
                  <c:v>4.0137002219713223</c:v>
                </c:pt>
                <c:pt idx="12">
                  <c:v>4.1443895004727773</c:v>
                </c:pt>
                <c:pt idx="13">
                  <c:v>4.0916277785085189</c:v>
                </c:pt>
                <c:pt idx="14">
                  <c:v>4.354543299127613</c:v>
                </c:pt>
                <c:pt idx="15">
                  <c:v>4.3074907417847577</c:v>
                </c:pt>
                <c:pt idx="16">
                  <c:v>4.5683173344500636</c:v>
                </c:pt>
                <c:pt idx="17">
                  <c:v>4.7407272365861148</c:v>
                </c:pt>
                <c:pt idx="18">
                  <c:v>4.903025193938082</c:v>
                </c:pt>
                <c:pt idx="19">
                  <c:v>4.9935718101811526</c:v>
                </c:pt>
                <c:pt idx="20">
                  <c:v>5.1251701376675385</c:v>
                </c:pt>
                <c:pt idx="21">
                  <c:v>5.3961644048748258</c:v>
                </c:pt>
                <c:pt idx="22">
                  <c:v>5.6181410429033711</c:v>
                </c:pt>
                <c:pt idx="23">
                  <c:v>5.7732443075774489</c:v>
                </c:pt>
                <c:pt idx="24">
                  <c:v>6.1798319717900361</c:v>
                </c:pt>
                <c:pt idx="25">
                  <c:v>6.4097360357920854</c:v>
                </c:pt>
                <c:pt idx="26">
                  <c:v>6.4264371108068783</c:v>
                </c:pt>
                <c:pt idx="27">
                  <c:v>6.7640466120402447</c:v>
                </c:pt>
                <c:pt idx="28">
                  <c:v>7.2504357295527724</c:v>
                </c:pt>
                <c:pt idx="29">
                  <c:v>7.4715065109707002</c:v>
                </c:pt>
                <c:pt idx="30">
                  <c:v>7.6086719011791146</c:v>
                </c:pt>
                <c:pt idx="31">
                  <c:v>7.8568367670632613</c:v>
                </c:pt>
                <c:pt idx="32">
                  <c:v>8.0427586244068578</c:v>
                </c:pt>
                <c:pt idx="33">
                  <c:v>8.3514913793865162</c:v>
                </c:pt>
                <c:pt idx="34">
                  <c:v>8.4782427734495496</c:v>
                </c:pt>
                <c:pt idx="35">
                  <c:v>8.3980677223813434</c:v>
                </c:pt>
                <c:pt idx="36">
                  <c:v>8.7970765226662238</c:v>
                </c:pt>
                <c:pt idx="37">
                  <c:v>8.7417616819330455</c:v>
                </c:pt>
                <c:pt idx="38">
                  <c:v>8.7215538585987264</c:v>
                </c:pt>
                <c:pt idx="39">
                  <c:v>8.6625404933520986</c:v>
                </c:pt>
                <c:pt idx="40">
                  <c:v>8.7362961334226004</c:v>
                </c:pt>
                <c:pt idx="41">
                  <c:v>8.7796048751905822</c:v>
                </c:pt>
                <c:pt idx="42">
                  <c:v>9.0520036331265317</c:v>
                </c:pt>
                <c:pt idx="43">
                  <c:v>9.092151853521921</c:v>
                </c:pt>
                <c:pt idx="44">
                  <c:v>9.3345860574208004</c:v>
                </c:pt>
                <c:pt idx="45">
                  <c:v>9.2634466086350997</c:v>
                </c:pt>
                <c:pt idx="46">
                  <c:v>9.2546564014749659</c:v>
                </c:pt>
                <c:pt idx="47">
                  <c:v>9.5777975990332926</c:v>
                </c:pt>
                <c:pt idx="48">
                  <c:v>10.105029310706913</c:v>
                </c:pt>
                <c:pt idx="49">
                  <c:v>10.010892121677347</c:v>
                </c:pt>
                <c:pt idx="50">
                  <c:v>10.516323985939559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3-4E88-B52F-0485641F9A48}"/>
            </c:ext>
          </c:extLst>
        </c:ser>
        <c:ser>
          <c:idx val="3"/>
          <c:order val="3"/>
          <c:tx>
            <c:strRef>
              <c:f>'care receipt'!$DD$2</c:f>
              <c:strCache>
                <c:ptCount val="1"/>
                <c:pt idx="0">
                  <c:v>aged 80+ informal care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receipt'!$DD$4:$DD$54</c:f>
              <c:numCache>
                <c:formatCode>General</c:formatCode>
                <c:ptCount val="51"/>
                <c:pt idx="0">
                  <c:v>8.6865799845058991</c:v>
                </c:pt>
                <c:pt idx="1">
                  <c:v>9.9593816004288982</c:v>
                </c:pt>
                <c:pt idx="2">
                  <c:v>11.252630030378956</c:v>
                </c:pt>
                <c:pt idx="3">
                  <c:v>12.092394409023068</c:v>
                </c:pt>
                <c:pt idx="4">
                  <c:v>12.954796656732402</c:v>
                </c:pt>
                <c:pt idx="5">
                  <c:v>14.035501352460193</c:v>
                </c:pt>
                <c:pt idx="6">
                  <c:v>14.908929875353362</c:v>
                </c:pt>
                <c:pt idx="7">
                  <c:v>15.778472156992073</c:v>
                </c:pt>
                <c:pt idx="8">
                  <c:v>16.885964948328294</c:v>
                </c:pt>
                <c:pt idx="9">
                  <c:v>17.385804317457236</c:v>
                </c:pt>
                <c:pt idx="10">
                  <c:v>18.433248014319386</c:v>
                </c:pt>
                <c:pt idx="11">
                  <c:v>18.763975406847855</c:v>
                </c:pt>
                <c:pt idx="12">
                  <c:v>19.264724304226853</c:v>
                </c:pt>
                <c:pt idx="13">
                  <c:v>19.589614340379306</c:v>
                </c:pt>
                <c:pt idx="14">
                  <c:v>20.65175670298364</c:v>
                </c:pt>
                <c:pt idx="15">
                  <c:v>20.937878127467286</c:v>
                </c:pt>
                <c:pt idx="16">
                  <c:v>21.238583894424686</c:v>
                </c:pt>
                <c:pt idx="17">
                  <c:v>21.574093850878661</c:v>
                </c:pt>
                <c:pt idx="18">
                  <c:v>22.251490305893313</c:v>
                </c:pt>
                <c:pt idx="19">
                  <c:v>22.804041536990216</c:v>
                </c:pt>
                <c:pt idx="20">
                  <c:v>22.679715790688228</c:v>
                </c:pt>
                <c:pt idx="21">
                  <c:v>23.725059414529539</c:v>
                </c:pt>
                <c:pt idx="22">
                  <c:v>24.323927051370596</c:v>
                </c:pt>
                <c:pt idx="23">
                  <c:v>24.808361160843365</c:v>
                </c:pt>
                <c:pt idx="24">
                  <c:v>25.841259255011593</c:v>
                </c:pt>
                <c:pt idx="25">
                  <c:v>26.295426599275643</c:v>
                </c:pt>
                <c:pt idx="26">
                  <c:v>27.260537111116911</c:v>
                </c:pt>
                <c:pt idx="27">
                  <c:v>28.325855474910156</c:v>
                </c:pt>
                <c:pt idx="28">
                  <c:v>28.678166418436579</c:v>
                </c:pt>
                <c:pt idx="29">
                  <c:v>29.258215673661965</c:v>
                </c:pt>
                <c:pt idx="30">
                  <c:v>30.065739787829955</c:v>
                </c:pt>
                <c:pt idx="31">
                  <c:v>30.11209874782136</c:v>
                </c:pt>
                <c:pt idx="32">
                  <c:v>31.299510316787845</c:v>
                </c:pt>
                <c:pt idx="33">
                  <c:v>31.766158195560131</c:v>
                </c:pt>
                <c:pt idx="34">
                  <c:v>31.401439443772702</c:v>
                </c:pt>
                <c:pt idx="35">
                  <c:v>32.321132850458447</c:v>
                </c:pt>
                <c:pt idx="36">
                  <c:v>32.264425824374158</c:v>
                </c:pt>
                <c:pt idx="37">
                  <c:v>32.18793958330518</c:v>
                </c:pt>
                <c:pt idx="38">
                  <c:v>31.721678949874594</c:v>
                </c:pt>
                <c:pt idx="39">
                  <c:v>32.386083342807773</c:v>
                </c:pt>
                <c:pt idx="40">
                  <c:v>32.258802455226764</c:v>
                </c:pt>
                <c:pt idx="41">
                  <c:v>32.821144988083503</c:v>
                </c:pt>
                <c:pt idx="42">
                  <c:v>32.568548752561313</c:v>
                </c:pt>
                <c:pt idx="43">
                  <c:v>33.258932285996757</c:v>
                </c:pt>
                <c:pt idx="44">
                  <c:v>32.950795969411573</c:v>
                </c:pt>
                <c:pt idx="45">
                  <c:v>33.870380209653526</c:v>
                </c:pt>
                <c:pt idx="46">
                  <c:v>34.758606904200334</c:v>
                </c:pt>
                <c:pt idx="47">
                  <c:v>35.519955308080867</c:v>
                </c:pt>
                <c:pt idx="48">
                  <c:v>36.180616173078583</c:v>
                </c:pt>
                <c:pt idx="49">
                  <c:v>37.851498977273721</c:v>
                </c:pt>
                <c:pt idx="50">
                  <c:v>37.888693308321066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3-4E88-B52F-0485641F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value of social care received annually (£Bn)</a:t>
                </a:r>
              </a:p>
            </c:rich>
          </c:tx>
          <c:layout>
            <c:manualLayout>
              <c:xMode val="edge"/>
              <c:yMode val="edge"/>
              <c:x val="5.7712956335003599E-3"/>
              <c:y val="6.97883486786153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06621331424484"/>
          <c:y val="4.3555113597346137E-2"/>
          <c:w val="0.54208303507516109"/>
          <c:h val="0.30712948142983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receipt'!$DE$2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receipt'!$DE$4:$DE$54</c:f>
              <c:numCache>
                <c:formatCode>General</c:formatCode>
                <c:ptCount val="51"/>
                <c:pt idx="0">
                  <c:v>4.849102558840773</c:v>
                </c:pt>
                <c:pt idx="1">
                  <c:v>4.923199200020747</c:v>
                </c:pt>
                <c:pt idx="2">
                  <c:v>5.3828466782867483</c:v>
                </c:pt>
                <c:pt idx="3">
                  <c:v>5.3404268681128784</c:v>
                </c:pt>
                <c:pt idx="4">
                  <c:v>5.6977995954088279</c:v>
                </c:pt>
                <c:pt idx="5">
                  <c:v>5.7443492579715034</c:v>
                </c:pt>
                <c:pt idx="6">
                  <c:v>6.0794886647336241</c:v>
                </c:pt>
                <c:pt idx="7">
                  <c:v>6.2279619462618303</c:v>
                </c:pt>
                <c:pt idx="8">
                  <c:v>6.3802816560780187</c:v>
                </c:pt>
                <c:pt idx="9">
                  <c:v>6.4727723144640894</c:v>
                </c:pt>
                <c:pt idx="10">
                  <c:v>6.8872785025620482</c:v>
                </c:pt>
                <c:pt idx="11">
                  <c:v>7.1061132332900012</c:v>
                </c:pt>
                <c:pt idx="12">
                  <c:v>7.4980001552502689</c:v>
                </c:pt>
                <c:pt idx="13">
                  <c:v>7.3218566634276101</c:v>
                </c:pt>
                <c:pt idx="14">
                  <c:v>7.8235954622894868</c:v>
                </c:pt>
                <c:pt idx="15">
                  <c:v>7.9229391570951702</c:v>
                </c:pt>
                <c:pt idx="16">
                  <c:v>8.3022154635641705</c:v>
                </c:pt>
                <c:pt idx="17">
                  <c:v>8.6243306077158266</c:v>
                </c:pt>
                <c:pt idx="18">
                  <c:v>8.9926439373962914</c:v>
                </c:pt>
                <c:pt idx="19">
                  <c:v>8.9980375916446391</c:v>
                </c:pt>
                <c:pt idx="20">
                  <c:v>9.3250021951519813</c:v>
                </c:pt>
                <c:pt idx="21">
                  <c:v>9.5090383980987436</c:v>
                </c:pt>
                <c:pt idx="22">
                  <c:v>10.023168669195465</c:v>
                </c:pt>
                <c:pt idx="23">
                  <c:v>10.119274224175497</c:v>
                </c:pt>
                <c:pt idx="24">
                  <c:v>10.628359209321184</c:v>
                </c:pt>
                <c:pt idx="25">
                  <c:v>10.800800537974506</c:v>
                </c:pt>
                <c:pt idx="26">
                  <c:v>10.892247084833095</c:v>
                </c:pt>
                <c:pt idx="27">
                  <c:v>11.090177735456589</c:v>
                </c:pt>
                <c:pt idx="28">
                  <c:v>11.648628108759924</c:v>
                </c:pt>
                <c:pt idx="29">
                  <c:v>11.736436224351294</c:v>
                </c:pt>
                <c:pt idx="30">
                  <c:v>11.739541920953821</c:v>
                </c:pt>
                <c:pt idx="31">
                  <c:v>12.330823960538533</c:v>
                </c:pt>
                <c:pt idx="32">
                  <c:v>12.408209044082092</c:v>
                </c:pt>
                <c:pt idx="33">
                  <c:v>12.861073625035715</c:v>
                </c:pt>
                <c:pt idx="34">
                  <c:v>13.049374403117417</c:v>
                </c:pt>
                <c:pt idx="35">
                  <c:v>13.215278399570661</c:v>
                </c:pt>
                <c:pt idx="36">
                  <c:v>13.740977884476635</c:v>
                </c:pt>
                <c:pt idx="37">
                  <c:v>13.803668386171138</c:v>
                </c:pt>
                <c:pt idx="38">
                  <c:v>13.917898088316379</c:v>
                </c:pt>
                <c:pt idx="39">
                  <c:v>13.899400165692818</c:v>
                </c:pt>
                <c:pt idx="40">
                  <c:v>13.944630997598182</c:v>
                </c:pt>
                <c:pt idx="41">
                  <c:v>14.175726151233592</c:v>
                </c:pt>
                <c:pt idx="42">
                  <c:v>14.45834394349507</c:v>
                </c:pt>
                <c:pt idx="43">
                  <c:v>14.449589511886797</c:v>
                </c:pt>
                <c:pt idx="44">
                  <c:v>15.070974346190521</c:v>
                </c:pt>
                <c:pt idx="45">
                  <c:v>15.129537795972182</c:v>
                </c:pt>
                <c:pt idx="46">
                  <c:v>14.797702685332549</c:v>
                </c:pt>
                <c:pt idx="47">
                  <c:v>15.278220041144341</c:v>
                </c:pt>
                <c:pt idx="48">
                  <c:v>15.822699521373</c:v>
                </c:pt>
                <c:pt idx="49">
                  <c:v>15.652091476711998</c:v>
                </c:pt>
                <c:pt idx="50">
                  <c:v>16.240528753732256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C-440A-99F2-60301090FF9B}"/>
            </c:ext>
          </c:extLst>
        </c:ser>
        <c:ser>
          <c:idx val="1"/>
          <c:order val="1"/>
          <c:tx>
            <c:strRef>
              <c:f>'care receipt'!$DF$2</c:f>
              <c:strCache>
                <c:ptCount val="1"/>
                <c:pt idx="0">
                  <c:v>informal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receipt'!$DF$4:$DF$54</c:f>
              <c:numCache>
                <c:formatCode>General</c:formatCode>
                <c:ptCount val="51"/>
                <c:pt idx="0">
                  <c:v>31.986917301167676</c:v>
                </c:pt>
                <c:pt idx="1">
                  <c:v>35.932672771773326</c:v>
                </c:pt>
                <c:pt idx="2">
                  <c:v>41.011417836092775</c:v>
                </c:pt>
                <c:pt idx="3">
                  <c:v>44.04364904772207</c:v>
                </c:pt>
                <c:pt idx="4">
                  <c:v>47.142207516931805</c:v>
                </c:pt>
                <c:pt idx="5">
                  <c:v>50.198438228731192</c:v>
                </c:pt>
                <c:pt idx="6">
                  <c:v>52.126022298025362</c:v>
                </c:pt>
                <c:pt idx="7">
                  <c:v>54.977607942410174</c:v>
                </c:pt>
                <c:pt idx="8">
                  <c:v>57.081005958396744</c:v>
                </c:pt>
                <c:pt idx="9">
                  <c:v>57.900753886544926</c:v>
                </c:pt>
                <c:pt idx="10">
                  <c:v>59.983372574209717</c:v>
                </c:pt>
                <c:pt idx="11">
                  <c:v>60.18044679208495</c:v>
                </c:pt>
                <c:pt idx="12">
                  <c:v>63.027039868781813</c:v>
                </c:pt>
                <c:pt idx="13">
                  <c:v>63.441593491107483</c:v>
                </c:pt>
                <c:pt idx="14">
                  <c:v>66.117078404852833</c:v>
                </c:pt>
                <c:pt idx="15">
                  <c:v>67.266606782242405</c:v>
                </c:pt>
                <c:pt idx="16">
                  <c:v>68.550284011737986</c:v>
                </c:pt>
                <c:pt idx="17">
                  <c:v>69.669231646801109</c:v>
                </c:pt>
                <c:pt idx="18">
                  <c:v>71.635408846755894</c:v>
                </c:pt>
                <c:pt idx="19">
                  <c:v>72.320657772677066</c:v>
                </c:pt>
                <c:pt idx="20">
                  <c:v>72.633251612183543</c:v>
                </c:pt>
                <c:pt idx="21">
                  <c:v>73.990860115588418</c:v>
                </c:pt>
                <c:pt idx="22">
                  <c:v>74.902083808242651</c:v>
                </c:pt>
                <c:pt idx="23">
                  <c:v>76.377009107688707</c:v>
                </c:pt>
                <c:pt idx="24">
                  <c:v>77.222673666563608</c:v>
                </c:pt>
                <c:pt idx="25">
                  <c:v>77.141386942470604</c:v>
                </c:pt>
                <c:pt idx="26">
                  <c:v>79.085731522660666</c:v>
                </c:pt>
                <c:pt idx="27">
                  <c:v>80.120190300512562</c:v>
                </c:pt>
                <c:pt idx="28">
                  <c:v>80.387043198981146</c:v>
                </c:pt>
                <c:pt idx="29">
                  <c:v>80.871689503625049</c:v>
                </c:pt>
                <c:pt idx="30">
                  <c:v>83.985776934418425</c:v>
                </c:pt>
                <c:pt idx="31">
                  <c:v>83.441721271430978</c:v>
                </c:pt>
                <c:pt idx="32">
                  <c:v>85.982063255749637</c:v>
                </c:pt>
                <c:pt idx="33">
                  <c:v>85.860104456438478</c:v>
                </c:pt>
                <c:pt idx="34">
                  <c:v>86.756200363799536</c:v>
                </c:pt>
                <c:pt idx="35">
                  <c:v>89.628163315498838</c:v>
                </c:pt>
                <c:pt idx="36">
                  <c:v>90.136351964384275</c:v>
                </c:pt>
                <c:pt idx="37">
                  <c:v>91.225269051852607</c:v>
                </c:pt>
                <c:pt idx="38">
                  <c:v>89.996299398665826</c:v>
                </c:pt>
                <c:pt idx="39">
                  <c:v>92.450867005248284</c:v>
                </c:pt>
                <c:pt idx="40">
                  <c:v>93.693896072087654</c:v>
                </c:pt>
                <c:pt idx="41">
                  <c:v>94.749138514499521</c:v>
                </c:pt>
                <c:pt idx="42">
                  <c:v>93.332440714303189</c:v>
                </c:pt>
                <c:pt idx="43">
                  <c:v>96.815650534018062</c:v>
                </c:pt>
                <c:pt idx="44">
                  <c:v>97.31814445677503</c:v>
                </c:pt>
                <c:pt idx="45">
                  <c:v>98.737319239413168</c:v>
                </c:pt>
                <c:pt idx="46">
                  <c:v>98.944630168367269</c:v>
                </c:pt>
                <c:pt idx="47">
                  <c:v>100.41287360515446</c:v>
                </c:pt>
                <c:pt idx="48">
                  <c:v>101.55612387941143</c:v>
                </c:pt>
                <c:pt idx="49">
                  <c:v>104.84808831748876</c:v>
                </c:pt>
                <c:pt idx="50">
                  <c:v>104.78335725655475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40A-99F2-60301090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receipt'!$DY$2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receipt'!$DY$4:$DY$54</c:f>
              <c:numCache>
                <c:formatCode>General</c:formatCode>
                <c:ptCount val="51"/>
                <c:pt idx="0">
                  <c:v>23.109484796025008</c:v>
                </c:pt>
                <c:pt idx="1">
                  <c:v>23.017600297579005</c:v>
                </c:pt>
                <c:pt idx="2">
                  <c:v>22.963389777088004</c:v>
                </c:pt>
                <c:pt idx="3">
                  <c:v>22.905311839391008</c:v>
                </c:pt>
                <c:pt idx="4">
                  <c:v>22.794156934522007</c:v>
                </c:pt>
                <c:pt idx="5">
                  <c:v>22.665198574584007</c:v>
                </c:pt>
                <c:pt idx="6">
                  <c:v>22.571046969500006</c:v>
                </c:pt>
                <c:pt idx="7">
                  <c:v>22.480829461229007</c:v>
                </c:pt>
                <c:pt idx="8">
                  <c:v>22.392879059596005</c:v>
                </c:pt>
                <c:pt idx="9">
                  <c:v>22.319998249145005</c:v>
                </c:pt>
                <c:pt idx="10">
                  <c:v>22.218911964933007</c:v>
                </c:pt>
                <c:pt idx="11">
                  <c:v>22.095221293948004</c:v>
                </c:pt>
                <c:pt idx="12">
                  <c:v>21.955594196890008</c:v>
                </c:pt>
                <c:pt idx="13">
                  <c:v>21.792629237382005</c:v>
                </c:pt>
                <c:pt idx="14">
                  <c:v>21.650201596830005</c:v>
                </c:pt>
                <c:pt idx="15">
                  <c:v>21.500639238329004</c:v>
                </c:pt>
                <c:pt idx="16">
                  <c:v>21.314736494013008</c:v>
                </c:pt>
                <c:pt idx="17">
                  <c:v>21.123832779172005</c:v>
                </c:pt>
                <c:pt idx="18">
                  <c:v>21.116231303974008</c:v>
                </c:pt>
                <c:pt idx="19">
                  <c:v>21.024413485135007</c:v>
                </c:pt>
                <c:pt idx="20">
                  <c:v>20.924594113456006</c:v>
                </c:pt>
                <c:pt idx="21">
                  <c:v>20.769764066002008</c:v>
                </c:pt>
                <c:pt idx="22">
                  <c:v>20.655008462355006</c:v>
                </c:pt>
                <c:pt idx="23">
                  <c:v>20.546720780587005</c:v>
                </c:pt>
                <c:pt idx="24">
                  <c:v>20.439566652138005</c:v>
                </c:pt>
                <c:pt idx="25">
                  <c:v>20.349949260330007</c:v>
                </c:pt>
                <c:pt idx="26">
                  <c:v>20.282536177653007</c:v>
                </c:pt>
                <c:pt idx="27">
                  <c:v>20.203387484144006</c:v>
                </c:pt>
                <c:pt idx="28">
                  <c:v>20.083830948793004</c:v>
                </c:pt>
                <c:pt idx="29">
                  <c:v>19.920865989285009</c:v>
                </c:pt>
                <c:pt idx="30">
                  <c:v>19.736030118681008</c:v>
                </c:pt>
                <c:pt idx="31">
                  <c:v>19.547526869692007</c:v>
                </c:pt>
                <c:pt idx="32">
                  <c:v>19.328017603448004</c:v>
                </c:pt>
                <c:pt idx="33">
                  <c:v>19.074635096848002</c:v>
                </c:pt>
                <c:pt idx="34">
                  <c:v>18.831721288547005</c:v>
                </c:pt>
                <c:pt idx="35">
                  <c:v>18.590274431600005</c:v>
                </c:pt>
                <c:pt idx="36">
                  <c:v>18.338025478319004</c:v>
                </c:pt>
                <c:pt idx="37">
                  <c:v>18.085976563859006</c:v>
                </c:pt>
                <c:pt idx="38">
                  <c:v>17.874535530062005</c:v>
                </c:pt>
                <c:pt idx="39">
                  <c:v>17.687499232427005</c:v>
                </c:pt>
                <c:pt idx="40">
                  <c:v>17.502930080251005</c:v>
                </c:pt>
                <c:pt idx="41">
                  <c:v>17.302957938858007</c:v>
                </c:pt>
                <c:pt idx="42">
                  <c:v>17.132058106117007</c:v>
                </c:pt>
                <c:pt idx="43">
                  <c:v>16.964558933333006</c:v>
                </c:pt>
                <c:pt idx="44">
                  <c:v>16.827999098197004</c:v>
                </c:pt>
                <c:pt idx="45">
                  <c:v>16.540343273599003</c:v>
                </c:pt>
                <c:pt idx="46">
                  <c:v>16.357974548454006</c:v>
                </c:pt>
                <c:pt idx="47">
                  <c:v>16.178273007589006</c:v>
                </c:pt>
                <c:pt idx="48">
                  <c:v>16.109259614344005</c:v>
                </c:pt>
                <c:pt idx="49">
                  <c:v>15.972699779208005</c:v>
                </c:pt>
                <c:pt idx="50">
                  <c:v>15.871480135782006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1-4E76-A091-9BD26DE7F9EC}"/>
            </c:ext>
          </c:extLst>
        </c:ser>
        <c:ser>
          <c:idx val="1"/>
          <c:order val="1"/>
          <c:tx>
            <c:strRef>
              <c:f>'care receipt'!$DZ$2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receipt'!$DZ$4:$DZ$54</c:f>
              <c:numCache>
                <c:formatCode>General</c:formatCode>
                <c:ptCount val="51"/>
                <c:pt idx="0">
                  <c:v>17.380372962585007</c:v>
                </c:pt>
                <c:pt idx="1">
                  <c:v>17.398776534117005</c:v>
                </c:pt>
                <c:pt idx="2">
                  <c:v>17.379706166515003</c:v>
                </c:pt>
                <c:pt idx="3">
                  <c:v>17.345232809696004</c:v>
                </c:pt>
                <c:pt idx="4">
                  <c:v>17.353234362536007</c:v>
                </c:pt>
                <c:pt idx="5">
                  <c:v>17.377105661842002</c:v>
                </c:pt>
                <c:pt idx="6">
                  <c:v>17.367903876076006</c:v>
                </c:pt>
                <c:pt idx="7">
                  <c:v>17.327696073055005</c:v>
                </c:pt>
                <c:pt idx="8">
                  <c:v>17.271018407105007</c:v>
                </c:pt>
                <c:pt idx="9">
                  <c:v>17.193870101806002</c:v>
                </c:pt>
                <c:pt idx="10">
                  <c:v>17.131658028475005</c:v>
                </c:pt>
                <c:pt idx="11">
                  <c:v>17.079514575801003</c:v>
                </c:pt>
                <c:pt idx="12">
                  <c:v>17.029171472516005</c:v>
                </c:pt>
                <c:pt idx="13">
                  <c:v>17.003899901463004</c:v>
                </c:pt>
                <c:pt idx="14">
                  <c:v>16.963558739228006</c:v>
                </c:pt>
                <c:pt idx="15">
                  <c:v>16.932952799615002</c:v>
                </c:pt>
                <c:pt idx="16">
                  <c:v>16.901346665897005</c:v>
                </c:pt>
                <c:pt idx="17">
                  <c:v>16.889210977423005</c:v>
                </c:pt>
                <c:pt idx="18">
                  <c:v>16.873407910564005</c:v>
                </c:pt>
                <c:pt idx="19">
                  <c:v>16.892278239345003</c:v>
                </c:pt>
                <c:pt idx="20">
                  <c:v>16.905947558780003</c:v>
                </c:pt>
                <c:pt idx="21">
                  <c:v>16.914815946511006</c:v>
                </c:pt>
                <c:pt idx="22">
                  <c:v>16.958891166738002</c:v>
                </c:pt>
                <c:pt idx="23">
                  <c:v>16.963091981979005</c:v>
                </c:pt>
                <c:pt idx="24">
                  <c:v>16.891944841310007</c:v>
                </c:pt>
                <c:pt idx="25">
                  <c:v>16.747583492155005</c:v>
                </c:pt>
                <c:pt idx="26">
                  <c:v>16.569815659893003</c:v>
                </c:pt>
                <c:pt idx="27">
                  <c:v>16.400116060078005</c:v>
                </c:pt>
                <c:pt idx="28">
                  <c:v>16.234083838648004</c:v>
                </c:pt>
                <c:pt idx="29">
                  <c:v>16.092256314559005</c:v>
                </c:pt>
                <c:pt idx="30">
                  <c:v>15.936226034179004</c:v>
                </c:pt>
                <c:pt idx="31">
                  <c:v>15.781262627511005</c:v>
                </c:pt>
                <c:pt idx="32">
                  <c:v>15.636901278356005</c:v>
                </c:pt>
                <c:pt idx="33">
                  <c:v>15.523879344491005</c:v>
                </c:pt>
                <c:pt idx="34">
                  <c:v>15.414791507439004</c:v>
                </c:pt>
                <c:pt idx="35">
                  <c:v>15.326907785413004</c:v>
                </c:pt>
                <c:pt idx="36">
                  <c:v>15.234956607360003</c:v>
                </c:pt>
                <c:pt idx="37">
                  <c:v>15.155274476995004</c:v>
                </c:pt>
                <c:pt idx="38">
                  <c:v>15.081393472439004</c:v>
                </c:pt>
                <c:pt idx="39">
                  <c:v>14.990642527312005</c:v>
                </c:pt>
                <c:pt idx="40">
                  <c:v>14.911693872624005</c:v>
                </c:pt>
                <c:pt idx="41">
                  <c:v>14.859350381129005</c:v>
                </c:pt>
                <c:pt idx="42">
                  <c:v>14.760797921983004</c:v>
                </c:pt>
                <c:pt idx="43">
                  <c:v>14.682582742972004</c:v>
                </c:pt>
                <c:pt idx="44">
                  <c:v>14.603834127105003</c:v>
                </c:pt>
                <c:pt idx="45">
                  <c:v>14.704120256033004</c:v>
                </c:pt>
                <c:pt idx="46">
                  <c:v>14.757397262026004</c:v>
                </c:pt>
                <c:pt idx="47">
                  <c:v>14.791737259631004</c:v>
                </c:pt>
                <c:pt idx="48">
                  <c:v>14.732659127829004</c:v>
                </c:pt>
                <c:pt idx="49">
                  <c:v>14.720923516997004</c:v>
                </c:pt>
                <c:pt idx="50">
                  <c:v>14.677315054019004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1-4E76-A091-9BD26DE7F9EC}"/>
            </c:ext>
          </c:extLst>
        </c:ser>
        <c:ser>
          <c:idx val="2"/>
          <c:order val="2"/>
          <c:tx>
            <c:strRef>
              <c:f>'care receipt'!$EA$2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receipt'!$EA$4:$EA$54</c:f>
              <c:numCache>
                <c:formatCode>General</c:formatCode>
                <c:ptCount val="51"/>
                <c:pt idx="0">
                  <c:v>9.0713604547080031</c:v>
                </c:pt>
                <c:pt idx="1">
                  <c:v>9.2339920161810038</c:v>
                </c:pt>
                <c:pt idx="2">
                  <c:v>9.3830876174330022</c:v>
                </c:pt>
                <c:pt idx="3">
                  <c:v>9.5169802682890037</c:v>
                </c:pt>
                <c:pt idx="4">
                  <c:v>9.6366701628540028</c:v>
                </c:pt>
                <c:pt idx="5">
                  <c:v>9.7772974540170026</c:v>
                </c:pt>
                <c:pt idx="6">
                  <c:v>9.9249261039150021</c:v>
                </c:pt>
                <c:pt idx="7">
                  <c:v>9.9593327811270029</c:v>
                </c:pt>
                <c:pt idx="8">
                  <c:v>10.065753433899003</c:v>
                </c:pt>
                <c:pt idx="9">
                  <c:v>10.220583481353003</c:v>
                </c:pt>
                <c:pt idx="10">
                  <c:v>10.401285216323004</c:v>
                </c:pt>
                <c:pt idx="11">
                  <c:v>10.575719068235003</c:v>
                </c:pt>
                <c:pt idx="12">
                  <c:v>10.755220570279002</c:v>
                </c:pt>
                <c:pt idx="13">
                  <c:v>10.907383433453003</c:v>
                </c:pt>
                <c:pt idx="14">
                  <c:v>11.052544937892003</c:v>
                </c:pt>
                <c:pt idx="15">
                  <c:v>11.183570365647004</c:v>
                </c:pt>
                <c:pt idx="16">
                  <c:v>11.319730123141003</c:v>
                </c:pt>
                <c:pt idx="17">
                  <c:v>11.393277729662003</c:v>
                </c:pt>
                <c:pt idx="18">
                  <c:v>11.410281029447003</c:v>
                </c:pt>
                <c:pt idx="19">
                  <c:v>11.380541924725003</c:v>
                </c:pt>
                <c:pt idx="20">
                  <c:v>11.339867364455003</c:v>
                </c:pt>
                <c:pt idx="21">
                  <c:v>11.245315681729004</c:v>
                </c:pt>
                <c:pt idx="22">
                  <c:v>11.118624428429003</c:v>
                </c:pt>
                <c:pt idx="23">
                  <c:v>11.002001795786002</c:v>
                </c:pt>
                <c:pt idx="24">
                  <c:v>10.916718578433004</c:v>
                </c:pt>
                <c:pt idx="25">
                  <c:v>10.866375475148004</c:v>
                </c:pt>
                <c:pt idx="26">
                  <c:v>10.809297731556004</c:v>
                </c:pt>
                <c:pt idx="27">
                  <c:v>10.754220376174002</c:v>
                </c:pt>
                <c:pt idx="28">
                  <c:v>10.705677622278003</c:v>
                </c:pt>
                <c:pt idx="29">
                  <c:v>10.663002673798003</c:v>
                </c:pt>
                <c:pt idx="30">
                  <c:v>10.661602402051004</c:v>
                </c:pt>
                <c:pt idx="31">
                  <c:v>10.653800888032002</c:v>
                </c:pt>
                <c:pt idx="32">
                  <c:v>10.662535916549002</c:v>
                </c:pt>
                <c:pt idx="33">
                  <c:v>10.707344612453003</c:v>
                </c:pt>
                <c:pt idx="34">
                  <c:v>10.767422938360005</c:v>
                </c:pt>
                <c:pt idx="35">
                  <c:v>10.818899594964003</c:v>
                </c:pt>
                <c:pt idx="36">
                  <c:v>10.899981997076003</c:v>
                </c:pt>
                <c:pt idx="37">
                  <c:v>10.982197952507002</c:v>
                </c:pt>
                <c:pt idx="38">
                  <c:v>11.008603076879002</c:v>
                </c:pt>
                <c:pt idx="39">
                  <c:v>11.010336746661004</c:v>
                </c:pt>
                <c:pt idx="40">
                  <c:v>10.950925216824002</c:v>
                </c:pt>
                <c:pt idx="41">
                  <c:v>10.877911047159003</c:v>
                </c:pt>
                <c:pt idx="42">
                  <c:v>10.839303554706003</c:v>
                </c:pt>
                <c:pt idx="43">
                  <c:v>10.766889501504002</c:v>
                </c:pt>
                <c:pt idx="44">
                  <c:v>10.680872808474003</c:v>
                </c:pt>
                <c:pt idx="45">
                  <c:v>10.553181361069003</c:v>
                </c:pt>
                <c:pt idx="46">
                  <c:v>10.389816323919002</c:v>
                </c:pt>
                <c:pt idx="47">
                  <c:v>10.209047909342003</c:v>
                </c:pt>
                <c:pt idx="48">
                  <c:v>10.029813125726003</c:v>
                </c:pt>
                <c:pt idx="49">
                  <c:v>9.8867186891040024</c:v>
                </c:pt>
                <c:pt idx="50">
                  <c:v>9.7554932225280027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1-4E76-A091-9BD26DE7F9EC}"/>
            </c:ext>
          </c:extLst>
        </c:ser>
        <c:ser>
          <c:idx val="3"/>
          <c:order val="3"/>
          <c:tx>
            <c:strRef>
              <c:f>'care receipt'!$EB$2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receipt'!$EB$4:$EB$54</c:f>
              <c:numCache>
                <c:formatCode>General</c:formatCode>
                <c:ptCount val="51"/>
                <c:pt idx="0">
                  <c:v>3.3749883083050007</c:v>
                </c:pt>
                <c:pt idx="1">
                  <c:v>3.4363335467450007</c:v>
                </c:pt>
                <c:pt idx="2">
                  <c:v>3.5230837154520009</c:v>
                </c:pt>
                <c:pt idx="3">
                  <c:v>3.6397730277020011</c:v>
                </c:pt>
                <c:pt idx="4">
                  <c:v>3.7621967861540009</c:v>
                </c:pt>
                <c:pt idx="5">
                  <c:v>3.8704177883150011</c:v>
                </c:pt>
                <c:pt idx="6">
                  <c:v>3.9791722273320009</c:v>
                </c:pt>
                <c:pt idx="7">
                  <c:v>4.2146845992560014</c:v>
                </c:pt>
                <c:pt idx="8">
                  <c:v>4.3829839273240019</c:v>
                </c:pt>
                <c:pt idx="9">
                  <c:v>4.5015402685700012</c:v>
                </c:pt>
                <c:pt idx="10">
                  <c:v>4.6068273680230014</c:v>
                </c:pt>
                <c:pt idx="11">
                  <c:v>4.6749739263770014</c:v>
                </c:pt>
                <c:pt idx="12">
                  <c:v>4.733985378572001</c:v>
                </c:pt>
                <c:pt idx="13">
                  <c:v>4.7866622681020017</c:v>
                </c:pt>
                <c:pt idx="14">
                  <c:v>4.8340714686790012</c:v>
                </c:pt>
                <c:pt idx="15">
                  <c:v>4.8724122427040015</c:v>
                </c:pt>
                <c:pt idx="16">
                  <c:v>4.9095527838030009</c:v>
                </c:pt>
                <c:pt idx="17">
                  <c:v>4.9527611691390012</c:v>
                </c:pt>
                <c:pt idx="18">
                  <c:v>5.0147065240420012</c:v>
                </c:pt>
                <c:pt idx="19">
                  <c:v>5.0711841511710016</c:v>
                </c:pt>
                <c:pt idx="20">
                  <c:v>5.1382638358130022</c:v>
                </c:pt>
                <c:pt idx="21">
                  <c:v>5.2314819263990016</c:v>
                </c:pt>
                <c:pt idx="22">
                  <c:v>5.3281006769420012</c:v>
                </c:pt>
                <c:pt idx="23">
                  <c:v>5.4242526702360019</c:v>
                </c:pt>
                <c:pt idx="24">
                  <c:v>5.5366744876380016</c:v>
                </c:pt>
                <c:pt idx="25">
                  <c:v>5.6419615870910018</c:v>
                </c:pt>
                <c:pt idx="26">
                  <c:v>5.7375801435290015</c:v>
                </c:pt>
                <c:pt idx="27">
                  <c:v>5.8111944296570019</c:v>
                </c:pt>
                <c:pt idx="28">
                  <c:v>5.8800077840810019</c:v>
                </c:pt>
                <c:pt idx="29">
                  <c:v>5.9410196244860014</c:v>
                </c:pt>
                <c:pt idx="30">
                  <c:v>5.9751595832700009</c:v>
                </c:pt>
                <c:pt idx="31">
                  <c:v>6.0248358904850017</c:v>
                </c:pt>
                <c:pt idx="32">
                  <c:v>6.0419725494840018</c:v>
                </c:pt>
                <c:pt idx="33">
                  <c:v>6.0446397337640025</c:v>
                </c:pt>
                <c:pt idx="34">
                  <c:v>6.0007645523580013</c:v>
                </c:pt>
                <c:pt idx="35">
                  <c:v>5.9372188868870017</c:v>
                </c:pt>
                <c:pt idx="36">
                  <c:v>5.8779407162640016</c:v>
                </c:pt>
                <c:pt idx="37">
                  <c:v>5.7993254596110013</c:v>
                </c:pt>
                <c:pt idx="38">
                  <c:v>5.7323791341830015</c:v>
                </c:pt>
                <c:pt idx="39">
                  <c:v>5.7023733110330008</c:v>
                </c:pt>
                <c:pt idx="40">
                  <c:v>5.7076409999860012</c:v>
                </c:pt>
                <c:pt idx="41">
                  <c:v>5.7001062043950022</c:v>
                </c:pt>
                <c:pt idx="42">
                  <c:v>5.7059740098110021</c:v>
                </c:pt>
                <c:pt idx="43">
                  <c:v>5.6946384766210016</c:v>
                </c:pt>
                <c:pt idx="44">
                  <c:v>5.6877704771000017</c:v>
                </c:pt>
                <c:pt idx="45">
                  <c:v>5.7063074078460021</c:v>
                </c:pt>
                <c:pt idx="46">
                  <c:v>5.7325791730040017</c:v>
                </c:pt>
                <c:pt idx="47">
                  <c:v>5.7592510158040024</c:v>
                </c:pt>
                <c:pt idx="48">
                  <c:v>5.7900569942380011</c:v>
                </c:pt>
                <c:pt idx="49">
                  <c:v>5.8094607598750017</c:v>
                </c:pt>
                <c:pt idx="50">
                  <c:v>5.8221298852050012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1-4E76-A091-9BD26DE7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 ('000,000)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0725363882"/>
          <c:y val="1.8397831059273468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2825896762904"/>
          <c:y val="5.0925925925925923E-2"/>
          <c:w val="0.82551618547681538"/>
          <c:h val="0.72475284339457557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provision'!$G$2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provision'!$G$4:$G$54</c:f>
              <c:numCache>
                <c:formatCode>General</c:formatCode>
                <c:ptCount val="51"/>
                <c:pt idx="0">
                  <c:v>2214.4964280770005</c:v>
                </c:pt>
                <c:pt idx="1">
                  <c:v>2250.1700178220008</c:v>
                </c:pt>
                <c:pt idx="2">
                  <c:v>2296.7123835080006</c:v>
                </c:pt>
                <c:pt idx="3">
                  <c:v>2308.9814311960004</c:v>
                </c:pt>
                <c:pt idx="4">
                  <c:v>2328.4518764400009</c:v>
                </c:pt>
                <c:pt idx="5">
                  <c:v>2348.8558361820005</c:v>
                </c:pt>
                <c:pt idx="6">
                  <c:v>2355.2570784540007</c:v>
                </c:pt>
                <c:pt idx="7">
                  <c:v>2368.5929998540009</c:v>
                </c:pt>
                <c:pt idx="8">
                  <c:v>2394.0646097280005</c:v>
                </c:pt>
                <c:pt idx="9">
                  <c:v>2385.9296976740006</c:v>
                </c:pt>
                <c:pt idx="10">
                  <c:v>2371.5935821690005</c:v>
                </c:pt>
                <c:pt idx="11">
                  <c:v>2361.9917187610008</c:v>
                </c:pt>
                <c:pt idx="12">
                  <c:v>2348.3890789330007</c:v>
                </c:pt>
                <c:pt idx="13">
                  <c:v>2322.2506729890006</c:v>
                </c:pt>
                <c:pt idx="14">
                  <c:v>2324.184381592001</c:v>
                </c:pt>
                <c:pt idx="15">
                  <c:v>2286.3770444230004</c:v>
                </c:pt>
                <c:pt idx="16">
                  <c:v>2274.1746763420006</c:v>
                </c:pt>
                <c:pt idx="17">
                  <c:v>2229.4326600450008</c:v>
                </c:pt>
                <c:pt idx="18">
                  <c:v>2245.9025229740009</c:v>
                </c:pt>
                <c:pt idx="19">
                  <c:v>2227.6989902630007</c:v>
                </c:pt>
                <c:pt idx="20">
                  <c:v>2208.8953410890003</c:v>
                </c:pt>
                <c:pt idx="21">
                  <c:v>2211.6292049760009</c:v>
                </c:pt>
                <c:pt idx="22">
                  <c:v>2194.4925459770006</c:v>
                </c:pt>
                <c:pt idx="23">
                  <c:v>2180.8899061490006</c:v>
                </c:pt>
                <c:pt idx="24">
                  <c:v>2188.6914201680006</c:v>
                </c:pt>
                <c:pt idx="25">
                  <c:v>2173.4884697720008</c:v>
                </c:pt>
                <c:pt idx="26">
                  <c:v>2191.2919248410008</c:v>
                </c:pt>
                <c:pt idx="27">
                  <c:v>2196.0928565450008</c:v>
                </c:pt>
                <c:pt idx="28">
                  <c:v>2162.6863734380008</c:v>
                </c:pt>
                <c:pt idx="29">
                  <c:v>2149.1504132170007</c:v>
                </c:pt>
                <c:pt idx="30">
                  <c:v>2128.4130554400008</c:v>
                </c:pt>
                <c:pt idx="31">
                  <c:v>2108.4758529470005</c:v>
                </c:pt>
                <c:pt idx="32">
                  <c:v>2079.0034666530005</c:v>
                </c:pt>
                <c:pt idx="33">
                  <c:v>2070.0017197080006</c:v>
                </c:pt>
                <c:pt idx="34">
                  <c:v>2035.7284017100005</c:v>
                </c:pt>
                <c:pt idx="35">
                  <c:v>2028.2602857260006</c:v>
                </c:pt>
                <c:pt idx="36">
                  <c:v>2001.8551613540005</c:v>
                </c:pt>
                <c:pt idx="37">
                  <c:v>1967.1817657140004</c:v>
                </c:pt>
                <c:pt idx="38">
                  <c:v>1973.8497264140005</c:v>
                </c:pt>
                <c:pt idx="39">
                  <c:v>1929.5077877590004</c:v>
                </c:pt>
                <c:pt idx="40">
                  <c:v>1880.6983154350005</c:v>
                </c:pt>
                <c:pt idx="41">
                  <c:v>1847.3585119350005</c:v>
                </c:pt>
                <c:pt idx="42">
                  <c:v>1853.6930746000005</c:v>
                </c:pt>
                <c:pt idx="43">
                  <c:v>1843.2243763010006</c:v>
                </c:pt>
                <c:pt idx="44">
                  <c:v>1835.1561438540007</c:v>
                </c:pt>
                <c:pt idx="45">
                  <c:v>1783.0126911800005</c:v>
                </c:pt>
                <c:pt idx="46">
                  <c:v>1765.6759933600003</c:v>
                </c:pt>
                <c:pt idx="47">
                  <c:v>1736.4036458870005</c:v>
                </c:pt>
                <c:pt idx="48">
                  <c:v>1725.5348699460003</c:v>
                </c:pt>
                <c:pt idx="49">
                  <c:v>1679.6593003300004</c:v>
                </c:pt>
                <c:pt idx="50">
                  <c:v>1673.7248153070004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9-4A15-8D4D-FD3C34648B1F}"/>
            </c:ext>
          </c:extLst>
        </c:ser>
        <c:ser>
          <c:idx val="1"/>
          <c:order val="1"/>
          <c:tx>
            <c:strRef>
              <c:f>'care provision'!$H$2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provision'!$H$4:$H$54</c:f>
              <c:numCache>
                <c:formatCode>General</c:formatCode>
                <c:ptCount val="51"/>
                <c:pt idx="0">
                  <c:v>3386.2571618880011</c:v>
                </c:pt>
                <c:pt idx="1">
                  <c:v>3363.5860955080007</c:v>
                </c:pt>
                <c:pt idx="2">
                  <c:v>3374.588230663001</c:v>
                </c:pt>
                <c:pt idx="3">
                  <c:v>3387.5240744210009</c:v>
                </c:pt>
                <c:pt idx="4">
                  <c:v>3406.7944808440006</c:v>
                </c:pt>
                <c:pt idx="5">
                  <c:v>3413.1957231160013</c:v>
                </c:pt>
                <c:pt idx="6">
                  <c:v>3410.2618204080009</c:v>
                </c:pt>
                <c:pt idx="7">
                  <c:v>3416.5963830730011</c:v>
                </c:pt>
                <c:pt idx="8">
                  <c:v>3393.1251614090011</c:v>
                </c:pt>
                <c:pt idx="9">
                  <c:v>3361.852425726001</c:v>
                </c:pt>
                <c:pt idx="10">
                  <c:v>3342.315300875001</c:v>
                </c:pt>
                <c:pt idx="11">
                  <c:v>3366.3199593950008</c:v>
                </c:pt>
                <c:pt idx="12">
                  <c:v>3346.5827957230008</c:v>
                </c:pt>
                <c:pt idx="13">
                  <c:v>3346.5827957230008</c:v>
                </c:pt>
                <c:pt idx="14">
                  <c:v>3329.5794959380009</c:v>
                </c:pt>
                <c:pt idx="15">
                  <c:v>3332.7134374670009</c:v>
                </c:pt>
                <c:pt idx="16">
                  <c:v>3333.8469907860012</c:v>
                </c:pt>
                <c:pt idx="17">
                  <c:v>3318.644040390001</c:v>
                </c:pt>
                <c:pt idx="18">
                  <c:v>3318.710719997001</c:v>
                </c:pt>
                <c:pt idx="19">
                  <c:v>3327.6457873350009</c:v>
                </c:pt>
                <c:pt idx="20">
                  <c:v>3331.7799229690008</c:v>
                </c:pt>
                <c:pt idx="21">
                  <c:v>3309.7089730520011</c:v>
                </c:pt>
                <c:pt idx="22">
                  <c:v>3305.3081189900008</c:v>
                </c:pt>
                <c:pt idx="23">
                  <c:v>3320.7777878140009</c:v>
                </c:pt>
                <c:pt idx="24">
                  <c:v>3308.4420605190012</c:v>
                </c:pt>
                <c:pt idx="25">
                  <c:v>3275.0355774120007</c:v>
                </c:pt>
                <c:pt idx="26">
                  <c:v>3252.0977926040009</c:v>
                </c:pt>
                <c:pt idx="27">
                  <c:v>3219.6248239950005</c:v>
                </c:pt>
                <c:pt idx="28">
                  <c:v>3222.8921247380008</c:v>
                </c:pt>
                <c:pt idx="29">
                  <c:v>3184.8847487480007</c:v>
                </c:pt>
                <c:pt idx="30">
                  <c:v>3162.1470027610007</c:v>
                </c:pt>
                <c:pt idx="31">
                  <c:v>3127.8736847630007</c:v>
                </c:pt>
                <c:pt idx="32">
                  <c:v>3091.1332213060009</c:v>
                </c:pt>
                <c:pt idx="33">
                  <c:v>3076.5303873730008</c:v>
                </c:pt>
                <c:pt idx="34">
                  <c:v>3047.2580399000008</c:v>
                </c:pt>
                <c:pt idx="35">
                  <c:v>3024.6536531270008</c:v>
                </c:pt>
                <c:pt idx="36">
                  <c:v>3025.7872064460007</c:v>
                </c:pt>
                <c:pt idx="37">
                  <c:v>3015.318508147001</c:v>
                </c:pt>
                <c:pt idx="38">
                  <c:v>2977.4444913710008</c:v>
                </c:pt>
                <c:pt idx="39">
                  <c:v>2977.3111321570009</c:v>
                </c:pt>
                <c:pt idx="40">
                  <c:v>2964.8420456480007</c:v>
                </c:pt>
                <c:pt idx="41">
                  <c:v>2956.7071335940009</c:v>
                </c:pt>
                <c:pt idx="42">
                  <c:v>2939.5704745950011</c:v>
                </c:pt>
                <c:pt idx="43">
                  <c:v>2929.8352519730006</c:v>
                </c:pt>
                <c:pt idx="44">
                  <c:v>2904.363642099001</c:v>
                </c:pt>
                <c:pt idx="45">
                  <c:v>2931.3022033270008</c:v>
                </c:pt>
                <c:pt idx="46">
                  <c:v>2949.9724932870008</c:v>
                </c:pt>
                <c:pt idx="47">
                  <c:v>2969.3762589240009</c:v>
                </c:pt>
                <c:pt idx="48">
                  <c:v>2951.3060854270007</c:v>
                </c:pt>
                <c:pt idx="49">
                  <c:v>2943.704610229001</c:v>
                </c:pt>
                <c:pt idx="50">
                  <c:v>2926.5679512300007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9-4A15-8D4D-FD3C34648B1F}"/>
            </c:ext>
          </c:extLst>
        </c:ser>
        <c:ser>
          <c:idx val="2"/>
          <c:order val="2"/>
          <c:tx>
            <c:strRef>
              <c:f>'care provision'!$I$2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provision'!$I$4:$I$54</c:f>
              <c:numCache>
                <c:formatCode>General</c:formatCode>
                <c:ptCount val="51"/>
                <c:pt idx="0">
                  <c:v>1755.1406154540005</c:v>
                </c:pt>
                <c:pt idx="1">
                  <c:v>1834.8227458190006</c:v>
                </c:pt>
                <c:pt idx="2">
                  <c:v>1913.4380024720003</c:v>
                </c:pt>
                <c:pt idx="3">
                  <c:v>1992.5200163740005</c:v>
                </c:pt>
                <c:pt idx="4">
                  <c:v>2056.4657594870005</c:v>
                </c:pt>
                <c:pt idx="5">
                  <c:v>2120.4115026000009</c:v>
                </c:pt>
                <c:pt idx="6">
                  <c:v>2163.3531695080005</c:v>
                </c:pt>
                <c:pt idx="7">
                  <c:v>2186.7577115650006</c:v>
                </c:pt>
                <c:pt idx="8">
                  <c:v>2229.0325824030006</c:v>
                </c:pt>
                <c:pt idx="9">
                  <c:v>2281.6427923260007</c:v>
                </c:pt>
                <c:pt idx="10">
                  <c:v>2326.6515270510008</c:v>
                </c:pt>
                <c:pt idx="11">
                  <c:v>2365.3256991110006</c:v>
                </c:pt>
                <c:pt idx="12">
                  <c:v>2402.9329974590005</c:v>
                </c:pt>
                <c:pt idx="13">
                  <c:v>2432.7387817880008</c:v>
                </c:pt>
                <c:pt idx="14">
                  <c:v>2456.2100034520008</c:v>
                </c:pt>
                <c:pt idx="15">
                  <c:v>2488.3495740260005</c:v>
                </c:pt>
                <c:pt idx="16">
                  <c:v>2533.424988358001</c:v>
                </c:pt>
                <c:pt idx="17">
                  <c:v>2542.3600556960009</c:v>
                </c:pt>
                <c:pt idx="18">
                  <c:v>2562.0972193680004</c:v>
                </c:pt>
                <c:pt idx="19">
                  <c:v>2553.1621520300009</c:v>
                </c:pt>
                <c:pt idx="20">
                  <c:v>2534.0251048210007</c:v>
                </c:pt>
                <c:pt idx="21">
                  <c:v>2480.6814192210009</c:v>
                </c:pt>
                <c:pt idx="22">
                  <c:v>2445.4745867250008</c:v>
                </c:pt>
                <c:pt idx="23">
                  <c:v>2413.0682977230008</c:v>
                </c:pt>
                <c:pt idx="24">
                  <c:v>2399.1989394670009</c:v>
                </c:pt>
                <c:pt idx="25">
                  <c:v>2364.7255826480005</c:v>
                </c:pt>
                <c:pt idx="26">
                  <c:v>2335.8533128170006</c:v>
                </c:pt>
                <c:pt idx="27">
                  <c:v>2327.7184007630008</c:v>
                </c:pt>
                <c:pt idx="28">
                  <c:v>2304.9139751690009</c:v>
                </c:pt>
                <c:pt idx="29">
                  <c:v>2274.6414335910008</c:v>
                </c:pt>
                <c:pt idx="30">
                  <c:v>2266.5732011440004</c:v>
                </c:pt>
                <c:pt idx="31">
                  <c:v>2272.1742881320006</c:v>
                </c:pt>
                <c:pt idx="32">
                  <c:v>2248.5030276470006</c:v>
                </c:pt>
                <c:pt idx="33">
                  <c:v>2247.4361539350007</c:v>
                </c:pt>
                <c:pt idx="34">
                  <c:v>2262.9725023660008</c:v>
                </c:pt>
                <c:pt idx="35">
                  <c:v>2281.8428311470007</c:v>
                </c:pt>
                <c:pt idx="36">
                  <c:v>2304.2471790990007</c:v>
                </c:pt>
                <c:pt idx="37">
                  <c:v>2317.2497024640006</c:v>
                </c:pt>
                <c:pt idx="38">
                  <c:v>2310.9151397990008</c:v>
                </c:pt>
                <c:pt idx="39">
                  <c:v>2304.3805383130007</c:v>
                </c:pt>
                <c:pt idx="40">
                  <c:v>2310.7817805850009</c:v>
                </c:pt>
                <c:pt idx="41">
                  <c:v>2306.3142469160007</c:v>
                </c:pt>
                <c:pt idx="42">
                  <c:v>2279.3756856880004</c:v>
                </c:pt>
                <c:pt idx="43">
                  <c:v>2259.2384443740007</c:v>
                </c:pt>
                <c:pt idx="44">
                  <c:v>2248.1696296120008</c:v>
                </c:pt>
                <c:pt idx="45">
                  <c:v>2229.0992620100005</c:v>
                </c:pt>
                <c:pt idx="46">
                  <c:v>2182.0901390750009</c:v>
                </c:pt>
                <c:pt idx="47">
                  <c:v>2144.6161999410006</c:v>
                </c:pt>
                <c:pt idx="48">
                  <c:v>2133.4807055720007</c:v>
                </c:pt>
                <c:pt idx="49">
                  <c:v>2103.4082028150005</c:v>
                </c:pt>
                <c:pt idx="50">
                  <c:v>2069.8016808870007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9-4A15-8D4D-FD3C34648B1F}"/>
            </c:ext>
          </c:extLst>
        </c:ser>
        <c:ser>
          <c:idx val="3"/>
          <c:order val="3"/>
          <c:tx>
            <c:strRef>
              <c:f>'care provision'!$J$2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provision'!$J$4:$J$54</c:f>
              <c:numCache>
                <c:formatCode>General</c:formatCode>
                <c:ptCount val="51"/>
                <c:pt idx="0">
                  <c:v>493.22905297900013</c:v>
                </c:pt>
                <c:pt idx="1">
                  <c:v>534.37037049800017</c:v>
                </c:pt>
                <c:pt idx="2">
                  <c:v>577.91215386900012</c:v>
                </c:pt>
                <c:pt idx="3">
                  <c:v>627.38842226300017</c:v>
                </c:pt>
                <c:pt idx="4">
                  <c:v>663.46208965000017</c:v>
                </c:pt>
                <c:pt idx="5">
                  <c:v>697.13529118500026</c:v>
                </c:pt>
                <c:pt idx="6">
                  <c:v>732.80888093000021</c:v>
                </c:pt>
                <c:pt idx="7">
                  <c:v>806.62320587900024</c:v>
                </c:pt>
                <c:pt idx="8">
                  <c:v>865.16790082500029</c:v>
                </c:pt>
                <c:pt idx="9">
                  <c:v>910.64339279900025</c:v>
                </c:pt>
                <c:pt idx="10">
                  <c:v>944.3832739410002</c:v>
                </c:pt>
                <c:pt idx="11">
                  <c:v>958.65270983900029</c:v>
                </c:pt>
                <c:pt idx="12">
                  <c:v>971.85527202500032</c:v>
                </c:pt>
                <c:pt idx="13">
                  <c:v>991.45907648300033</c:v>
                </c:pt>
                <c:pt idx="14">
                  <c:v>1009.1958519450002</c:v>
                </c:pt>
                <c:pt idx="15">
                  <c:v>1021.9983364890003</c:v>
                </c:pt>
                <c:pt idx="16">
                  <c:v>1031.3334814690004</c:v>
                </c:pt>
                <c:pt idx="17">
                  <c:v>1028.9330156170004</c:v>
                </c:pt>
                <c:pt idx="18">
                  <c:v>1030.1332485430003</c:v>
                </c:pt>
                <c:pt idx="19">
                  <c:v>1042.9357330870002</c:v>
                </c:pt>
                <c:pt idx="20">
                  <c:v>1056.0049360590001</c:v>
                </c:pt>
                <c:pt idx="21">
                  <c:v>1063.7397704710004</c:v>
                </c:pt>
                <c:pt idx="22">
                  <c:v>1077.4090899060002</c:v>
                </c:pt>
                <c:pt idx="23">
                  <c:v>1092.2786422670004</c:v>
                </c:pt>
                <c:pt idx="24">
                  <c:v>1120.6841548490004</c:v>
                </c:pt>
                <c:pt idx="25">
                  <c:v>1116.6833784290002</c:v>
                </c:pt>
                <c:pt idx="26">
                  <c:v>1131.4862511830004</c:v>
                </c:pt>
                <c:pt idx="27">
                  <c:v>1145.8223666880003</c:v>
                </c:pt>
                <c:pt idx="28">
                  <c:v>1153.6905603140003</c:v>
                </c:pt>
                <c:pt idx="29">
                  <c:v>1145.8223666880003</c:v>
                </c:pt>
                <c:pt idx="30">
                  <c:v>1146.6892015790004</c:v>
                </c:pt>
                <c:pt idx="31">
                  <c:v>1151.4901332830002</c:v>
                </c:pt>
                <c:pt idx="32">
                  <c:v>1164.2926178270004</c:v>
                </c:pt>
                <c:pt idx="33">
                  <c:v>1145.2889298320003</c:v>
                </c:pt>
                <c:pt idx="34">
                  <c:v>1118.2836889970001</c:v>
                </c:pt>
                <c:pt idx="35">
                  <c:v>1104.6810491690003</c:v>
                </c:pt>
                <c:pt idx="36">
                  <c:v>1078.3426044040004</c:v>
                </c:pt>
                <c:pt idx="37">
                  <c:v>1068.2739837470003</c:v>
                </c:pt>
                <c:pt idx="38">
                  <c:v>1054.6046643120003</c:v>
                </c:pt>
                <c:pt idx="39">
                  <c:v>1038.8015974530003</c:v>
                </c:pt>
                <c:pt idx="40">
                  <c:v>1041.5354613400002</c:v>
                </c:pt>
                <c:pt idx="41">
                  <c:v>1024.4654819480002</c:v>
                </c:pt>
                <c:pt idx="42">
                  <c:v>1030.5333261850003</c:v>
                </c:pt>
                <c:pt idx="43">
                  <c:v>1041.8688593750003</c:v>
                </c:pt>
                <c:pt idx="44">
                  <c:v>1036.8012092430004</c:v>
                </c:pt>
                <c:pt idx="45">
                  <c:v>1041.2687429120003</c:v>
                </c:pt>
                <c:pt idx="46">
                  <c:v>1048.3367812540002</c:v>
                </c:pt>
                <c:pt idx="47">
                  <c:v>1061.8727414750003</c:v>
                </c:pt>
                <c:pt idx="48">
                  <c:v>1075.2086628750003</c:v>
                </c:pt>
                <c:pt idx="49">
                  <c:v>1077.7424879410005</c:v>
                </c:pt>
                <c:pt idx="50">
                  <c:v>1078.7426820460005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9-4A15-8D4D-FD3C3464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43647"/>
        <c:axId val="1938241727"/>
      </c:areaChart>
      <c:catAx>
        <c:axId val="19382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1727"/>
        <c:crosses val="autoZero"/>
        <c:auto val="1"/>
        <c:lblAlgn val="ctr"/>
        <c:lblOffset val="100"/>
        <c:noMultiLvlLbl val="0"/>
      </c:catAx>
      <c:valAx>
        <c:axId val="19382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informal care providers</a:t>
                </a:r>
                <a:r>
                  <a:rPr lang="en-GB" baseline="0"/>
                  <a:t>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89457567804022"/>
          <c:y val="7.4652230971128594E-2"/>
          <c:w val="0.4753217410323709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69816272965879E-2"/>
          <c:y val="5.0925925925925923E-2"/>
          <c:w val="0.90087576552930881"/>
          <c:h val="0.80845727617381158"/>
        </c:manualLayout>
      </c:layout>
      <c:lineChart>
        <c:grouping val="standard"/>
        <c:varyColors val="0"/>
        <c:ser>
          <c:idx val="1"/>
          <c:order val="0"/>
          <c:tx>
            <c:strRef>
              <c:f>'care provision'!$BY$1</c:f>
              <c:strCache>
                <c:ptCount val="1"/>
                <c:pt idx="0">
                  <c:v>Total hours of care provided per year ('000,000)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provision'!$CE$4:$CE$54</c:f>
              <c:numCache>
                <c:formatCode>General</c:formatCode>
                <c:ptCount val="51"/>
                <c:pt idx="0">
                  <c:v>2.0676213676077082</c:v>
                </c:pt>
                <c:pt idx="1">
                  <c:v>1.9828401758027598</c:v>
                </c:pt>
                <c:pt idx="2">
                  <c:v>1.8912016676073162</c:v>
                </c:pt>
                <c:pt idx="3">
                  <c:v>1.7938048567467932</c:v>
                </c:pt>
                <c:pt idx="4">
                  <c:v>1.7304546817150801</c:v>
                </c:pt>
                <c:pt idx="5">
                  <c:v>1.6942806381809741</c:v>
                </c:pt>
                <c:pt idx="6">
                  <c:v>1.6451674251184958</c:v>
                </c:pt>
                <c:pt idx="7">
                  <c:v>1.6137270694099997</c:v>
                </c:pt>
                <c:pt idx="8">
                  <c:v>1.5929205637430481</c:v>
                </c:pt>
                <c:pt idx="9">
                  <c:v>1.5788008835731033</c:v>
                </c:pt>
                <c:pt idx="10">
                  <c:v>1.5427584522466178</c:v>
                </c:pt>
                <c:pt idx="11">
                  <c:v>1.5468210861040828</c:v>
                </c:pt>
                <c:pt idx="12">
                  <c:v>1.5205914041303339</c:v>
                </c:pt>
                <c:pt idx="13">
                  <c:v>1.527483726718297</c:v>
                </c:pt>
                <c:pt idx="14">
                  <c:v>1.5047439182310556</c:v>
                </c:pt>
                <c:pt idx="15">
                  <c:v>1.4945216211749277</c:v>
                </c:pt>
                <c:pt idx="16">
                  <c:v>1.4881581090168166</c:v>
                </c:pt>
                <c:pt idx="17">
                  <c:v>1.4867369389506397</c:v>
                </c:pt>
                <c:pt idx="18">
                  <c:v>1.4656410280349601</c:v>
                </c:pt>
                <c:pt idx="19">
                  <c:v>1.4600430993163955</c:v>
                </c:pt>
                <c:pt idx="20">
                  <c:v>1.4779720633713063</c:v>
                </c:pt>
                <c:pt idx="21">
                  <c:v>1.4641069544070564</c:v>
                </c:pt>
                <c:pt idx="22">
                  <c:v>1.4441647843583438</c:v>
                </c:pt>
                <c:pt idx="23">
                  <c:v>1.4510644969093378</c:v>
                </c:pt>
                <c:pt idx="24">
                  <c:v>1.4469448873749189</c:v>
                </c:pt>
                <c:pt idx="25">
                  <c:v>1.4636499161081962</c:v>
                </c:pt>
                <c:pt idx="26">
                  <c:v>1.4431016400521279</c:v>
                </c:pt>
                <c:pt idx="27">
                  <c:v>1.4539065383957401</c:v>
                </c:pt>
                <c:pt idx="28">
                  <c:v>1.4551386116498743</c:v>
                </c:pt>
                <c:pt idx="29">
                  <c:v>1.4468607132181823</c:v>
                </c:pt>
                <c:pt idx="30">
                  <c:v>1.4279236236144155</c:v>
                </c:pt>
                <c:pt idx="31">
                  <c:v>1.4246610311079884</c:v>
                </c:pt>
                <c:pt idx="32">
                  <c:v>1.4109343074040004</c:v>
                </c:pt>
                <c:pt idx="33">
                  <c:v>1.4078166371582836</c:v>
                </c:pt>
                <c:pt idx="34">
                  <c:v>1.4121277355419406</c:v>
                </c:pt>
                <c:pt idx="35">
                  <c:v>1.4129846370584556</c:v>
                </c:pt>
                <c:pt idx="36">
                  <c:v>1.3949895121873193</c:v>
                </c:pt>
                <c:pt idx="37">
                  <c:v>1.401452663366167</c:v>
                </c:pt>
                <c:pt idx="38">
                  <c:v>1.4326235752328509</c:v>
                </c:pt>
                <c:pt idx="39">
                  <c:v>1.4163559141553588</c:v>
                </c:pt>
                <c:pt idx="40">
                  <c:v>1.4133936452372051</c:v>
                </c:pt>
                <c:pt idx="41">
                  <c:v>1.4204563405392689</c:v>
                </c:pt>
                <c:pt idx="42">
                  <c:v>1.4293971043087144</c:v>
                </c:pt>
                <c:pt idx="43">
                  <c:v>1.4314428097896017</c:v>
                </c:pt>
                <c:pt idx="44">
                  <c:v>1.4126347841889486</c:v>
                </c:pt>
                <c:pt idx="45">
                  <c:v>1.410859020514218</c:v>
                </c:pt>
                <c:pt idx="46">
                  <c:v>1.4311646874775388</c:v>
                </c:pt>
                <c:pt idx="47">
                  <c:v>1.4175816359753555</c:v>
                </c:pt>
                <c:pt idx="48">
                  <c:v>1.4213971163460182</c:v>
                </c:pt>
                <c:pt idx="49">
                  <c:v>1.3982446655030267</c:v>
                </c:pt>
                <c:pt idx="50">
                  <c:v>1.4072986381778461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6-41DF-AB01-805F6FFEA5AC}"/>
            </c:ext>
          </c:extLst>
        </c:ser>
        <c:ser>
          <c:idx val="0"/>
          <c:order val="1"/>
          <c:tx>
            <c:strRef>
              <c:f>'care provision'!$G$1</c:f>
              <c:strCache>
                <c:ptCount val="1"/>
                <c:pt idx="0">
                  <c:v>Number providing care by age band ('000)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provision'!$L$4:$L$54</c:f>
              <c:numCache>
                <c:formatCode>General</c:formatCode>
                <c:ptCount val="51"/>
                <c:pt idx="0">
                  <c:v>2.6149369113204188</c:v>
                </c:pt>
                <c:pt idx="1">
                  <c:v>2.4953832044521329</c:v>
                </c:pt>
                <c:pt idx="2">
                  <c:v>2.3928068803752929</c:v>
                </c:pt>
                <c:pt idx="3">
                  <c:v>2.2901999669476121</c:v>
                </c:pt>
                <c:pt idx="4">
                  <c:v>2.2138941266848247</c:v>
                </c:pt>
                <c:pt idx="5">
                  <c:v>2.1512598017087163</c:v>
                </c:pt>
                <c:pt idx="6">
                  <c:v>2.103234998866617</c:v>
                </c:pt>
                <c:pt idx="7">
                  <c:v>2.058461153587567</c:v>
                </c:pt>
                <c:pt idx="8">
                  <c:v>2.0159068894539289</c:v>
                </c:pt>
                <c:pt idx="9">
                  <c:v>1.9978095990225155</c:v>
                </c:pt>
                <c:pt idx="10">
                  <c:v>1.9642851936617149</c:v>
                </c:pt>
                <c:pt idx="11">
                  <c:v>1.9448177064680183</c:v>
                </c:pt>
                <c:pt idx="12">
                  <c:v>1.9162604603984108</c:v>
                </c:pt>
                <c:pt idx="13">
                  <c:v>1.89884010749544</c:v>
                </c:pt>
                <c:pt idx="14">
                  <c:v>1.8768320799253446</c:v>
                </c:pt>
                <c:pt idx="15">
                  <c:v>1.8547392947615107</c:v>
                </c:pt>
                <c:pt idx="16">
                  <c:v>1.8527272727272728</c:v>
                </c:pt>
                <c:pt idx="17">
                  <c:v>1.8315053633843557</c:v>
                </c:pt>
                <c:pt idx="18">
                  <c:v>1.8202857824553964</c:v>
                </c:pt>
                <c:pt idx="19">
                  <c:v>1.8100230794592815</c:v>
                </c:pt>
                <c:pt idx="20">
                  <c:v>1.8049217709939764</c:v>
                </c:pt>
                <c:pt idx="21">
                  <c:v>1.7945671972756791</c:v>
                </c:pt>
                <c:pt idx="22">
                  <c:v>1.7824174087148956</c:v>
                </c:pt>
                <c:pt idx="23">
                  <c:v>1.7812693682170033</c:v>
                </c:pt>
                <c:pt idx="24">
                  <c:v>1.7757307560994826</c:v>
                </c:pt>
                <c:pt idx="25">
                  <c:v>1.7643966641634719</c:v>
                </c:pt>
                <c:pt idx="26">
                  <c:v>1.7457445557747322</c:v>
                </c:pt>
                <c:pt idx="27">
                  <c:v>1.7475192365671741</c:v>
                </c:pt>
                <c:pt idx="28">
                  <c:v>1.7362454675166574</c:v>
                </c:pt>
                <c:pt idx="29">
                  <c:v>1.7318559556786706</c:v>
                </c:pt>
                <c:pt idx="30">
                  <c:v>1.7203785222869497</c:v>
                </c:pt>
                <c:pt idx="31">
                  <c:v>1.7201303259473131</c:v>
                </c:pt>
                <c:pt idx="32">
                  <c:v>1.6983863093588778</c:v>
                </c:pt>
                <c:pt idx="33">
                  <c:v>1.6910603459659315</c:v>
                </c:pt>
                <c:pt idx="34">
                  <c:v>1.6755190665381927</c:v>
                </c:pt>
                <c:pt idx="35">
                  <c:v>1.6694630208539432</c:v>
                </c:pt>
                <c:pt idx="36">
                  <c:v>1.6694108771326091</c:v>
                </c:pt>
                <c:pt idx="37">
                  <c:v>1.6719869967225347</c:v>
                </c:pt>
                <c:pt idx="38">
                  <c:v>1.6771729776247852</c:v>
                </c:pt>
                <c:pt idx="39">
                  <c:v>1.6860997547015537</c:v>
                </c:pt>
                <c:pt idx="40">
                  <c:v>1.6856884306359177</c:v>
                </c:pt>
                <c:pt idx="41">
                  <c:v>1.6843246079081067</c:v>
                </c:pt>
                <c:pt idx="42">
                  <c:v>1.6806671553238275</c:v>
                </c:pt>
                <c:pt idx="43">
                  <c:v>1.6822122197215972</c:v>
                </c:pt>
                <c:pt idx="44">
                  <c:v>1.6867186186017831</c:v>
                </c:pt>
                <c:pt idx="45">
                  <c:v>1.6869338592660423</c:v>
                </c:pt>
                <c:pt idx="46">
                  <c:v>1.6884820833982741</c:v>
                </c:pt>
                <c:pt idx="47">
                  <c:v>1.6830870046239821</c:v>
                </c:pt>
                <c:pt idx="48">
                  <c:v>1.6914099373551874</c:v>
                </c:pt>
                <c:pt idx="49">
                  <c:v>1.6865030763245485</c:v>
                </c:pt>
                <c:pt idx="50">
                  <c:v>1.6801364812699695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6-41DF-AB01-805F6FFE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38687"/>
        <c:axId val="1938047807"/>
      </c:lineChart>
      <c:catAx>
        <c:axId val="19380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47807"/>
        <c:crosses val="autoZero"/>
        <c:auto val="1"/>
        <c:lblAlgn val="ctr"/>
        <c:lblOffset val="100"/>
        <c:noMultiLvlLbl val="0"/>
      </c:catAx>
      <c:valAx>
        <c:axId val="19380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5669291338584E-2"/>
          <c:y val="0.66377150772820059"/>
          <c:w val="0.91226552930883642"/>
          <c:h val="0.15393846602508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'care provision'!$CX$2</c:f>
              <c:strCache>
                <c:ptCount val="1"/>
                <c:pt idx="0">
                  <c:v>under 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provision'!$CX$4:$CX$54</c:f>
              <c:numCache>
                <c:formatCode>General</c:formatCode>
                <c:ptCount val="51"/>
                <c:pt idx="0">
                  <c:v>0.49522748486947094</c:v>
                </c:pt>
                <c:pt idx="1">
                  <c:v>0.51149765898180521</c:v>
                </c:pt>
                <c:pt idx="2">
                  <c:v>0.5031935895947045</c:v>
                </c:pt>
                <c:pt idx="3">
                  <c:v>0.49783412267529181</c:v>
                </c:pt>
                <c:pt idx="4">
                  <c:v>0.49338487972508588</c:v>
                </c:pt>
                <c:pt idx="5">
                  <c:v>0.48518140010219724</c:v>
                </c:pt>
                <c:pt idx="6">
                  <c:v>0.47536945812807874</c:v>
                </c:pt>
                <c:pt idx="7">
                  <c:v>0.4719328866617869</c:v>
                </c:pt>
                <c:pt idx="8">
                  <c:v>0.47061608734402854</c:v>
                </c:pt>
                <c:pt idx="9">
                  <c:v>0.47367391425856575</c:v>
                </c:pt>
                <c:pt idx="10">
                  <c:v>0.47524390586779885</c:v>
                </c:pt>
                <c:pt idx="11">
                  <c:v>0.46992067300906187</c:v>
                </c:pt>
                <c:pt idx="12">
                  <c:v>0.46787245520883602</c:v>
                </c:pt>
                <c:pt idx="13">
                  <c:v>0.46868808682918428</c:v>
                </c:pt>
                <c:pt idx="14">
                  <c:v>0.46617512049575388</c:v>
                </c:pt>
                <c:pt idx="15">
                  <c:v>0.46775933972994255</c:v>
                </c:pt>
                <c:pt idx="16">
                  <c:v>0.47522430070955268</c:v>
                </c:pt>
                <c:pt idx="17">
                  <c:v>0.47420367877972186</c:v>
                </c:pt>
                <c:pt idx="18">
                  <c:v>0.46793539576034665</c:v>
                </c:pt>
                <c:pt idx="19">
                  <c:v>0.46768834745128557</c:v>
                </c:pt>
                <c:pt idx="20">
                  <c:v>0.47317897787303415</c:v>
                </c:pt>
                <c:pt idx="21">
                  <c:v>0.47193077665219485</c:v>
                </c:pt>
                <c:pt idx="22">
                  <c:v>0.48026495700525651</c:v>
                </c:pt>
                <c:pt idx="23">
                  <c:v>0.47650350077964965</c:v>
                </c:pt>
                <c:pt idx="24">
                  <c:v>0.47361686570801859</c:v>
                </c:pt>
                <c:pt idx="25">
                  <c:v>0.47855565100012271</c:v>
                </c:pt>
                <c:pt idx="26">
                  <c:v>0.48270090983781155</c:v>
                </c:pt>
                <c:pt idx="27">
                  <c:v>0.4858053742219523</c:v>
                </c:pt>
                <c:pt idx="28">
                  <c:v>0.48279583153480915</c:v>
                </c:pt>
                <c:pt idx="29">
                  <c:v>0.48475070584220159</c:v>
                </c:pt>
                <c:pt idx="30">
                  <c:v>0.48646616541353382</c:v>
                </c:pt>
                <c:pt idx="31">
                  <c:v>0.48828310300117017</c:v>
                </c:pt>
                <c:pt idx="32">
                  <c:v>0.4843965489592354</c:v>
                </c:pt>
                <c:pt idx="33">
                  <c:v>0.49130266718206411</c:v>
                </c:pt>
                <c:pt idx="34">
                  <c:v>0.48978054372748114</c:v>
                </c:pt>
                <c:pt idx="35">
                  <c:v>0.48464724833979878</c:v>
                </c:pt>
                <c:pt idx="36">
                  <c:v>0.48377856238758249</c:v>
                </c:pt>
                <c:pt idx="37">
                  <c:v>0.48810250152532036</c:v>
                </c:pt>
                <c:pt idx="38">
                  <c:v>0.4854063914600365</c:v>
                </c:pt>
                <c:pt idx="39">
                  <c:v>0.48781836403220796</c:v>
                </c:pt>
                <c:pt idx="40">
                  <c:v>0.48487856762985287</c:v>
                </c:pt>
                <c:pt idx="41">
                  <c:v>0.48316188413643746</c:v>
                </c:pt>
                <c:pt idx="42">
                  <c:v>0.49086330935251798</c:v>
                </c:pt>
                <c:pt idx="43">
                  <c:v>0.4909380313280034</c:v>
                </c:pt>
                <c:pt idx="44">
                  <c:v>0.48666521328391826</c:v>
                </c:pt>
                <c:pt idx="45">
                  <c:v>0.49356768885564695</c:v>
                </c:pt>
                <c:pt idx="46">
                  <c:v>0.49218277945619338</c:v>
                </c:pt>
                <c:pt idx="47">
                  <c:v>0.49038055374217576</c:v>
                </c:pt>
                <c:pt idx="48">
                  <c:v>0.49045521292217337</c:v>
                </c:pt>
                <c:pt idx="49">
                  <c:v>0.4896387455339421</c:v>
                </c:pt>
                <c:pt idx="50">
                  <c:v>0.48707222819807977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3-4560-B96B-1950D1586FED}"/>
            </c:ext>
          </c:extLst>
        </c:ser>
        <c:ser>
          <c:idx val="1"/>
          <c:order val="1"/>
          <c:tx>
            <c:strRef>
              <c:f>'care provision'!$CY$2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provision'!$CY$4:$CY$54</c:f>
              <c:numCache>
                <c:formatCode>General</c:formatCode>
                <c:ptCount val="51"/>
                <c:pt idx="0">
                  <c:v>0.50872321991178326</c:v>
                </c:pt>
                <c:pt idx="1">
                  <c:v>0.48257473634128945</c:v>
                </c:pt>
                <c:pt idx="2">
                  <c:v>0.50447548854946744</c:v>
                </c:pt>
                <c:pt idx="3">
                  <c:v>0.46542527016121094</c:v>
                </c:pt>
                <c:pt idx="4">
                  <c:v>0.46480858059970259</c:v>
                </c:pt>
                <c:pt idx="5">
                  <c:v>0.46108462920997101</c:v>
                </c:pt>
                <c:pt idx="6">
                  <c:v>0.45610433286407009</c:v>
                </c:pt>
                <c:pt idx="7">
                  <c:v>0.44091414742676477</c:v>
                </c:pt>
                <c:pt idx="8">
                  <c:v>0.43828482716607386</c:v>
                </c:pt>
                <c:pt idx="9">
                  <c:v>0.43494386925304451</c:v>
                </c:pt>
                <c:pt idx="10">
                  <c:v>0.43401496259351618</c:v>
                </c:pt>
                <c:pt idx="11">
                  <c:v>0.43628800633851639</c:v>
                </c:pt>
                <c:pt idx="12">
                  <c:v>0.43111040267787765</c:v>
                </c:pt>
                <c:pt idx="13">
                  <c:v>0.43419872880511667</c:v>
                </c:pt>
                <c:pt idx="14">
                  <c:v>0.43295149597468657</c:v>
                </c:pt>
                <c:pt idx="15">
                  <c:v>0.43568556051299495</c:v>
                </c:pt>
                <c:pt idx="16">
                  <c:v>0.43683747349893992</c:v>
                </c:pt>
                <c:pt idx="17">
                  <c:v>0.43745228049025514</c:v>
                </c:pt>
                <c:pt idx="18">
                  <c:v>0.43633843000944322</c:v>
                </c:pt>
                <c:pt idx="19">
                  <c:v>0.44135858130447847</c:v>
                </c:pt>
                <c:pt idx="20">
                  <c:v>0.44141133147877598</c:v>
                </c:pt>
                <c:pt idx="21">
                  <c:v>0.4449995970666451</c:v>
                </c:pt>
                <c:pt idx="22">
                  <c:v>0.44635868468831952</c:v>
                </c:pt>
                <c:pt idx="23">
                  <c:v>0.44731135295771252</c:v>
                </c:pt>
                <c:pt idx="24">
                  <c:v>0.44297317451679868</c:v>
                </c:pt>
                <c:pt idx="25">
                  <c:v>0.45003664793549958</c:v>
                </c:pt>
                <c:pt idx="26">
                  <c:v>0.43976051833018942</c:v>
                </c:pt>
                <c:pt idx="27">
                  <c:v>0.44531427979703841</c:v>
                </c:pt>
                <c:pt idx="28">
                  <c:v>0.44475938262920511</c:v>
                </c:pt>
                <c:pt idx="29">
                  <c:v>0.44064567456661924</c:v>
                </c:pt>
                <c:pt idx="30">
                  <c:v>0.44229593235349934</c:v>
                </c:pt>
                <c:pt idx="31">
                  <c:v>0.44006480632714406</c:v>
                </c:pt>
                <c:pt idx="32">
                  <c:v>0.43985935545105481</c:v>
                </c:pt>
                <c:pt idx="33">
                  <c:v>0.44487310084743925</c:v>
                </c:pt>
                <c:pt idx="34">
                  <c:v>0.44582056892778998</c:v>
                </c:pt>
                <c:pt idx="35">
                  <c:v>0.44489759925927558</c:v>
                </c:pt>
                <c:pt idx="36">
                  <c:v>0.4421085107320728</c:v>
                </c:pt>
                <c:pt idx="37">
                  <c:v>0.44417416686937478</c:v>
                </c:pt>
                <c:pt idx="38">
                  <c:v>0.44229950955142994</c:v>
                </c:pt>
                <c:pt idx="39">
                  <c:v>0.4503370585205258</c:v>
                </c:pt>
                <c:pt idx="40">
                  <c:v>0.44546149694134579</c:v>
                </c:pt>
                <c:pt idx="41">
                  <c:v>0.44858148031211942</c:v>
                </c:pt>
                <c:pt idx="42">
                  <c:v>0.44749914937053414</c:v>
                </c:pt>
                <c:pt idx="43">
                  <c:v>0.44998748264639621</c:v>
                </c:pt>
                <c:pt idx="44">
                  <c:v>0.44367151089377133</c:v>
                </c:pt>
                <c:pt idx="45">
                  <c:v>0.45094515593366852</c:v>
                </c:pt>
                <c:pt idx="46">
                  <c:v>0.45037408738500484</c:v>
                </c:pt>
                <c:pt idx="47">
                  <c:v>0.45189975747776873</c:v>
                </c:pt>
                <c:pt idx="48">
                  <c:v>0.45473441630329187</c:v>
                </c:pt>
                <c:pt idx="49">
                  <c:v>0.45230706503273155</c:v>
                </c:pt>
                <c:pt idx="50">
                  <c:v>0.4516746411483254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3-4560-B96B-1950D158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12927"/>
        <c:axId val="1938212447"/>
      </c:scatterChart>
      <c:valAx>
        <c:axId val="193821292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447"/>
        <c:crosses val="autoZero"/>
        <c:crossBetween val="midCat"/>
      </c:valAx>
      <c:valAx>
        <c:axId val="1938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'care provision'!$DH$2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provision'!$DH$4:$DH$54</c:f>
              <c:numCache>
                <c:formatCode>General</c:formatCode>
                <c:ptCount val="51"/>
                <c:pt idx="0">
                  <c:v>6.685037101865059</c:v>
                </c:pt>
                <c:pt idx="1">
                  <c:v>6.9585898081485364</c:v>
                </c:pt>
                <c:pt idx="2">
                  <c:v>7.2171323372870031</c:v>
                </c:pt>
                <c:pt idx="3">
                  <c:v>7.253544674051998</c:v>
                </c:pt>
                <c:pt idx="4">
                  <c:v>7.2002317493550185</c:v>
                </c:pt>
                <c:pt idx="5">
                  <c:v>7.2895434650412687</c:v>
                </c:pt>
                <c:pt idx="6">
                  <c:v>7.2836205114294721</c:v>
                </c:pt>
                <c:pt idx="7">
                  <c:v>7.2905683600199005</c:v>
                </c:pt>
                <c:pt idx="8">
                  <c:v>7.3001529215101657</c:v>
                </c:pt>
                <c:pt idx="9">
                  <c:v>7.368120220782501</c:v>
                </c:pt>
                <c:pt idx="10">
                  <c:v>7.2883301805423848</c:v>
                </c:pt>
                <c:pt idx="11">
                  <c:v>7.0466072394564749</c:v>
                </c:pt>
                <c:pt idx="12">
                  <c:v>6.9400691789394653</c:v>
                </c:pt>
                <c:pt idx="13">
                  <c:v>6.9574201630786403</c:v>
                </c:pt>
                <c:pt idx="14">
                  <c:v>6.8839066725117659</c:v>
                </c:pt>
                <c:pt idx="15">
                  <c:v>6.829864264405888</c:v>
                </c:pt>
                <c:pt idx="16">
                  <c:v>6.8748318967542605</c:v>
                </c:pt>
                <c:pt idx="17">
                  <c:v>6.7804914946842656</c:v>
                </c:pt>
                <c:pt idx="18">
                  <c:v>6.6787388209344929</c:v>
                </c:pt>
                <c:pt idx="19">
                  <c:v>6.6857599875935634</c:v>
                </c:pt>
                <c:pt idx="20">
                  <c:v>6.7654265682742123</c:v>
                </c:pt>
                <c:pt idx="21">
                  <c:v>6.6751849019549239</c:v>
                </c:pt>
                <c:pt idx="22">
                  <c:v>6.8229332255576809</c:v>
                </c:pt>
                <c:pt idx="23">
                  <c:v>6.7159547218050308</c:v>
                </c:pt>
                <c:pt idx="24">
                  <c:v>6.6918903939451608</c:v>
                </c:pt>
                <c:pt idx="25">
                  <c:v>6.7551088944307915</c:v>
                </c:pt>
                <c:pt idx="26">
                  <c:v>6.9010094863291904</c:v>
                </c:pt>
                <c:pt idx="27">
                  <c:v>6.8830714593041682</c:v>
                </c:pt>
                <c:pt idx="28">
                  <c:v>6.7858079013851231</c:v>
                </c:pt>
                <c:pt idx="29">
                  <c:v>6.7153072479915155</c:v>
                </c:pt>
                <c:pt idx="30">
                  <c:v>6.8129949086950559</c:v>
                </c:pt>
                <c:pt idx="31">
                  <c:v>6.6755974289729432</c:v>
                </c:pt>
                <c:pt idx="32">
                  <c:v>6.603290912000209</c:v>
                </c:pt>
                <c:pt idx="33">
                  <c:v>6.76434481706164</c:v>
                </c:pt>
                <c:pt idx="34">
                  <c:v>6.6174029566070356</c:v>
                </c:pt>
                <c:pt idx="35">
                  <c:v>6.4672991414003107</c:v>
                </c:pt>
                <c:pt idx="36">
                  <c:v>6.3441943099742977</c:v>
                </c:pt>
                <c:pt idx="37">
                  <c:v>6.2919163514104319</c:v>
                </c:pt>
                <c:pt idx="38">
                  <c:v>6.338575253098929</c:v>
                </c:pt>
                <c:pt idx="39">
                  <c:v>6.2149055645325983</c:v>
                </c:pt>
                <c:pt idx="40">
                  <c:v>6.0182315786171614</c:v>
                </c:pt>
                <c:pt idx="41">
                  <c:v>5.8271142781128278</c:v>
                </c:pt>
                <c:pt idx="42">
                  <c:v>5.9204464361155873</c:v>
                </c:pt>
                <c:pt idx="43">
                  <c:v>5.8306968218475266</c:v>
                </c:pt>
                <c:pt idx="44">
                  <c:v>5.7726613192124532</c:v>
                </c:pt>
                <c:pt idx="45">
                  <c:v>5.6083040897236662</c:v>
                </c:pt>
                <c:pt idx="46">
                  <c:v>5.7219197216860707</c:v>
                </c:pt>
                <c:pt idx="47">
                  <c:v>5.5532162546545685</c:v>
                </c:pt>
                <c:pt idx="48">
                  <c:v>5.5222531311638479</c:v>
                </c:pt>
                <c:pt idx="49">
                  <c:v>5.3865877887129896</c:v>
                </c:pt>
                <c:pt idx="50">
                  <c:v>5.3343949487478612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4834-8ABF-55AEBCBC6C3E}"/>
            </c:ext>
          </c:extLst>
        </c:ser>
        <c:ser>
          <c:idx val="1"/>
          <c:order val="1"/>
          <c:tx>
            <c:strRef>
              <c:f>'care provision'!$DI$2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provision'!$DI$4:$DI$54</c:f>
              <c:numCache>
                <c:formatCode>General</c:formatCode>
                <c:ptCount val="51"/>
                <c:pt idx="0">
                  <c:v>11.594218212978536</c:v>
                </c:pt>
                <c:pt idx="1">
                  <c:v>10.544769897425375</c:v>
                </c:pt>
                <c:pt idx="2">
                  <c:v>11.426333035310263</c:v>
                </c:pt>
                <c:pt idx="3">
                  <c:v>11.02953478637332</c:v>
                </c:pt>
                <c:pt idx="4">
                  <c:v>10.94746755508482</c:v>
                </c:pt>
                <c:pt idx="5">
                  <c:v>10.785894193693883</c:v>
                </c:pt>
                <c:pt idx="6">
                  <c:v>10.501080202842973</c:v>
                </c:pt>
                <c:pt idx="7">
                  <c:v>10.457914390729046</c:v>
                </c:pt>
                <c:pt idx="8">
                  <c:v>10.333993353064066</c:v>
                </c:pt>
                <c:pt idx="9">
                  <c:v>10.13003420181604</c:v>
                </c:pt>
                <c:pt idx="10">
                  <c:v>10.133938479988881</c:v>
                </c:pt>
                <c:pt idx="11">
                  <c:v>10.023121428739564</c:v>
                </c:pt>
                <c:pt idx="12">
                  <c:v>9.926704105607044</c:v>
                </c:pt>
                <c:pt idx="13">
                  <c:v>10.047136096722076</c:v>
                </c:pt>
                <c:pt idx="14">
                  <c:v>9.9921897468706344</c:v>
                </c:pt>
                <c:pt idx="15">
                  <c:v>10.319950637271699</c:v>
                </c:pt>
                <c:pt idx="16">
                  <c:v>10.120240583514679</c:v>
                </c:pt>
                <c:pt idx="17">
                  <c:v>10.223108893693034</c:v>
                </c:pt>
                <c:pt idx="18">
                  <c:v>10.30893921175374</c:v>
                </c:pt>
                <c:pt idx="19">
                  <c:v>10.456106223022763</c:v>
                </c:pt>
                <c:pt idx="20">
                  <c:v>10.501480952455379</c:v>
                </c:pt>
                <c:pt idx="21">
                  <c:v>10.560528708015676</c:v>
                </c:pt>
                <c:pt idx="22">
                  <c:v>10.64207634206733</c:v>
                </c:pt>
                <c:pt idx="23">
                  <c:v>10.810242480020815</c:v>
                </c:pt>
                <c:pt idx="24">
                  <c:v>10.651763027616537</c:v>
                </c:pt>
                <c:pt idx="25">
                  <c:v>10.667982391345157</c:v>
                </c:pt>
                <c:pt idx="26">
                  <c:v>10.497564559131382</c:v>
                </c:pt>
                <c:pt idx="27">
                  <c:v>10.555381428776935</c:v>
                </c:pt>
                <c:pt idx="28">
                  <c:v>10.604887511170192</c:v>
                </c:pt>
                <c:pt idx="29">
                  <c:v>10.238092619944791</c:v>
                </c:pt>
                <c:pt idx="30">
                  <c:v>10.276116422482646</c:v>
                </c:pt>
                <c:pt idx="31">
                  <c:v>10.247590191513149</c:v>
                </c:pt>
                <c:pt idx="32">
                  <c:v>10.150962177332381</c:v>
                </c:pt>
                <c:pt idx="33">
                  <c:v>10.358139101525012</c:v>
                </c:pt>
                <c:pt idx="34">
                  <c:v>10.084995980888731</c:v>
                </c:pt>
                <c:pt idx="35">
                  <c:v>10.171391331643823</c:v>
                </c:pt>
                <c:pt idx="36">
                  <c:v>10.135074442042004</c:v>
                </c:pt>
                <c:pt idx="37">
                  <c:v>10.016928005678484</c:v>
                </c:pt>
                <c:pt idx="38">
                  <c:v>9.879677582655269</c:v>
                </c:pt>
                <c:pt idx="39">
                  <c:v>10.140551849667881</c:v>
                </c:pt>
                <c:pt idx="40">
                  <c:v>9.9282761092415939</c:v>
                </c:pt>
                <c:pt idx="41">
                  <c:v>10.000032483609619</c:v>
                </c:pt>
                <c:pt idx="42">
                  <c:v>9.8609138169013413</c:v>
                </c:pt>
                <c:pt idx="43">
                  <c:v>9.9588382406728577</c:v>
                </c:pt>
                <c:pt idx="44">
                  <c:v>9.7201227502748697</c:v>
                </c:pt>
                <c:pt idx="45">
                  <c:v>10.063127731375923</c:v>
                </c:pt>
                <c:pt idx="46">
                  <c:v>10.17202879847531</c:v>
                </c:pt>
                <c:pt idx="47">
                  <c:v>10.262304743526981</c:v>
                </c:pt>
                <c:pt idx="48">
                  <c:v>10.328588483995553</c:v>
                </c:pt>
                <c:pt idx="49">
                  <c:v>10.246315284655381</c:v>
                </c:pt>
                <c:pt idx="50">
                  <c:v>10.287821662887406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3-4834-8ABF-55AEBCBC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93567"/>
        <c:axId val="1938282047"/>
      </c:areaChart>
      <c:catAx>
        <c:axId val="193829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2047"/>
        <c:crosses val="autoZero"/>
        <c:auto val="1"/>
        <c:lblAlgn val="ctr"/>
        <c:lblOffset val="100"/>
        <c:noMultiLvlLbl val="0"/>
      </c:catAx>
      <c:valAx>
        <c:axId val="19382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provision'!$DL$4:$DL$54</c:f>
              <c:numCache>
                <c:formatCode>General</c:formatCode>
                <c:ptCount val="51"/>
                <c:pt idx="0">
                  <c:v>0.57772168753493247</c:v>
                </c:pt>
                <c:pt idx="1">
                  <c:v>0.49160097651911999</c:v>
                </c:pt>
                <c:pt idx="2">
                  <c:v>0.45915893421028303</c:v>
                </c:pt>
                <c:pt idx="3">
                  <c:v>0.41957117884861184</c:v>
                </c:pt>
                <c:pt idx="4">
                  <c:v>0.38939947164891925</c:v>
                </c:pt>
                <c:pt idx="5">
                  <c:v>0.36410004174446386</c:v>
                </c:pt>
                <c:pt idx="6">
                  <c:v>0.34536515176167404</c:v>
                </c:pt>
                <c:pt idx="7">
                  <c:v>0.32689628575549007</c:v>
                </c:pt>
                <c:pt idx="8">
                  <c:v>0.31330195461218313</c:v>
                </c:pt>
                <c:pt idx="9">
                  <c:v>0.3064660845792907</c:v>
                </c:pt>
                <c:pt idx="10">
                  <c:v>0.29450654832519085</c:v>
                </c:pt>
                <c:pt idx="11">
                  <c:v>0.28779674653135151</c:v>
                </c:pt>
                <c:pt idx="12">
                  <c:v>0.27166495598002871</c:v>
                </c:pt>
                <c:pt idx="13">
                  <c:v>0.27198934044063605</c:v>
                </c:pt>
                <c:pt idx="14">
                  <c:v>0.2593303441446913</c:v>
                </c:pt>
                <c:pt idx="15">
                  <c:v>0.25850975903102646</c:v>
                </c:pt>
                <c:pt idx="16">
                  <c:v>0.25155786765398153</c:v>
                </c:pt>
                <c:pt idx="17">
                  <c:v>0.24709780904762371</c:v>
                </c:pt>
                <c:pt idx="18">
                  <c:v>0.2404217078233036</c:v>
                </c:pt>
                <c:pt idx="19">
                  <c:v>0.24000381293866085</c:v>
                </c:pt>
                <c:pt idx="20">
                  <c:v>0.24076094689553049</c:v>
                </c:pt>
                <c:pt idx="21">
                  <c:v>0.23612047118891941</c:v>
                </c:pt>
                <c:pt idx="22">
                  <c:v>0.23615461319486433</c:v>
                </c:pt>
                <c:pt idx="23">
                  <c:v>0.23242599721899149</c:v>
                </c:pt>
                <c:pt idx="24">
                  <c:v>0.22761100893623723</c:v>
                </c:pt>
                <c:pt idx="25">
                  <c:v>0.22874831601108908</c:v>
                </c:pt>
                <c:pt idx="26">
                  <c:v>0.2225728423252388</c:v>
                </c:pt>
                <c:pt idx="27">
                  <c:v>0.22065007651809526</c:v>
                </c:pt>
                <c:pt idx="28">
                  <c:v>0.21925833085859234</c:v>
                </c:pt>
                <c:pt idx="29">
                  <c:v>0.21255462314097559</c:v>
                </c:pt>
                <c:pt idx="30">
                  <c:v>0.20643993002472702</c:v>
                </c:pt>
                <c:pt idx="31">
                  <c:v>0.20550941671041992</c:v>
                </c:pt>
                <c:pt idx="32">
                  <c:v>0.19758395472608309</c:v>
                </c:pt>
                <c:pt idx="33">
                  <c:v>0.20280634302112122</c:v>
                </c:pt>
                <c:pt idx="34">
                  <c:v>0.19573396162177625</c:v>
                </c:pt>
                <c:pt idx="35">
                  <c:v>0.18853390010928597</c:v>
                </c:pt>
                <c:pt idx="36">
                  <c:v>0.18573762416062412</c:v>
                </c:pt>
                <c:pt idx="37">
                  <c:v>0.18139985648927498</c:v>
                </c:pt>
                <c:pt idx="38">
                  <c:v>0.18300522621613266</c:v>
                </c:pt>
                <c:pt idx="39">
                  <c:v>0.17946123749083728</c:v>
                </c:pt>
                <c:pt idx="40">
                  <c:v>0.17271349167307837</c:v>
                </c:pt>
                <c:pt idx="41">
                  <c:v>0.16957479770635728</c:v>
                </c:pt>
                <c:pt idx="42">
                  <c:v>0.17139252679966516</c:v>
                </c:pt>
                <c:pt idx="43">
                  <c:v>0.16558484854526959</c:v>
                </c:pt>
                <c:pt idx="44">
                  <c:v>0.16135853316155035</c:v>
                </c:pt>
                <c:pt idx="45">
                  <c:v>0.16115661758486366</c:v>
                </c:pt>
                <c:pt idx="46">
                  <c:v>0.16268700488325977</c:v>
                </c:pt>
                <c:pt idx="47">
                  <c:v>0.15976946004989792</c:v>
                </c:pt>
                <c:pt idx="48">
                  <c:v>0.15841818260133766</c:v>
                </c:pt>
                <c:pt idx="49">
                  <c:v>0.1514061251226434</c:v>
                </c:pt>
                <c:pt idx="50">
                  <c:v>0.15116669406742392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6-4A60-8EAB-51B126F9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provision'!$BY$4:$BY$54</c:f>
              <c:numCache>
                <c:formatCode>General</c:formatCode>
                <c:ptCount val="51"/>
                <c:pt idx="0">
                  <c:v>1863.0457840093727</c:v>
                </c:pt>
                <c:pt idx="1">
                  <c:v>1969.6295211656525</c:v>
                </c:pt>
                <c:pt idx="2">
                  <c:v>2089.6823646848065</c:v>
                </c:pt>
                <c:pt idx="3">
                  <c:v>2087.3324929183223</c:v>
                </c:pt>
                <c:pt idx="4">
                  <c:v>2140.0423820838078</c:v>
                </c:pt>
                <c:pt idx="5">
                  <c:v>2163.7663620412677</c:v>
                </c:pt>
                <c:pt idx="6">
                  <c:v>2167.3662994990923</c:v>
                </c:pt>
                <c:pt idx="7">
                  <c:v>2248.9289677705397</c:v>
                </c:pt>
                <c:pt idx="8">
                  <c:v>2298.5522016705045</c:v>
                </c:pt>
                <c:pt idx="9">
                  <c:v>2281.3499782380663</c:v>
                </c:pt>
                <c:pt idx="10">
                  <c:v>2261.0663593955892</c:v>
                </c:pt>
                <c:pt idx="11">
                  <c:v>2236.5383617941425</c:v>
                </c:pt>
                <c:pt idx="12">
                  <c:v>2229.8009130966734</c:v>
                </c:pt>
                <c:pt idx="13">
                  <c:v>2183.1666786892888</c:v>
                </c:pt>
                <c:pt idx="14">
                  <c:v>2188.1158328872189</c:v>
                </c:pt>
                <c:pt idx="15">
                  <c:v>2172.9603696369927</c:v>
                </c:pt>
                <c:pt idx="16">
                  <c:v>2129.8119505795603</c:v>
                </c:pt>
                <c:pt idx="17">
                  <c:v>2115.9185601791587</c:v>
                </c:pt>
                <c:pt idx="18">
                  <c:v>2133.1904730956921</c:v>
                </c:pt>
                <c:pt idx="19">
                  <c:v>2073.5874845934627</c:v>
                </c:pt>
                <c:pt idx="20">
                  <c:v>2085.694190028611</c:v>
                </c:pt>
                <c:pt idx="21">
                  <c:v>2095.0114503539507</c:v>
                </c:pt>
                <c:pt idx="22">
                  <c:v>2056.3399010744706</c:v>
                </c:pt>
                <c:pt idx="23">
                  <c:v>2057.0510871297356</c:v>
                </c:pt>
                <c:pt idx="24">
                  <c:v>2063.2949837119345</c:v>
                </c:pt>
                <c:pt idx="25">
                  <c:v>2052.3551329834499</c:v>
                </c:pt>
                <c:pt idx="26">
                  <c:v>2069.8123744086924</c:v>
                </c:pt>
                <c:pt idx="27">
                  <c:v>2083.2117590000626</c:v>
                </c:pt>
                <c:pt idx="28">
                  <c:v>2040.6237427898714</c:v>
                </c:pt>
                <c:pt idx="29">
                  <c:v>2052.6099365154914</c:v>
                </c:pt>
                <c:pt idx="30">
                  <c:v>2042.2451095767672</c:v>
                </c:pt>
                <c:pt idx="31">
                  <c:v>1995.9539960720117</c:v>
                </c:pt>
                <c:pt idx="32">
                  <c:v>1979.6877803756677</c:v>
                </c:pt>
                <c:pt idx="33">
                  <c:v>1963.0088436744452</c:v>
                </c:pt>
                <c:pt idx="34">
                  <c:v>1971.649756997999</c:v>
                </c:pt>
                <c:pt idx="35">
                  <c:v>1964.3807321946172</c:v>
                </c:pt>
                <c:pt idx="36">
                  <c:v>1918.3238125217335</c:v>
                </c:pt>
                <c:pt idx="37">
                  <c:v>1863.5654466877074</c:v>
                </c:pt>
                <c:pt idx="38">
                  <c:v>1889.7649222478487</c:v>
                </c:pt>
                <c:pt idx="39">
                  <c:v>1814.7150964975774</c:v>
                </c:pt>
                <c:pt idx="40">
                  <c:v>1782.6009509212154</c:v>
                </c:pt>
                <c:pt idx="41">
                  <c:v>1783.2858674118447</c:v>
                </c:pt>
                <c:pt idx="42">
                  <c:v>1758.8004526231157</c:v>
                </c:pt>
                <c:pt idx="43">
                  <c:v>1770.9777466492753</c:v>
                </c:pt>
                <c:pt idx="44">
                  <c:v>1707.3235037403465</c:v>
                </c:pt>
                <c:pt idx="45">
                  <c:v>1667.7333721836271</c:v>
                </c:pt>
                <c:pt idx="46">
                  <c:v>1657.311649333408</c:v>
                </c:pt>
                <c:pt idx="47">
                  <c:v>1609.7110734825053</c:v>
                </c:pt>
                <c:pt idx="48">
                  <c:v>1590.4714535643268</c:v>
                </c:pt>
                <c:pt idx="49">
                  <c:v>1537.1683387911321</c:v>
                </c:pt>
                <c:pt idx="50">
                  <c:v>1585.3455200973165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5-4628-AB9C-B2A0211C315B}"/>
            </c:ext>
          </c:extLst>
        </c:ser>
        <c:ser>
          <c:idx val="1"/>
          <c:order val="1"/>
          <c:tx>
            <c:strRef>
              <c:f>'care provision'!$BZ$2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provision'!$BZ$4:$BZ$54</c:f>
              <c:numCache>
                <c:formatCode>General</c:formatCode>
                <c:ptCount val="51"/>
                <c:pt idx="0">
                  <c:v>2575.1427934077301</c:v>
                </c:pt>
                <c:pt idx="1">
                  <c:v>2624.5369428538866</c:v>
                </c:pt>
                <c:pt idx="2">
                  <c:v>2635.2733944581046</c:v>
                </c:pt>
                <c:pt idx="3">
                  <c:v>2702.1210148699238</c:v>
                </c:pt>
                <c:pt idx="4">
                  <c:v>2720.9303204159255</c:v>
                </c:pt>
                <c:pt idx="5">
                  <c:v>2764.1392952391839</c:v>
                </c:pt>
                <c:pt idx="6">
                  <c:v>2726.8918968002831</c:v>
                </c:pt>
                <c:pt idx="7">
                  <c:v>2779.3706181390739</c:v>
                </c:pt>
                <c:pt idx="8">
                  <c:v>2777.8950777471032</c:v>
                </c:pt>
                <c:pt idx="9">
                  <c:v>2734.2369732033681</c:v>
                </c:pt>
                <c:pt idx="10">
                  <c:v>2688.2531958537347</c:v>
                </c:pt>
                <c:pt idx="11">
                  <c:v>2669.212493964118</c:v>
                </c:pt>
                <c:pt idx="12">
                  <c:v>2708.2116072167787</c:v>
                </c:pt>
                <c:pt idx="13">
                  <c:v>2660.2766958741358</c:v>
                </c:pt>
                <c:pt idx="14">
                  <c:v>2691.6737544189759</c:v>
                </c:pt>
                <c:pt idx="15">
                  <c:v>2663.9423727925564</c:v>
                </c:pt>
                <c:pt idx="16">
                  <c:v>2628.9597244375882</c:v>
                </c:pt>
                <c:pt idx="17">
                  <c:v>2654.6962847714358</c:v>
                </c:pt>
                <c:pt idx="18">
                  <c:v>2642.4288927310527</c:v>
                </c:pt>
                <c:pt idx="19">
                  <c:v>2589.5377706868303</c:v>
                </c:pt>
                <c:pt idx="20">
                  <c:v>2634.9529178147004</c:v>
                </c:pt>
                <c:pt idx="21">
                  <c:v>2572.5469970770373</c:v>
                </c:pt>
                <c:pt idx="22">
                  <c:v>2555.7964156942799</c:v>
                </c:pt>
                <c:pt idx="23">
                  <c:v>2603.8839619695905</c:v>
                </c:pt>
                <c:pt idx="24">
                  <c:v>2575.1840331268695</c:v>
                </c:pt>
                <c:pt idx="25">
                  <c:v>2557.6711599396053</c:v>
                </c:pt>
                <c:pt idx="26">
                  <c:v>2528.9908530041416</c:v>
                </c:pt>
                <c:pt idx="27">
                  <c:v>2512.9125089718355</c:v>
                </c:pt>
                <c:pt idx="28">
                  <c:v>2511.8991968984947</c:v>
                </c:pt>
                <c:pt idx="29">
                  <c:v>2450.3661093717433</c:v>
                </c:pt>
                <c:pt idx="30">
                  <c:v>2467.4340665889245</c:v>
                </c:pt>
                <c:pt idx="31">
                  <c:v>2402.8343888555542</c:v>
                </c:pt>
                <c:pt idx="32">
                  <c:v>2415.3346866759121</c:v>
                </c:pt>
                <c:pt idx="33">
                  <c:v>2331.670309958231</c:v>
                </c:pt>
                <c:pt idx="34">
                  <c:v>2345.9521133285434</c:v>
                </c:pt>
                <c:pt idx="35">
                  <c:v>2385.8709631680995</c:v>
                </c:pt>
                <c:pt idx="36">
                  <c:v>2359.6221739142811</c:v>
                </c:pt>
                <c:pt idx="37">
                  <c:v>2347.6366235013652</c:v>
                </c:pt>
                <c:pt idx="38">
                  <c:v>2324.3944728595188</c:v>
                </c:pt>
                <c:pt idx="39">
                  <c:v>2362.5457546284292</c:v>
                </c:pt>
                <c:pt idx="40">
                  <c:v>2326.0179652573547</c:v>
                </c:pt>
                <c:pt idx="41">
                  <c:v>2337.6106387225482</c:v>
                </c:pt>
                <c:pt idx="42">
                  <c:v>2251.5551590086061</c:v>
                </c:pt>
                <c:pt idx="43">
                  <c:v>2339.9432362730281</c:v>
                </c:pt>
                <c:pt idx="44">
                  <c:v>2303.8059947376009</c:v>
                </c:pt>
                <c:pt idx="45">
                  <c:v>2287.5880437072801</c:v>
                </c:pt>
                <c:pt idx="46">
                  <c:v>2303.1727048046428</c:v>
                </c:pt>
                <c:pt idx="47">
                  <c:v>2333.8174048289147</c:v>
                </c:pt>
                <c:pt idx="48">
                  <c:v>2319.8166654396528</c:v>
                </c:pt>
                <c:pt idx="49">
                  <c:v>2299.6814465212528</c:v>
                </c:pt>
                <c:pt idx="50">
                  <c:v>2277.71807847226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5-4628-AB9C-B2A0211C315B}"/>
            </c:ext>
          </c:extLst>
        </c:ser>
        <c:ser>
          <c:idx val="2"/>
          <c:order val="2"/>
          <c:tx>
            <c:strRef>
              <c:f>'care provision'!$CA$2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provision'!$CA$4:$CA$54</c:f>
              <c:numCache>
                <c:formatCode>General</c:formatCode>
                <c:ptCount val="51"/>
                <c:pt idx="0">
                  <c:v>1426.9871234129287</c:v>
                </c:pt>
                <c:pt idx="1">
                  <c:v>1530.7100537449935</c:v>
                </c:pt>
                <c:pt idx="2">
                  <c:v>1600.4645625241637</c:v>
                </c:pt>
                <c:pt idx="3">
                  <c:v>1705.4420241606269</c:v>
                </c:pt>
                <c:pt idx="4">
                  <c:v>1775.1337756806636</c:v>
                </c:pt>
                <c:pt idx="5">
                  <c:v>1817.2505366320338</c:v>
                </c:pt>
                <c:pt idx="6">
                  <c:v>1865.866809057959</c:v>
                </c:pt>
                <c:pt idx="7">
                  <c:v>1875.432348632047</c:v>
                </c:pt>
                <c:pt idx="8">
                  <c:v>1930.5804760615654</c:v>
                </c:pt>
                <c:pt idx="9">
                  <c:v>1954.1205714324635</c:v>
                </c:pt>
                <c:pt idx="10">
                  <c:v>1980.5695934177706</c:v>
                </c:pt>
                <c:pt idx="11">
                  <c:v>1964.4689544426017</c:v>
                </c:pt>
                <c:pt idx="12">
                  <c:v>2046.1426327749757</c:v>
                </c:pt>
                <c:pt idx="13">
                  <c:v>2060.1810124635617</c:v>
                </c:pt>
                <c:pt idx="14">
                  <c:v>2087.8948500931929</c:v>
                </c:pt>
                <c:pt idx="15">
                  <c:v>2078.6161237812603</c:v>
                </c:pt>
                <c:pt idx="16">
                  <c:v>2153.6224562695538</c:v>
                </c:pt>
                <c:pt idx="17">
                  <c:v>2153.8621935502988</c:v>
                </c:pt>
                <c:pt idx="18">
                  <c:v>2136.2980641711679</c:v>
                </c:pt>
                <c:pt idx="19">
                  <c:v>2122.1242991328513</c:v>
                </c:pt>
                <c:pt idx="20">
                  <c:v>2100.7202829550688</c:v>
                </c:pt>
                <c:pt idx="21">
                  <c:v>2063.403623327335</c:v>
                </c:pt>
                <c:pt idx="22">
                  <c:v>2008.7913698127225</c:v>
                </c:pt>
                <c:pt idx="23">
                  <c:v>1983.1488683370549</c:v>
                </c:pt>
                <c:pt idx="24">
                  <c:v>1933.3857776987516</c:v>
                </c:pt>
                <c:pt idx="25">
                  <c:v>1931.8057564348851</c:v>
                </c:pt>
                <c:pt idx="26">
                  <c:v>1865.6484827478837</c:v>
                </c:pt>
                <c:pt idx="27">
                  <c:v>1883.1704604277465</c:v>
                </c:pt>
                <c:pt idx="28">
                  <c:v>1860.2340605875004</c:v>
                </c:pt>
                <c:pt idx="29">
                  <c:v>1802.3984852946487</c:v>
                </c:pt>
                <c:pt idx="30">
                  <c:v>1805.772949547918</c:v>
                </c:pt>
                <c:pt idx="31">
                  <c:v>1778.9606928568355</c:v>
                </c:pt>
                <c:pt idx="32">
                  <c:v>1762.4186598485767</c:v>
                </c:pt>
                <c:pt idx="33">
                  <c:v>1763.2581841438866</c:v>
                </c:pt>
                <c:pt idx="34">
                  <c:v>1760.744292271173</c:v>
                </c:pt>
                <c:pt idx="35">
                  <c:v>1799.5393722720737</c:v>
                </c:pt>
                <c:pt idx="36">
                  <c:v>1786.8303085547182</c:v>
                </c:pt>
                <c:pt idx="37">
                  <c:v>1809.1952425871928</c:v>
                </c:pt>
                <c:pt idx="38">
                  <c:v>1798.6594254282813</c:v>
                </c:pt>
                <c:pt idx="39">
                  <c:v>1794.2370562048911</c:v>
                </c:pt>
                <c:pt idx="40">
                  <c:v>1820.7712567584331</c:v>
                </c:pt>
                <c:pt idx="41">
                  <c:v>1806.6298569596522</c:v>
                </c:pt>
                <c:pt idx="42">
                  <c:v>1775.2018859695027</c:v>
                </c:pt>
                <c:pt idx="43">
                  <c:v>1756.0317856785985</c:v>
                </c:pt>
                <c:pt idx="44">
                  <c:v>1748.4184247761145</c:v>
                </c:pt>
                <c:pt idx="45">
                  <c:v>1755.216490056639</c:v>
                </c:pt>
                <c:pt idx="46">
                  <c:v>1704.3421682974645</c:v>
                </c:pt>
                <c:pt idx="47">
                  <c:v>1654.5788760716107</c:v>
                </c:pt>
                <c:pt idx="48">
                  <c:v>1662.8486297309848</c:v>
                </c:pt>
                <c:pt idx="49">
                  <c:v>1671.5115337720756</c:v>
                </c:pt>
                <c:pt idx="50">
                  <c:v>1617.1490412825608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95-4628-AB9C-B2A0211C315B}"/>
            </c:ext>
          </c:extLst>
        </c:ser>
        <c:ser>
          <c:idx val="3"/>
          <c:order val="3"/>
          <c:tx>
            <c:strRef>
              <c:f>'care provision'!$CB$2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provision'!$CB$4:$CB$54</c:f>
              <c:numCache>
                <c:formatCode>General</c:formatCode>
                <c:ptCount val="51"/>
                <c:pt idx="0">
                  <c:v>441.36780830356747</c:v>
                </c:pt>
                <c:pt idx="1">
                  <c:v>471.77749812553714</c:v>
                </c:pt>
                <c:pt idx="2">
                  <c:v>525.59521135962416</c:v>
                </c:pt>
                <c:pt idx="3">
                  <c:v>552.95718153892165</c:v>
                </c:pt>
                <c:pt idx="4">
                  <c:v>586.54962230515662</c:v>
                </c:pt>
                <c:pt idx="5">
                  <c:v>631.86248747979835</c:v>
                </c:pt>
                <c:pt idx="6">
                  <c:v>671.02966010486398</c:v>
                </c:pt>
                <c:pt idx="7">
                  <c:v>728.31868179608819</c:v>
                </c:pt>
                <c:pt idx="8">
                  <c:v>777.23000386994022</c:v>
                </c:pt>
                <c:pt idx="9">
                  <c:v>811.50322398942126</c:v>
                </c:pt>
                <c:pt idx="10">
                  <c:v>851.87215522778706</c:v>
                </c:pt>
                <c:pt idx="11">
                  <c:v>860.68305201672115</c:v>
                </c:pt>
                <c:pt idx="12">
                  <c:v>855.92783071318809</c:v>
                </c:pt>
                <c:pt idx="13">
                  <c:v>870.2775344345979</c:v>
                </c:pt>
                <c:pt idx="14">
                  <c:v>902.4190753206376</c:v>
                </c:pt>
                <c:pt idx="15">
                  <c:v>902.11066703566507</c:v>
                </c:pt>
                <c:pt idx="16">
                  <c:v>912.95046371171281</c:v>
                </c:pt>
                <c:pt idx="17">
                  <c:v>899.27504745204214</c:v>
                </c:pt>
                <c:pt idx="18">
                  <c:v>890.463974891568</c:v>
                </c:pt>
                <c:pt idx="19">
                  <c:v>915.41073503571556</c:v>
                </c:pt>
                <c:pt idx="20">
                  <c:v>896.35769458937375</c:v>
                </c:pt>
                <c:pt idx="21">
                  <c:v>920.55637339001498</c:v>
                </c:pt>
                <c:pt idx="22">
                  <c:v>919.58667443869911</c:v>
                </c:pt>
                <c:pt idx="23">
                  <c:v>936.27960240838399</c:v>
                </c:pt>
                <c:pt idx="24">
                  <c:v>969.73057196146419</c:v>
                </c:pt>
                <c:pt idx="25">
                  <c:v>959.82728034502486</c:v>
                </c:pt>
                <c:pt idx="26">
                  <c:v>969.41054981204854</c:v>
                </c:pt>
                <c:pt idx="27">
                  <c:v>978.67387732629129</c:v>
                </c:pt>
                <c:pt idx="28">
                  <c:v>986.00228591126825</c:v>
                </c:pt>
                <c:pt idx="29">
                  <c:v>966.27038867378724</c:v>
                </c:pt>
                <c:pt idx="30">
                  <c:v>971.52054592814795</c:v>
                </c:pt>
                <c:pt idx="31">
                  <c:v>967.64870339728907</c:v>
                </c:pt>
                <c:pt idx="32">
                  <c:v>984.08925701014198</c:v>
                </c:pt>
                <c:pt idx="33">
                  <c:v>965.460192096529</c:v>
                </c:pt>
                <c:pt idx="34">
                  <c:v>918.10983072093836</c:v>
                </c:pt>
                <c:pt idx="35">
                  <c:v>936.54690569064689</c:v>
                </c:pt>
                <c:pt idx="36">
                  <c:v>876.79894668816564</c:v>
                </c:pt>
                <c:pt idx="37">
                  <c:v>906.07681242427054</c:v>
                </c:pt>
                <c:pt idx="38">
                  <c:v>868.79485908196432</c:v>
                </c:pt>
                <c:pt idx="39">
                  <c:v>868.44990806081205</c:v>
                </c:pt>
                <c:pt idx="40">
                  <c:v>856.88052272422624</c:v>
                </c:pt>
                <c:pt idx="41">
                  <c:v>852.22415635077687</c:v>
                </c:pt>
                <c:pt idx="42">
                  <c:v>846.55403955370343</c:v>
                </c:pt>
                <c:pt idx="43">
                  <c:v>867.6083175105091</c:v>
                </c:pt>
                <c:pt idx="44">
                  <c:v>835.05185708364138</c:v>
                </c:pt>
                <c:pt idx="45">
                  <c:v>844.47770236541635</c:v>
                </c:pt>
                <c:pt idx="46">
                  <c:v>859.91056577602149</c:v>
                </c:pt>
                <c:pt idx="47">
                  <c:v>859.2939070247038</c:v>
                </c:pt>
                <c:pt idx="48">
                  <c:v>880.03831318623145</c:v>
                </c:pt>
                <c:pt idx="49">
                  <c:v>893.37271101722331</c:v>
                </c:pt>
                <c:pt idx="50">
                  <c:v>876.64693339249402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95-4628-AB9C-B2A0211C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informal social care provided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7086514941776"/>
          <c:y val="2.5428331875182269E-2"/>
          <c:w val="0.79211725188415716"/>
          <c:h val="0.7399424308602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'care provision'!$DO$2</c:f>
              <c:strCache>
                <c:ptCount val="1"/>
                <c:pt idx="0">
                  <c:v>poverty - full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provision'!$DO$4:$DO$54</c:f>
              <c:numCache>
                <c:formatCode>General</c:formatCode>
                <c:ptCount val="51"/>
                <c:pt idx="0">
                  <c:v>0.23707220000000001</c:v>
                </c:pt>
                <c:pt idx="1">
                  <c:v>0.25915949999999999</c:v>
                </c:pt>
                <c:pt idx="2">
                  <c:v>0.24319250000000001</c:v>
                </c:pt>
                <c:pt idx="3">
                  <c:v>0.23577200000000001</c:v>
                </c:pt>
                <c:pt idx="4">
                  <c:v>0.2424936</c:v>
                </c:pt>
                <c:pt idx="5">
                  <c:v>0.24373980000000001</c:v>
                </c:pt>
                <c:pt idx="6">
                  <c:v>0.2485581</c:v>
                </c:pt>
                <c:pt idx="7">
                  <c:v>0.25401420000000002</c:v>
                </c:pt>
                <c:pt idx="8">
                  <c:v>0.25579619999999997</c:v>
                </c:pt>
                <c:pt idx="9">
                  <c:v>0.2546349</c:v>
                </c:pt>
                <c:pt idx="10">
                  <c:v>0.25595309999999999</c:v>
                </c:pt>
                <c:pt idx="11">
                  <c:v>0.26145479999999999</c:v>
                </c:pt>
                <c:pt idx="12">
                  <c:v>0.26214480000000001</c:v>
                </c:pt>
                <c:pt idx="13">
                  <c:v>0.26476329999999998</c:v>
                </c:pt>
                <c:pt idx="14">
                  <c:v>0.2657834</c:v>
                </c:pt>
                <c:pt idx="15">
                  <c:v>0.2673413</c:v>
                </c:pt>
                <c:pt idx="16">
                  <c:v>0.26742329999999997</c:v>
                </c:pt>
                <c:pt idx="17">
                  <c:v>0.26751229999999998</c:v>
                </c:pt>
                <c:pt idx="18">
                  <c:v>0.26592320000000003</c:v>
                </c:pt>
                <c:pt idx="19">
                  <c:v>0.26538070000000002</c:v>
                </c:pt>
                <c:pt idx="20">
                  <c:v>0.26372139999999999</c:v>
                </c:pt>
                <c:pt idx="21">
                  <c:v>0.26379249999999999</c:v>
                </c:pt>
                <c:pt idx="22">
                  <c:v>0.26323069999999998</c:v>
                </c:pt>
                <c:pt idx="23">
                  <c:v>0.26243630000000001</c:v>
                </c:pt>
                <c:pt idx="24">
                  <c:v>0.26133650000000003</c:v>
                </c:pt>
                <c:pt idx="25">
                  <c:v>0.26185930000000002</c:v>
                </c:pt>
                <c:pt idx="26">
                  <c:v>0.26386369999999998</c:v>
                </c:pt>
                <c:pt idx="27">
                  <c:v>0.26449889999999998</c:v>
                </c:pt>
                <c:pt idx="28">
                  <c:v>0.26528099999999999</c:v>
                </c:pt>
                <c:pt idx="29">
                  <c:v>0.26739780000000002</c:v>
                </c:pt>
                <c:pt idx="30">
                  <c:v>0.26856089999999999</c:v>
                </c:pt>
                <c:pt idx="31">
                  <c:v>0.27081280000000002</c:v>
                </c:pt>
                <c:pt idx="32">
                  <c:v>0.27319189999999999</c:v>
                </c:pt>
                <c:pt idx="33">
                  <c:v>0.27625309999999997</c:v>
                </c:pt>
                <c:pt idx="34">
                  <c:v>0.2800069</c:v>
                </c:pt>
                <c:pt idx="35">
                  <c:v>0.28126299999999999</c:v>
                </c:pt>
                <c:pt idx="36">
                  <c:v>0.28443079999999998</c:v>
                </c:pt>
                <c:pt idx="37">
                  <c:v>0.28473080000000001</c:v>
                </c:pt>
                <c:pt idx="38">
                  <c:v>0.28780430000000001</c:v>
                </c:pt>
                <c:pt idx="39">
                  <c:v>0.28946060000000001</c:v>
                </c:pt>
                <c:pt idx="40">
                  <c:v>0.29137479999999999</c:v>
                </c:pt>
                <c:pt idx="41">
                  <c:v>0.29445339999999998</c:v>
                </c:pt>
                <c:pt idx="42">
                  <c:v>0.29604140000000001</c:v>
                </c:pt>
                <c:pt idx="43">
                  <c:v>0.29850929999999998</c:v>
                </c:pt>
                <c:pt idx="44">
                  <c:v>0.30026399999999998</c:v>
                </c:pt>
                <c:pt idx="45">
                  <c:v>0.3002071</c:v>
                </c:pt>
                <c:pt idx="46">
                  <c:v>0.3029789</c:v>
                </c:pt>
                <c:pt idx="47">
                  <c:v>0.30343029999999999</c:v>
                </c:pt>
                <c:pt idx="48">
                  <c:v>0.30457770000000001</c:v>
                </c:pt>
                <c:pt idx="49">
                  <c:v>0.30503340000000001</c:v>
                </c:pt>
                <c:pt idx="50">
                  <c:v>0.3052763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2-4A85-BA13-55C51E0176F7}"/>
            </c:ext>
          </c:extLst>
        </c:ser>
        <c:ser>
          <c:idx val="1"/>
          <c:order val="1"/>
          <c:tx>
            <c:strRef>
              <c:f>'care provision'!$DQ$2</c:f>
              <c:strCache>
                <c:ptCount val="1"/>
                <c:pt idx="0">
                  <c:v>poverty - carers under age 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0.35637980000000002</c:v>
                </c:pt>
                <c:pt idx="1">
                  <c:v>0.39424559999999997</c:v>
                </c:pt>
                <c:pt idx="2">
                  <c:v>0.3706392</c:v>
                </c:pt>
                <c:pt idx="3">
                  <c:v>0.3551359</c:v>
                </c:pt>
                <c:pt idx="4">
                  <c:v>0.35071360000000001</c:v>
                </c:pt>
                <c:pt idx="5">
                  <c:v>0.36568580000000001</c:v>
                </c:pt>
                <c:pt idx="6">
                  <c:v>0.3711373</c:v>
                </c:pt>
                <c:pt idx="7">
                  <c:v>0.38418020000000003</c:v>
                </c:pt>
                <c:pt idx="8">
                  <c:v>0.39322560000000001</c:v>
                </c:pt>
                <c:pt idx="9">
                  <c:v>0.38578620000000002</c:v>
                </c:pt>
                <c:pt idx="10">
                  <c:v>0.39775369999999999</c:v>
                </c:pt>
                <c:pt idx="11">
                  <c:v>0.40003519999999998</c:v>
                </c:pt>
                <c:pt idx="12">
                  <c:v>0.41014309999999998</c:v>
                </c:pt>
                <c:pt idx="13">
                  <c:v>0.41512019999999999</c:v>
                </c:pt>
                <c:pt idx="14">
                  <c:v>0.4163173</c:v>
                </c:pt>
                <c:pt idx="15">
                  <c:v>0.4199135</c:v>
                </c:pt>
                <c:pt idx="16">
                  <c:v>0.42936669999999999</c:v>
                </c:pt>
                <c:pt idx="17">
                  <c:v>0.42389510000000002</c:v>
                </c:pt>
                <c:pt idx="18">
                  <c:v>0.43020819999999999</c:v>
                </c:pt>
                <c:pt idx="19">
                  <c:v>0.42808180000000001</c:v>
                </c:pt>
                <c:pt idx="20">
                  <c:v>0.42669410000000002</c:v>
                </c:pt>
                <c:pt idx="21">
                  <c:v>0.43430960000000002</c:v>
                </c:pt>
                <c:pt idx="22">
                  <c:v>0.43644470000000002</c:v>
                </c:pt>
                <c:pt idx="23">
                  <c:v>0.43145410000000001</c:v>
                </c:pt>
                <c:pt idx="24">
                  <c:v>0.43907459999999998</c:v>
                </c:pt>
                <c:pt idx="25">
                  <c:v>0.44572260000000002</c:v>
                </c:pt>
                <c:pt idx="26">
                  <c:v>0.44035740000000001</c:v>
                </c:pt>
                <c:pt idx="27">
                  <c:v>0.45621929999999999</c:v>
                </c:pt>
                <c:pt idx="28">
                  <c:v>0.45615289999999997</c:v>
                </c:pt>
                <c:pt idx="29">
                  <c:v>0.45963270000000001</c:v>
                </c:pt>
                <c:pt idx="30">
                  <c:v>0.45936290000000002</c:v>
                </c:pt>
                <c:pt idx="31">
                  <c:v>0.46082990000000001</c:v>
                </c:pt>
                <c:pt idx="32">
                  <c:v>0.465416</c:v>
                </c:pt>
                <c:pt idx="33">
                  <c:v>0.47489599999999998</c:v>
                </c:pt>
                <c:pt idx="34">
                  <c:v>0.47416750000000002</c:v>
                </c:pt>
                <c:pt idx="35">
                  <c:v>0.48507899999999998</c:v>
                </c:pt>
                <c:pt idx="36">
                  <c:v>0.48538439999999999</c:v>
                </c:pt>
                <c:pt idx="37">
                  <c:v>0.48728090000000002</c:v>
                </c:pt>
                <c:pt idx="38">
                  <c:v>0.48717050000000001</c:v>
                </c:pt>
                <c:pt idx="39">
                  <c:v>0.4859928</c:v>
                </c:pt>
                <c:pt idx="40">
                  <c:v>0.48775370000000001</c:v>
                </c:pt>
                <c:pt idx="41">
                  <c:v>0.49525999999999998</c:v>
                </c:pt>
                <c:pt idx="42">
                  <c:v>0.49793809999999999</c:v>
                </c:pt>
                <c:pt idx="43">
                  <c:v>0.49968649999999998</c:v>
                </c:pt>
                <c:pt idx="44">
                  <c:v>0.49975059999999999</c:v>
                </c:pt>
                <c:pt idx="45">
                  <c:v>0.509073</c:v>
                </c:pt>
                <c:pt idx="46">
                  <c:v>0.50488049999999995</c:v>
                </c:pt>
                <c:pt idx="47">
                  <c:v>0.50868619999999998</c:v>
                </c:pt>
                <c:pt idx="48">
                  <c:v>0.52162169999999997</c:v>
                </c:pt>
                <c:pt idx="49">
                  <c:v>0.51814159999999998</c:v>
                </c:pt>
                <c:pt idx="50">
                  <c:v>0.5147756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2-4A85-BA13-55C51E0176F7}"/>
            </c:ext>
          </c:extLst>
        </c:ser>
        <c:ser>
          <c:idx val="2"/>
          <c:order val="2"/>
          <c:tx>
            <c:strRef>
              <c:f>'care provision'!$DR$2</c:f>
              <c:strCache>
                <c:ptCount val="1"/>
                <c:pt idx="0">
                  <c:v>poverty carers aged 45 to 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provision'!$DR$4:$DR$54</c:f>
              <c:numCache>
                <c:formatCode>General</c:formatCode>
                <c:ptCount val="51"/>
                <c:pt idx="0">
                  <c:v>0.22209670000000001</c:v>
                </c:pt>
                <c:pt idx="1">
                  <c:v>0.24535409999999999</c:v>
                </c:pt>
                <c:pt idx="2">
                  <c:v>0.22188430000000001</c:v>
                </c:pt>
                <c:pt idx="3">
                  <c:v>0.2202634</c:v>
                </c:pt>
                <c:pt idx="4">
                  <c:v>0.22320599999999999</c:v>
                </c:pt>
                <c:pt idx="5">
                  <c:v>0.22763030000000001</c:v>
                </c:pt>
                <c:pt idx="6">
                  <c:v>0.22780980000000001</c:v>
                </c:pt>
                <c:pt idx="7">
                  <c:v>0.2291513</c:v>
                </c:pt>
                <c:pt idx="8">
                  <c:v>0.2247518</c:v>
                </c:pt>
                <c:pt idx="9">
                  <c:v>0.22527150000000001</c:v>
                </c:pt>
                <c:pt idx="10">
                  <c:v>0.22652929999999999</c:v>
                </c:pt>
                <c:pt idx="11">
                  <c:v>0.2309369</c:v>
                </c:pt>
                <c:pt idx="12">
                  <c:v>0.23540800000000001</c:v>
                </c:pt>
                <c:pt idx="13">
                  <c:v>0.24374889999999999</c:v>
                </c:pt>
                <c:pt idx="14">
                  <c:v>0.24926960000000001</c:v>
                </c:pt>
                <c:pt idx="15">
                  <c:v>0.2546563</c:v>
                </c:pt>
                <c:pt idx="16">
                  <c:v>0.26324779999999998</c:v>
                </c:pt>
                <c:pt idx="17">
                  <c:v>0.26454230000000001</c:v>
                </c:pt>
                <c:pt idx="18">
                  <c:v>0.25776759999999999</c:v>
                </c:pt>
                <c:pt idx="19">
                  <c:v>0.25797829999999999</c:v>
                </c:pt>
                <c:pt idx="20">
                  <c:v>0.25590980000000002</c:v>
                </c:pt>
                <c:pt idx="21">
                  <c:v>0.24911820000000001</c:v>
                </c:pt>
                <c:pt idx="22">
                  <c:v>0.25238509999999997</c:v>
                </c:pt>
                <c:pt idx="23">
                  <c:v>0.25066769999999999</c:v>
                </c:pt>
                <c:pt idx="24">
                  <c:v>0.24863499999999999</c:v>
                </c:pt>
                <c:pt idx="25">
                  <c:v>0.2470502</c:v>
                </c:pt>
                <c:pt idx="26">
                  <c:v>0.2499014</c:v>
                </c:pt>
                <c:pt idx="27">
                  <c:v>0.2439838</c:v>
                </c:pt>
                <c:pt idx="28">
                  <c:v>0.2423275</c:v>
                </c:pt>
                <c:pt idx="29">
                  <c:v>0.24527750000000001</c:v>
                </c:pt>
                <c:pt idx="30">
                  <c:v>0.2426103</c:v>
                </c:pt>
                <c:pt idx="31">
                  <c:v>0.24852920000000001</c:v>
                </c:pt>
                <c:pt idx="32">
                  <c:v>0.2512721</c:v>
                </c:pt>
                <c:pt idx="33">
                  <c:v>0.25636979999999998</c:v>
                </c:pt>
                <c:pt idx="34">
                  <c:v>0.26644580000000001</c:v>
                </c:pt>
                <c:pt idx="35">
                  <c:v>0.26586500000000002</c:v>
                </c:pt>
                <c:pt idx="36">
                  <c:v>0.26958460000000001</c:v>
                </c:pt>
                <c:pt idx="37">
                  <c:v>0.27443319999999999</c:v>
                </c:pt>
                <c:pt idx="38">
                  <c:v>0.28238790000000003</c:v>
                </c:pt>
                <c:pt idx="39">
                  <c:v>0.28338609999999997</c:v>
                </c:pt>
                <c:pt idx="40">
                  <c:v>0.29363289999999997</c:v>
                </c:pt>
                <c:pt idx="41">
                  <c:v>0.29883470000000001</c:v>
                </c:pt>
                <c:pt idx="42">
                  <c:v>0.30164410000000003</c:v>
                </c:pt>
                <c:pt idx="43">
                  <c:v>0.30467959999999999</c:v>
                </c:pt>
                <c:pt idx="44">
                  <c:v>0.30714000000000002</c:v>
                </c:pt>
                <c:pt idx="45">
                  <c:v>0.30782009999999999</c:v>
                </c:pt>
                <c:pt idx="46">
                  <c:v>0.3086893</c:v>
                </c:pt>
                <c:pt idx="47">
                  <c:v>0.3099864</c:v>
                </c:pt>
                <c:pt idx="48">
                  <c:v>0.31188919999999998</c:v>
                </c:pt>
                <c:pt idx="49">
                  <c:v>0.31577159999999999</c:v>
                </c:pt>
                <c:pt idx="50">
                  <c:v>0.31612010000000001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42-4A85-BA13-55C51E0176F7}"/>
            </c:ext>
          </c:extLst>
        </c:ser>
        <c:ser>
          <c:idx val="3"/>
          <c:order val="3"/>
          <c:tx>
            <c:strRef>
              <c:f>'care provision'!$EI$2</c:f>
              <c:strCache>
                <c:ptCount val="1"/>
                <c:pt idx="0">
                  <c:v>carers under age 45 and in receipt of carer benefits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0.31282450000000001</c:v>
                </c:pt>
                <c:pt idx="1">
                  <c:v>0.35986770000000001</c:v>
                </c:pt>
                <c:pt idx="2">
                  <c:v>0.3223258</c:v>
                </c:pt>
                <c:pt idx="3">
                  <c:v>0.30607570000000001</c:v>
                </c:pt>
                <c:pt idx="4">
                  <c:v>0.31301459999999998</c:v>
                </c:pt>
                <c:pt idx="5">
                  <c:v>0.3176464</c:v>
                </c:pt>
                <c:pt idx="6">
                  <c:v>0.32110309999999997</c:v>
                </c:pt>
                <c:pt idx="7">
                  <c:v>0.33887450000000002</c:v>
                </c:pt>
                <c:pt idx="8">
                  <c:v>0.34668149999999998</c:v>
                </c:pt>
                <c:pt idx="9">
                  <c:v>0.34224159999999998</c:v>
                </c:pt>
                <c:pt idx="10">
                  <c:v>0.35331269999999998</c:v>
                </c:pt>
                <c:pt idx="11">
                  <c:v>0.36047129999999999</c:v>
                </c:pt>
                <c:pt idx="12">
                  <c:v>0.36698950000000002</c:v>
                </c:pt>
                <c:pt idx="13">
                  <c:v>0.37631419999999999</c:v>
                </c:pt>
                <c:pt idx="14">
                  <c:v>0.3775442</c:v>
                </c:pt>
                <c:pt idx="15">
                  <c:v>0.3801216</c:v>
                </c:pt>
                <c:pt idx="16">
                  <c:v>0.38859850000000001</c:v>
                </c:pt>
                <c:pt idx="17">
                  <c:v>0.38556240000000003</c:v>
                </c:pt>
                <c:pt idx="18">
                  <c:v>0.39292189999999999</c:v>
                </c:pt>
                <c:pt idx="19">
                  <c:v>0.39924270000000001</c:v>
                </c:pt>
                <c:pt idx="20">
                  <c:v>0.39174219999999998</c:v>
                </c:pt>
                <c:pt idx="21">
                  <c:v>0.39572970000000002</c:v>
                </c:pt>
                <c:pt idx="22">
                  <c:v>0.39521260000000002</c:v>
                </c:pt>
                <c:pt idx="23">
                  <c:v>0.39313969999999998</c:v>
                </c:pt>
                <c:pt idx="24">
                  <c:v>0.39680530000000003</c:v>
                </c:pt>
                <c:pt idx="25">
                  <c:v>0.39986100000000002</c:v>
                </c:pt>
                <c:pt idx="26">
                  <c:v>0.39563789999999999</c:v>
                </c:pt>
                <c:pt idx="27">
                  <c:v>0.40685070000000001</c:v>
                </c:pt>
                <c:pt idx="28">
                  <c:v>0.40380260000000001</c:v>
                </c:pt>
                <c:pt idx="29">
                  <c:v>0.40471089999999998</c:v>
                </c:pt>
                <c:pt idx="30">
                  <c:v>0.40620440000000002</c:v>
                </c:pt>
                <c:pt idx="31">
                  <c:v>0.40410869999999999</c:v>
                </c:pt>
                <c:pt idx="32">
                  <c:v>0.40710099999999999</c:v>
                </c:pt>
                <c:pt idx="33">
                  <c:v>0.41928599999999999</c:v>
                </c:pt>
                <c:pt idx="34">
                  <c:v>0.40760479999999999</c:v>
                </c:pt>
                <c:pt idx="35">
                  <c:v>0.41765059999999998</c:v>
                </c:pt>
                <c:pt idx="36">
                  <c:v>0.4106418</c:v>
                </c:pt>
                <c:pt idx="37">
                  <c:v>0.42106700000000002</c:v>
                </c:pt>
                <c:pt idx="38">
                  <c:v>0.41304350000000001</c:v>
                </c:pt>
                <c:pt idx="39">
                  <c:v>0.41179339999999998</c:v>
                </c:pt>
                <c:pt idx="40">
                  <c:v>0.40901569999999998</c:v>
                </c:pt>
                <c:pt idx="41">
                  <c:v>0.41150120000000001</c:v>
                </c:pt>
                <c:pt idx="42">
                  <c:v>0.41318270000000001</c:v>
                </c:pt>
                <c:pt idx="43">
                  <c:v>0.42818840000000002</c:v>
                </c:pt>
                <c:pt idx="44">
                  <c:v>0.4205662</c:v>
                </c:pt>
                <c:pt idx="45">
                  <c:v>0.42209479999999999</c:v>
                </c:pt>
                <c:pt idx="46">
                  <c:v>0.42258089999999998</c:v>
                </c:pt>
                <c:pt idx="47">
                  <c:v>0.41991539999999999</c:v>
                </c:pt>
                <c:pt idx="48">
                  <c:v>0.42596879999999998</c:v>
                </c:pt>
                <c:pt idx="49">
                  <c:v>0.43089040000000001</c:v>
                </c:pt>
                <c:pt idx="50">
                  <c:v>0.431058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scatterChart>
        <c:scatterStyle val="lineMarker"/>
        <c:varyColors val="0"/>
        <c:ser>
          <c:idx val="4"/>
          <c:order val="4"/>
          <c:tx>
            <c:strRef>
              <c:f>'care provision'!$EM$2</c:f>
              <c:strCache>
                <c:ptCount val="1"/>
                <c:pt idx="0">
                  <c:v>poverty gap carers under age 45 (right axis)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provision'!$EM$4:$EM$54</c:f>
              <c:numCache>
                <c:formatCode>General</c:formatCode>
                <c:ptCount val="51"/>
                <c:pt idx="0">
                  <c:v>2906.86</c:v>
                </c:pt>
                <c:pt idx="1">
                  <c:v>3176.4</c:v>
                </c:pt>
                <c:pt idx="2">
                  <c:v>3000.424</c:v>
                </c:pt>
                <c:pt idx="3">
                  <c:v>2877.3319999999999</c:v>
                </c:pt>
                <c:pt idx="4">
                  <c:v>3072.04</c:v>
                </c:pt>
                <c:pt idx="5">
                  <c:v>3126.7559999999999</c:v>
                </c:pt>
                <c:pt idx="6">
                  <c:v>3183.174</c:v>
                </c:pt>
                <c:pt idx="7">
                  <c:v>3252.5309999999999</c:v>
                </c:pt>
                <c:pt idx="8">
                  <c:v>3219.3870000000002</c:v>
                </c:pt>
                <c:pt idx="9">
                  <c:v>3321.2280000000001</c:v>
                </c:pt>
                <c:pt idx="10">
                  <c:v>3335.962</c:v>
                </c:pt>
                <c:pt idx="11">
                  <c:v>3417.768</c:v>
                </c:pt>
                <c:pt idx="12">
                  <c:v>3504.056</c:v>
                </c:pt>
                <c:pt idx="13">
                  <c:v>3578.9789999999998</c:v>
                </c:pt>
                <c:pt idx="14">
                  <c:v>3693.9520000000002</c:v>
                </c:pt>
                <c:pt idx="15">
                  <c:v>3664.8710000000001</c:v>
                </c:pt>
                <c:pt idx="16">
                  <c:v>3726.0360000000001</c:v>
                </c:pt>
                <c:pt idx="17">
                  <c:v>3837.1979999999999</c:v>
                </c:pt>
                <c:pt idx="18">
                  <c:v>3832.721</c:v>
                </c:pt>
                <c:pt idx="19">
                  <c:v>3895.578</c:v>
                </c:pt>
                <c:pt idx="20">
                  <c:v>3938.779</c:v>
                </c:pt>
                <c:pt idx="21">
                  <c:v>3912.779</c:v>
                </c:pt>
                <c:pt idx="22">
                  <c:v>3962.2469999999998</c:v>
                </c:pt>
                <c:pt idx="23">
                  <c:v>4022.8739999999998</c:v>
                </c:pt>
                <c:pt idx="24">
                  <c:v>4054.8649999999998</c:v>
                </c:pt>
                <c:pt idx="25">
                  <c:v>4053.89</c:v>
                </c:pt>
                <c:pt idx="26">
                  <c:v>4133.098</c:v>
                </c:pt>
                <c:pt idx="27">
                  <c:v>4202.8289999999997</c:v>
                </c:pt>
                <c:pt idx="28">
                  <c:v>4229.3490000000002</c:v>
                </c:pt>
                <c:pt idx="29">
                  <c:v>4256.076</c:v>
                </c:pt>
                <c:pt idx="30">
                  <c:v>4331.5209999999997</c:v>
                </c:pt>
                <c:pt idx="31">
                  <c:v>4442.4930000000004</c:v>
                </c:pt>
                <c:pt idx="32">
                  <c:v>4517.4350000000004</c:v>
                </c:pt>
                <c:pt idx="33">
                  <c:v>4593.7160000000003</c:v>
                </c:pt>
                <c:pt idx="34">
                  <c:v>4658.8059999999996</c:v>
                </c:pt>
                <c:pt idx="35">
                  <c:v>4668.0559999999996</c:v>
                </c:pt>
                <c:pt idx="36">
                  <c:v>4770.6109999999999</c:v>
                </c:pt>
                <c:pt idx="37">
                  <c:v>4784.9470000000001</c:v>
                </c:pt>
                <c:pt idx="38">
                  <c:v>4911.9889999999996</c:v>
                </c:pt>
                <c:pt idx="39">
                  <c:v>4963.4870000000001</c:v>
                </c:pt>
                <c:pt idx="40">
                  <c:v>5060.7089999999998</c:v>
                </c:pt>
                <c:pt idx="41">
                  <c:v>5134.3729999999996</c:v>
                </c:pt>
                <c:pt idx="42">
                  <c:v>5249.9</c:v>
                </c:pt>
                <c:pt idx="43">
                  <c:v>5257.5659999999998</c:v>
                </c:pt>
                <c:pt idx="44">
                  <c:v>5387.5259999999998</c:v>
                </c:pt>
                <c:pt idx="45">
                  <c:v>5387.1689999999999</c:v>
                </c:pt>
                <c:pt idx="46">
                  <c:v>5542.6390000000001</c:v>
                </c:pt>
                <c:pt idx="47">
                  <c:v>5571.723</c:v>
                </c:pt>
                <c:pt idx="48">
                  <c:v>5590.2079999999996</c:v>
                </c:pt>
                <c:pt idx="49">
                  <c:v>5621.442</c:v>
                </c:pt>
                <c:pt idx="50">
                  <c:v>5609.1189999999997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71584"/>
        <c:axId val="1979149088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7230911788200386"/>
              <c:y val="0.7911864181534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valAx>
        <c:axId val="197914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gap (£2024)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71584"/>
        <c:crosses val="max"/>
        <c:crossBetween val="midCat"/>
      </c:valAx>
      <c:valAx>
        <c:axId val="16846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5571613674872915"/>
          <c:w val="1"/>
          <c:h val="0.14140602677829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receipt'!$BN$4:$BN$54</c:f>
              <c:numCache>
                <c:formatCode>General</c:formatCode>
                <c:ptCount val="51"/>
                <c:pt idx="0">
                  <c:v>336.64142183844967</c:v>
                </c:pt>
                <c:pt idx="1">
                  <c:v>410.4062082666411</c:v>
                </c:pt>
                <c:pt idx="2">
                  <c:v>500.85725882864165</c:v>
                </c:pt>
                <c:pt idx="3">
                  <c:v>565.74948765855061</c:v>
                </c:pt>
                <c:pt idx="4">
                  <c:v>641.69805810030471</c:v>
                </c:pt>
                <c:pt idx="5">
                  <c:v>687.27610706974326</c:v>
                </c:pt>
                <c:pt idx="6">
                  <c:v>712.4768017344993</c:v>
                </c:pt>
                <c:pt idx="7">
                  <c:v>771.28356638354796</c:v>
                </c:pt>
                <c:pt idx="8">
                  <c:v>807.25328320240067</c:v>
                </c:pt>
                <c:pt idx="9">
                  <c:v>834.96566222746424</c:v>
                </c:pt>
                <c:pt idx="10">
                  <c:v>846.20356755961041</c:v>
                </c:pt>
                <c:pt idx="11">
                  <c:v>832.16204959055847</c:v>
                </c:pt>
                <c:pt idx="12">
                  <c:v>870.41831080740678</c:v>
                </c:pt>
                <c:pt idx="13">
                  <c:v>830.26909615128022</c:v>
                </c:pt>
                <c:pt idx="14">
                  <c:v>858.21355223456203</c:v>
                </c:pt>
                <c:pt idx="15">
                  <c:v>866.62804951251519</c:v>
                </c:pt>
                <c:pt idx="16">
                  <c:v>845.47423911192823</c:v>
                </c:pt>
                <c:pt idx="17">
                  <c:v>826.65493622905478</c:v>
                </c:pt>
                <c:pt idx="18">
                  <c:v>841.3570020452928</c:v>
                </c:pt>
                <c:pt idx="19">
                  <c:v>813.36637535016087</c:v>
                </c:pt>
                <c:pt idx="20">
                  <c:v>807.70886709935121</c:v>
                </c:pt>
                <c:pt idx="21">
                  <c:v>810.11008186490528</c:v>
                </c:pt>
                <c:pt idx="22">
                  <c:v>851.65823781904953</c:v>
                </c:pt>
                <c:pt idx="23">
                  <c:v>836.13261612744975</c:v>
                </c:pt>
                <c:pt idx="24">
                  <c:v>835.84285197705162</c:v>
                </c:pt>
                <c:pt idx="25">
                  <c:v>800.30405074419366</c:v>
                </c:pt>
                <c:pt idx="26">
                  <c:v>829.49869596248618</c:v>
                </c:pt>
                <c:pt idx="27">
                  <c:v>807.99721283048041</c:v>
                </c:pt>
                <c:pt idx="28">
                  <c:v>825.28287736496793</c:v>
                </c:pt>
                <c:pt idx="29">
                  <c:v>823.15616774825264</c:v>
                </c:pt>
                <c:pt idx="30">
                  <c:v>830.82037269104683</c:v>
                </c:pt>
                <c:pt idx="31">
                  <c:v>816.34570340690379</c:v>
                </c:pt>
                <c:pt idx="32">
                  <c:v>812.77333720425986</c:v>
                </c:pt>
                <c:pt idx="33">
                  <c:v>789.70062242916572</c:v>
                </c:pt>
                <c:pt idx="34">
                  <c:v>792.02607625128144</c:v>
                </c:pt>
                <c:pt idx="35">
                  <c:v>806.48033589193665</c:v>
                </c:pt>
                <c:pt idx="36">
                  <c:v>787.75290216857979</c:v>
                </c:pt>
                <c:pt idx="37">
                  <c:v>752.01563190393813</c:v>
                </c:pt>
                <c:pt idx="38">
                  <c:v>734.49606401988035</c:v>
                </c:pt>
                <c:pt idx="39">
                  <c:v>712.68865316658412</c:v>
                </c:pt>
                <c:pt idx="40">
                  <c:v>750.35302296243049</c:v>
                </c:pt>
                <c:pt idx="41">
                  <c:v>729.91209589799519</c:v>
                </c:pt>
                <c:pt idx="42">
                  <c:v>714.38704125401216</c:v>
                </c:pt>
                <c:pt idx="43">
                  <c:v>684.85678954039133</c:v>
                </c:pt>
                <c:pt idx="44">
                  <c:v>674.30189755096433</c:v>
                </c:pt>
                <c:pt idx="45">
                  <c:v>701.44977531541815</c:v>
                </c:pt>
                <c:pt idx="46">
                  <c:v>657.64106076055793</c:v>
                </c:pt>
                <c:pt idx="47">
                  <c:v>649.9381245658642</c:v>
                </c:pt>
                <c:pt idx="48">
                  <c:v>658.65212590162798</c:v>
                </c:pt>
                <c:pt idx="49">
                  <c:v>647.18563274333815</c:v>
                </c:pt>
                <c:pt idx="50">
                  <c:v>638.34514861496825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017-917D-94E8A0AF1D38}"/>
            </c:ext>
          </c:extLst>
        </c:ser>
        <c:ser>
          <c:idx val="1"/>
          <c:order val="1"/>
          <c:tx>
            <c:strRef>
              <c:f>'care receipt'!$BO$2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receipt'!$BO$4:$BO$54</c:f>
              <c:numCache>
                <c:formatCode>General</c:formatCode>
                <c:ptCount val="51"/>
                <c:pt idx="0">
                  <c:v>577.791843174625</c:v>
                </c:pt>
                <c:pt idx="1">
                  <c:v>572.55796082704921</c:v>
                </c:pt>
                <c:pt idx="2">
                  <c:v>607.29284691452665</c:v>
                </c:pt>
                <c:pt idx="3">
                  <c:v>684.53316323938475</c:v>
                </c:pt>
                <c:pt idx="4">
                  <c:v>706.31425446168623</c:v>
                </c:pt>
                <c:pt idx="5">
                  <c:v>752.40458829738145</c:v>
                </c:pt>
                <c:pt idx="6">
                  <c:v>755.87839318356532</c:v>
                </c:pt>
                <c:pt idx="7">
                  <c:v>815.86280460566536</c:v>
                </c:pt>
                <c:pt idx="8">
                  <c:v>804.82324440933019</c:v>
                </c:pt>
                <c:pt idx="9">
                  <c:v>798.20482000866014</c:v>
                </c:pt>
                <c:pt idx="10">
                  <c:v>790.6276784115887</c:v>
                </c:pt>
                <c:pt idx="11">
                  <c:v>752.42470349222617</c:v>
                </c:pt>
                <c:pt idx="12">
                  <c:v>764.26746464898474</c:v>
                </c:pt>
                <c:pt idx="13">
                  <c:v>732.49757333984337</c:v>
                </c:pt>
                <c:pt idx="14">
                  <c:v>753.44895292529384</c:v>
                </c:pt>
                <c:pt idx="15">
                  <c:v>752.31405937846137</c:v>
                </c:pt>
                <c:pt idx="16">
                  <c:v>731.8840637242414</c:v>
                </c:pt>
                <c:pt idx="17">
                  <c:v>755.72003951757779</c:v>
                </c:pt>
                <c:pt idx="18">
                  <c:v>778.33900180156547</c:v>
                </c:pt>
                <c:pt idx="19">
                  <c:v>767.87438057095812</c:v>
                </c:pt>
                <c:pt idx="20">
                  <c:v>754.89434564515773</c:v>
                </c:pt>
                <c:pt idx="21">
                  <c:v>717.14781893719612</c:v>
                </c:pt>
                <c:pt idx="22">
                  <c:v>701.0488729982327</c:v>
                </c:pt>
                <c:pt idx="23">
                  <c:v>733.77123347266547</c:v>
                </c:pt>
                <c:pt idx="24">
                  <c:v>731.93773033817797</c:v>
                </c:pt>
                <c:pt idx="25">
                  <c:v>683.47525654854314</c:v>
                </c:pt>
                <c:pt idx="26">
                  <c:v>709.92366197655338</c:v>
                </c:pt>
                <c:pt idx="27">
                  <c:v>683.50586870007578</c:v>
                </c:pt>
                <c:pt idx="28">
                  <c:v>665.44203133980818</c:v>
                </c:pt>
                <c:pt idx="29">
                  <c:v>657.85539557451443</c:v>
                </c:pt>
                <c:pt idx="30">
                  <c:v>713.56845530850876</c:v>
                </c:pt>
                <c:pt idx="31">
                  <c:v>654.74500447093033</c:v>
                </c:pt>
                <c:pt idx="32">
                  <c:v>675.32911686896091</c:v>
                </c:pt>
                <c:pt idx="33">
                  <c:v>642.06820158091875</c:v>
                </c:pt>
                <c:pt idx="34">
                  <c:v>640.62937207711786</c:v>
                </c:pt>
                <c:pt idx="35">
                  <c:v>662.86271279077118</c:v>
                </c:pt>
                <c:pt idx="36">
                  <c:v>670.01782935557128</c:v>
                </c:pt>
                <c:pt idx="37">
                  <c:v>665.10184754760485</c:v>
                </c:pt>
                <c:pt idx="38">
                  <c:v>651.59790940287701</c:v>
                </c:pt>
                <c:pt idx="39">
                  <c:v>673.83676117361779</c:v>
                </c:pt>
                <c:pt idx="40">
                  <c:v>659.02348572686628</c:v>
                </c:pt>
                <c:pt idx="41">
                  <c:v>656.7979029836074</c:v>
                </c:pt>
                <c:pt idx="42">
                  <c:v>551.12068061594698</c:v>
                </c:pt>
                <c:pt idx="43">
                  <c:v>674.54585042610472</c:v>
                </c:pt>
                <c:pt idx="44">
                  <c:v>667.69691967311064</c:v>
                </c:pt>
                <c:pt idx="45">
                  <c:v>636.03408297377143</c:v>
                </c:pt>
                <c:pt idx="46">
                  <c:v>648.60017122568843</c:v>
                </c:pt>
                <c:pt idx="47">
                  <c:v>643.10290089646742</c:v>
                </c:pt>
                <c:pt idx="48">
                  <c:v>640.39989091960808</c:v>
                </c:pt>
                <c:pt idx="49">
                  <c:v>661.28027104981254</c:v>
                </c:pt>
                <c:pt idx="50">
                  <c:v>660.2791961131577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E-4017-917D-94E8A0AF1D38}"/>
            </c:ext>
          </c:extLst>
        </c:ser>
        <c:ser>
          <c:idx val="2"/>
          <c:order val="2"/>
          <c:tx>
            <c:strRef>
              <c:f>'care receipt'!$BP$2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receipt'!$BP$4:$BP$54</c:f>
              <c:numCache>
                <c:formatCode>General</c:formatCode>
                <c:ptCount val="51"/>
                <c:pt idx="0">
                  <c:v>1176.0110865550637</c:v>
                </c:pt>
                <c:pt idx="1">
                  <c:v>1299.9220873015629</c:v>
                </c:pt>
                <c:pt idx="2">
                  <c:v>1394.7664564561037</c:v>
                </c:pt>
                <c:pt idx="3">
                  <c:v>1474.7904776209143</c:v>
                </c:pt>
                <c:pt idx="4">
                  <c:v>1552.5505098565802</c:v>
                </c:pt>
                <c:pt idx="5">
                  <c:v>1568.882265965821</c:v>
                </c:pt>
                <c:pt idx="6">
                  <c:v>1625.9341554622185</c:v>
                </c:pt>
                <c:pt idx="7">
                  <c:v>1652.9998122964191</c:v>
                </c:pt>
                <c:pt idx="8">
                  <c:v>1691.4673077965842</c:v>
                </c:pt>
                <c:pt idx="9">
                  <c:v>1674.9982760281232</c:v>
                </c:pt>
                <c:pt idx="10">
                  <c:v>1717.8223939846641</c:v>
                </c:pt>
                <c:pt idx="11">
                  <c:v>1721.4563830728684</c:v>
                </c:pt>
                <c:pt idx="12">
                  <c:v>1809.8644382410641</c:v>
                </c:pt>
                <c:pt idx="13">
                  <c:v>1823.4152592342211</c:v>
                </c:pt>
                <c:pt idx="14">
                  <c:v>1849.7111132662751</c:v>
                </c:pt>
                <c:pt idx="15">
                  <c:v>1855.6216310103905</c:v>
                </c:pt>
                <c:pt idx="16">
                  <c:v>1915.2887246666928</c:v>
                </c:pt>
                <c:pt idx="17">
                  <c:v>1911.2851451589192</c:v>
                </c:pt>
                <c:pt idx="18">
                  <c:v>1910.9347888497769</c:v>
                </c:pt>
                <c:pt idx="19">
                  <c:v>1890.0961976725862</c:v>
                </c:pt>
                <c:pt idx="20">
                  <c:v>1887.6888074877993</c:v>
                </c:pt>
                <c:pt idx="21">
                  <c:v>1876.1773848693122</c:v>
                </c:pt>
                <c:pt idx="22">
                  <c:v>1827.764264054048</c:v>
                </c:pt>
                <c:pt idx="23">
                  <c:v>1807.1010994148457</c:v>
                </c:pt>
                <c:pt idx="24">
                  <c:v>1744.5337185658359</c:v>
                </c:pt>
                <c:pt idx="25">
                  <c:v>1735.4590986394282</c:v>
                </c:pt>
                <c:pt idx="26">
                  <c:v>1683.281174072536</c:v>
                </c:pt>
                <c:pt idx="27">
                  <c:v>1664.6722514570993</c:v>
                </c:pt>
                <c:pt idx="28">
                  <c:v>1608.9484611002133</c:v>
                </c:pt>
                <c:pt idx="29">
                  <c:v>1551.4886107302234</c:v>
                </c:pt>
                <c:pt idx="30">
                  <c:v>1550.3524769363421</c:v>
                </c:pt>
                <c:pt idx="31">
                  <c:v>1556.023429831175</c:v>
                </c:pt>
                <c:pt idx="32">
                  <c:v>1549.5462619393497</c:v>
                </c:pt>
                <c:pt idx="33">
                  <c:v>1529.7506550685532</c:v>
                </c:pt>
                <c:pt idx="34">
                  <c:v>1542.1860760031411</c:v>
                </c:pt>
                <c:pt idx="35">
                  <c:v>1560.1427173918155</c:v>
                </c:pt>
                <c:pt idx="36">
                  <c:v>1551.3208151195054</c:v>
                </c:pt>
                <c:pt idx="37">
                  <c:v>1599.2042689610705</c:v>
                </c:pt>
                <c:pt idx="38">
                  <c:v>1547.8945181979939</c:v>
                </c:pt>
                <c:pt idx="39">
                  <c:v>1578.7559846121126</c:v>
                </c:pt>
                <c:pt idx="40">
                  <c:v>1563.3683032202182</c:v>
                </c:pt>
                <c:pt idx="41">
                  <c:v>1563.340472378447</c:v>
                </c:pt>
                <c:pt idx="42">
                  <c:v>1582.7543664385428</c:v>
                </c:pt>
                <c:pt idx="43">
                  <c:v>1554.5616615847136</c:v>
                </c:pt>
                <c:pt idx="44">
                  <c:v>1569.8944330538855</c:v>
                </c:pt>
                <c:pt idx="45">
                  <c:v>1548.6405072269508</c:v>
                </c:pt>
                <c:pt idx="46">
                  <c:v>1488.6514942924189</c:v>
                </c:pt>
                <c:pt idx="47">
                  <c:v>1486.5026587546424</c:v>
                </c:pt>
                <c:pt idx="48">
                  <c:v>1450.7168648636498</c:v>
                </c:pt>
                <c:pt idx="49">
                  <c:v>1451.4088596728068</c:v>
                </c:pt>
                <c:pt idx="50">
                  <c:v>1411.784061250524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E-4017-917D-94E8A0AF1D38}"/>
            </c:ext>
          </c:extLst>
        </c:ser>
        <c:ser>
          <c:idx val="3"/>
          <c:order val="3"/>
          <c:tx>
            <c:strRef>
              <c:f>'care receipt'!$BQ$2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receipt'!$BQ$4:$BQ$54</c:f>
              <c:numCache>
                <c:formatCode>General</c:formatCode>
                <c:ptCount val="51"/>
                <c:pt idx="0">
                  <c:v>959.69993883955578</c:v>
                </c:pt>
                <c:pt idx="1">
                  <c:v>1043.985014618504</c:v>
                </c:pt>
                <c:pt idx="2">
                  <c:v>1119.6561387302752</c:v>
                </c:pt>
                <c:pt idx="3">
                  <c:v>1203.9232096166336</c:v>
                </c:pt>
                <c:pt idx="4">
                  <c:v>1273.2859219629163</c:v>
                </c:pt>
                <c:pt idx="5">
                  <c:v>1345.5083271830183</c:v>
                </c:pt>
                <c:pt idx="6">
                  <c:v>1422.6701711875342</c:v>
                </c:pt>
                <c:pt idx="7">
                  <c:v>1489.3094731334731</c:v>
                </c:pt>
                <c:pt idx="8">
                  <c:v>1583.2395588983338</c:v>
                </c:pt>
                <c:pt idx="9">
                  <c:v>1620.3886221022199</c:v>
                </c:pt>
                <c:pt idx="10">
                  <c:v>1689.403187321805</c:v>
                </c:pt>
                <c:pt idx="11">
                  <c:v>1691.8864444974674</c:v>
                </c:pt>
                <c:pt idx="12">
                  <c:v>1711.3930347687985</c:v>
                </c:pt>
                <c:pt idx="13">
                  <c:v>1703.1697844764224</c:v>
                </c:pt>
                <c:pt idx="14">
                  <c:v>1768.8209797164884</c:v>
                </c:pt>
                <c:pt idx="15">
                  <c:v>1756.2936946672914</c:v>
                </c:pt>
                <c:pt idx="16">
                  <c:v>1765.762376433657</c:v>
                </c:pt>
                <c:pt idx="17">
                  <c:v>1768.7046465125852</c:v>
                </c:pt>
                <c:pt idx="18">
                  <c:v>1792.8974489700345</c:v>
                </c:pt>
                <c:pt idx="19">
                  <c:v>1802.9322053471315</c:v>
                </c:pt>
                <c:pt idx="20">
                  <c:v>1771.5421921027691</c:v>
                </c:pt>
                <c:pt idx="21">
                  <c:v>1822.6299420886041</c:v>
                </c:pt>
                <c:pt idx="22">
                  <c:v>1840.8956344138978</c:v>
                </c:pt>
                <c:pt idx="23">
                  <c:v>1846.9968344966539</c:v>
                </c:pt>
                <c:pt idx="24">
                  <c:v>1899.7676742528718</c:v>
                </c:pt>
                <c:pt idx="25">
                  <c:v>1906.0714425114211</c:v>
                </c:pt>
                <c:pt idx="26">
                  <c:v>1928.6053250029863</c:v>
                </c:pt>
                <c:pt idx="27">
                  <c:v>1973.4312880508319</c:v>
                </c:pt>
                <c:pt idx="28">
                  <c:v>1984.9001731911842</c:v>
                </c:pt>
                <c:pt idx="29">
                  <c:v>1993.30835984638</c:v>
                </c:pt>
                <c:pt idx="30">
                  <c:v>2008.4536777177902</c:v>
                </c:pt>
                <c:pt idx="31">
                  <c:v>1988.3931479956943</c:v>
                </c:pt>
                <c:pt idx="32">
                  <c:v>2023.9125107819714</c:v>
                </c:pt>
                <c:pt idx="33">
                  <c:v>2027.3386893047193</c:v>
                </c:pt>
                <c:pt idx="34">
                  <c:v>1979.707428446859</c:v>
                </c:pt>
                <c:pt idx="35">
                  <c:v>1985.6699457934699</c:v>
                </c:pt>
                <c:pt idx="36">
                  <c:v>1966.9854639961072</c:v>
                </c:pt>
                <c:pt idx="37">
                  <c:v>1926.0315013673326</c:v>
                </c:pt>
                <c:pt idx="38">
                  <c:v>1869.5159310250324</c:v>
                </c:pt>
                <c:pt idx="39">
                  <c:v>1863.9763794293992</c:v>
                </c:pt>
                <c:pt idx="40">
                  <c:v>1828.6569196812</c:v>
                </c:pt>
                <c:pt idx="41">
                  <c:v>1822.887862677708</c:v>
                </c:pt>
                <c:pt idx="42">
                  <c:v>1791.5343105811919</c:v>
                </c:pt>
                <c:pt idx="43">
                  <c:v>1790.7720945198839</c:v>
                </c:pt>
                <c:pt idx="44">
                  <c:v>1756.4044967040609</c:v>
                </c:pt>
                <c:pt idx="45">
                  <c:v>1759.9923002892394</c:v>
                </c:pt>
                <c:pt idx="46">
                  <c:v>1764.147295671245</c:v>
                </c:pt>
                <c:pt idx="47">
                  <c:v>1775.6798722484523</c:v>
                </c:pt>
                <c:pt idx="48">
                  <c:v>1790.2537395163977</c:v>
                </c:pt>
                <c:pt idx="49">
                  <c:v>1818.532855774715</c:v>
                </c:pt>
                <c:pt idx="50">
                  <c:v>1806.6567007391529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E-4017-917D-94E8A0AF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0.35637980000000002</c:v>
                </c:pt>
                <c:pt idx="1">
                  <c:v>0.39424559999999997</c:v>
                </c:pt>
                <c:pt idx="2">
                  <c:v>0.3706392</c:v>
                </c:pt>
                <c:pt idx="3">
                  <c:v>0.3551359</c:v>
                </c:pt>
                <c:pt idx="4">
                  <c:v>0.35071360000000001</c:v>
                </c:pt>
                <c:pt idx="5">
                  <c:v>0.36568580000000001</c:v>
                </c:pt>
                <c:pt idx="6">
                  <c:v>0.3711373</c:v>
                </c:pt>
                <c:pt idx="7">
                  <c:v>0.38418020000000003</c:v>
                </c:pt>
                <c:pt idx="8">
                  <c:v>0.39322560000000001</c:v>
                </c:pt>
                <c:pt idx="9">
                  <c:v>0.38578620000000002</c:v>
                </c:pt>
                <c:pt idx="10">
                  <c:v>0.39775369999999999</c:v>
                </c:pt>
                <c:pt idx="11">
                  <c:v>0.40003519999999998</c:v>
                </c:pt>
                <c:pt idx="12">
                  <c:v>0.41014309999999998</c:v>
                </c:pt>
                <c:pt idx="13">
                  <c:v>0.41512019999999999</c:v>
                </c:pt>
                <c:pt idx="14">
                  <c:v>0.4163173</c:v>
                </c:pt>
                <c:pt idx="15">
                  <c:v>0.4199135</c:v>
                </c:pt>
                <c:pt idx="16">
                  <c:v>0.42936669999999999</c:v>
                </c:pt>
                <c:pt idx="17">
                  <c:v>0.42389510000000002</c:v>
                </c:pt>
                <c:pt idx="18">
                  <c:v>0.43020819999999999</c:v>
                </c:pt>
                <c:pt idx="19">
                  <c:v>0.42808180000000001</c:v>
                </c:pt>
                <c:pt idx="20">
                  <c:v>0.42669410000000002</c:v>
                </c:pt>
                <c:pt idx="21">
                  <c:v>0.43430960000000002</c:v>
                </c:pt>
                <c:pt idx="22">
                  <c:v>0.43644470000000002</c:v>
                </c:pt>
                <c:pt idx="23">
                  <c:v>0.43145410000000001</c:v>
                </c:pt>
                <c:pt idx="24">
                  <c:v>0.43907459999999998</c:v>
                </c:pt>
                <c:pt idx="25">
                  <c:v>0.44572260000000002</c:v>
                </c:pt>
                <c:pt idx="26">
                  <c:v>0.44035740000000001</c:v>
                </c:pt>
                <c:pt idx="27">
                  <c:v>0.45621929999999999</c:v>
                </c:pt>
                <c:pt idx="28">
                  <c:v>0.45615289999999997</c:v>
                </c:pt>
                <c:pt idx="29">
                  <c:v>0.45963270000000001</c:v>
                </c:pt>
                <c:pt idx="30">
                  <c:v>0.45936290000000002</c:v>
                </c:pt>
                <c:pt idx="31">
                  <c:v>0.46082990000000001</c:v>
                </c:pt>
                <c:pt idx="32">
                  <c:v>0.465416</c:v>
                </c:pt>
                <c:pt idx="33">
                  <c:v>0.47489599999999998</c:v>
                </c:pt>
                <c:pt idx="34">
                  <c:v>0.47416750000000002</c:v>
                </c:pt>
                <c:pt idx="35">
                  <c:v>0.48507899999999998</c:v>
                </c:pt>
                <c:pt idx="36">
                  <c:v>0.48538439999999999</c:v>
                </c:pt>
                <c:pt idx="37">
                  <c:v>0.48728090000000002</c:v>
                </c:pt>
                <c:pt idx="38">
                  <c:v>0.48717050000000001</c:v>
                </c:pt>
                <c:pt idx="39">
                  <c:v>0.4859928</c:v>
                </c:pt>
                <c:pt idx="40">
                  <c:v>0.48775370000000001</c:v>
                </c:pt>
                <c:pt idx="41">
                  <c:v>0.49525999999999998</c:v>
                </c:pt>
                <c:pt idx="42">
                  <c:v>0.49793809999999999</c:v>
                </c:pt>
                <c:pt idx="43">
                  <c:v>0.49968649999999998</c:v>
                </c:pt>
                <c:pt idx="44">
                  <c:v>0.49975059999999999</c:v>
                </c:pt>
                <c:pt idx="45">
                  <c:v>0.509073</c:v>
                </c:pt>
                <c:pt idx="46">
                  <c:v>0.50488049999999995</c:v>
                </c:pt>
                <c:pt idx="47">
                  <c:v>0.50868619999999998</c:v>
                </c:pt>
                <c:pt idx="48">
                  <c:v>0.52162169999999997</c:v>
                </c:pt>
                <c:pt idx="49">
                  <c:v>0.51814159999999998</c:v>
                </c:pt>
                <c:pt idx="50">
                  <c:v>0.5147756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F-48AC-AA1E-B544E4693D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0.31282450000000001</c:v>
                </c:pt>
                <c:pt idx="1">
                  <c:v>0.35986770000000001</c:v>
                </c:pt>
                <c:pt idx="2">
                  <c:v>0.3223258</c:v>
                </c:pt>
                <c:pt idx="3">
                  <c:v>0.30607570000000001</c:v>
                </c:pt>
                <c:pt idx="4">
                  <c:v>0.31301459999999998</c:v>
                </c:pt>
                <c:pt idx="5">
                  <c:v>0.3176464</c:v>
                </c:pt>
                <c:pt idx="6">
                  <c:v>0.32110309999999997</c:v>
                </c:pt>
                <c:pt idx="7">
                  <c:v>0.33887450000000002</c:v>
                </c:pt>
                <c:pt idx="8">
                  <c:v>0.34668149999999998</c:v>
                </c:pt>
                <c:pt idx="9">
                  <c:v>0.34224159999999998</c:v>
                </c:pt>
                <c:pt idx="10">
                  <c:v>0.35331269999999998</c:v>
                </c:pt>
                <c:pt idx="11">
                  <c:v>0.36047129999999999</c:v>
                </c:pt>
                <c:pt idx="12">
                  <c:v>0.36698950000000002</c:v>
                </c:pt>
                <c:pt idx="13">
                  <c:v>0.37631419999999999</c:v>
                </c:pt>
                <c:pt idx="14">
                  <c:v>0.3775442</c:v>
                </c:pt>
                <c:pt idx="15">
                  <c:v>0.3801216</c:v>
                </c:pt>
                <c:pt idx="16">
                  <c:v>0.38859850000000001</c:v>
                </c:pt>
                <c:pt idx="17">
                  <c:v>0.38556240000000003</c:v>
                </c:pt>
                <c:pt idx="18">
                  <c:v>0.39292189999999999</c:v>
                </c:pt>
                <c:pt idx="19">
                  <c:v>0.39924270000000001</c:v>
                </c:pt>
                <c:pt idx="20">
                  <c:v>0.39174219999999998</c:v>
                </c:pt>
                <c:pt idx="21">
                  <c:v>0.39572970000000002</c:v>
                </c:pt>
                <c:pt idx="22">
                  <c:v>0.39521260000000002</c:v>
                </c:pt>
                <c:pt idx="23">
                  <c:v>0.39313969999999998</c:v>
                </c:pt>
                <c:pt idx="24">
                  <c:v>0.39680530000000003</c:v>
                </c:pt>
                <c:pt idx="25">
                  <c:v>0.39986100000000002</c:v>
                </c:pt>
                <c:pt idx="26">
                  <c:v>0.39563789999999999</c:v>
                </c:pt>
                <c:pt idx="27">
                  <c:v>0.40685070000000001</c:v>
                </c:pt>
                <c:pt idx="28">
                  <c:v>0.40380260000000001</c:v>
                </c:pt>
                <c:pt idx="29">
                  <c:v>0.40471089999999998</c:v>
                </c:pt>
                <c:pt idx="30">
                  <c:v>0.40620440000000002</c:v>
                </c:pt>
                <c:pt idx="31">
                  <c:v>0.40410869999999999</c:v>
                </c:pt>
                <c:pt idx="32">
                  <c:v>0.40710099999999999</c:v>
                </c:pt>
                <c:pt idx="33">
                  <c:v>0.41928599999999999</c:v>
                </c:pt>
                <c:pt idx="34">
                  <c:v>0.40760479999999999</c:v>
                </c:pt>
                <c:pt idx="35">
                  <c:v>0.41765059999999998</c:v>
                </c:pt>
                <c:pt idx="36">
                  <c:v>0.4106418</c:v>
                </c:pt>
                <c:pt idx="37">
                  <c:v>0.42106700000000002</c:v>
                </c:pt>
                <c:pt idx="38">
                  <c:v>0.41304350000000001</c:v>
                </c:pt>
                <c:pt idx="39">
                  <c:v>0.41179339999999998</c:v>
                </c:pt>
                <c:pt idx="40">
                  <c:v>0.40901569999999998</c:v>
                </c:pt>
                <c:pt idx="41">
                  <c:v>0.41150120000000001</c:v>
                </c:pt>
                <c:pt idx="42">
                  <c:v>0.41318270000000001</c:v>
                </c:pt>
                <c:pt idx="43">
                  <c:v>0.42818840000000002</c:v>
                </c:pt>
                <c:pt idx="44">
                  <c:v>0.4205662</c:v>
                </c:pt>
                <c:pt idx="45">
                  <c:v>0.42209479999999999</c:v>
                </c:pt>
                <c:pt idx="46">
                  <c:v>0.42258089999999998</c:v>
                </c:pt>
                <c:pt idx="47">
                  <c:v>0.41991539999999999</c:v>
                </c:pt>
                <c:pt idx="48">
                  <c:v>0.42596879999999998</c:v>
                </c:pt>
                <c:pt idx="49">
                  <c:v>0.43089040000000001</c:v>
                </c:pt>
                <c:pt idx="50">
                  <c:v>0.431058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F-48AC-AA1E-B544E469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receipt'!$CF$2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receipt'!$CF$4:$CF$54</c:f>
              <c:numCache>
                <c:formatCode>General</c:formatCode>
                <c:ptCount val="51"/>
                <c:pt idx="0">
                  <c:v>4.0655552393179111</c:v>
                </c:pt>
                <c:pt idx="1">
                  <c:v>5.0400217307662727</c:v>
                </c:pt>
                <c:pt idx="2">
                  <c:v>6.4144755863920944</c:v>
                </c:pt>
                <c:pt idx="3">
                  <c:v>7.1109803225556414</c:v>
                </c:pt>
                <c:pt idx="4">
                  <c:v>8.1237562812113637</c:v>
                </c:pt>
                <c:pt idx="5">
                  <c:v>8.8303885386303804</c:v>
                </c:pt>
                <c:pt idx="6">
                  <c:v>9.1809714247062306</c:v>
                </c:pt>
                <c:pt idx="7">
                  <c:v>9.9814552996602099</c:v>
                </c:pt>
                <c:pt idx="8">
                  <c:v>10.483241971134095</c:v>
                </c:pt>
                <c:pt idx="9">
                  <c:v>10.905764057543735</c:v>
                </c:pt>
                <c:pt idx="10">
                  <c:v>11.218387390123505</c:v>
                </c:pt>
                <c:pt idx="11">
                  <c:v>11.203303447364107</c:v>
                </c:pt>
                <c:pt idx="12">
                  <c:v>11.905927441230745</c:v>
                </c:pt>
                <c:pt idx="13">
                  <c:v>11.544241607029758</c:v>
                </c:pt>
                <c:pt idx="14">
                  <c:v>12.132796817287197</c:v>
                </c:pt>
                <c:pt idx="15">
                  <c:v>12.4571105896548</c:v>
                </c:pt>
                <c:pt idx="16">
                  <c:v>12.356742034784968</c:v>
                </c:pt>
                <c:pt idx="17">
                  <c:v>12.29898773140493</c:v>
                </c:pt>
                <c:pt idx="18">
                  <c:v>12.742860315884373</c:v>
                </c:pt>
                <c:pt idx="19">
                  <c:v>12.5404848526852</c:v>
                </c:pt>
                <c:pt idx="20">
                  <c:v>12.677232872654098</c:v>
                </c:pt>
                <c:pt idx="21">
                  <c:v>12.943602246164046</c:v>
                </c:pt>
                <c:pt idx="22">
                  <c:v>13.852175252697659</c:v>
                </c:pt>
                <c:pt idx="23">
                  <c:v>13.844245592687583</c:v>
                </c:pt>
                <c:pt idx="24">
                  <c:v>14.08835436941153</c:v>
                </c:pt>
                <c:pt idx="25">
                  <c:v>13.731948107152609</c:v>
                </c:pt>
                <c:pt idx="26">
                  <c:v>14.488864479291221</c:v>
                </c:pt>
                <c:pt idx="27">
                  <c:v>14.36712960639959</c:v>
                </c:pt>
                <c:pt idx="28">
                  <c:v>14.938413810868177</c:v>
                </c:pt>
                <c:pt idx="29">
                  <c:v>15.167897734744008</c:v>
                </c:pt>
                <c:pt idx="30">
                  <c:v>15.584461373261769</c:v>
                </c:pt>
                <c:pt idx="31">
                  <c:v>15.58835454736589</c:v>
                </c:pt>
                <c:pt idx="32">
                  <c:v>15.799273461760333</c:v>
                </c:pt>
                <c:pt idx="33">
                  <c:v>15.626857518610063</c:v>
                </c:pt>
                <c:pt idx="34">
                  <c:v>15.954755624387657</c:v>
                </c:pt>
                <c:pt idx="35">
                  <c:v>16.538113307704055</c:v>
                </c:pt>
                <c:pt idx="36">
                  <c:v>16.444614479035632</c:v>
                </c:pt>
                <c:pt idx="37">
                  <c:v>15.980930290478788</c:v>
                </c:pt>
                <c:pt idx="38">
                  <c:v>15.889351259914774</c:v>
                </c:pt>
                <c:pt idx="39">
                  <c:v>15.694881522634974</c:v>
                </c:pt>
                <c:pt idx="40">
                  <c:v>16.821523940094032</c:v>
                </c:pt>
                <c:pt idx="41">
                  <c:v>16.657574580054806</c:v>
                </c:pt>
                <c:pt idx="42">
                  <c:v>16.596491118567194</c:v>
                </c:pt>
                <c:pt idx="43">
                  <c:v>16.196604585309888</c:v>
                </c:pt>
                <c:pt idx="44">
                  <c:v>16.233796595753493</c:v>
                </c:pt>
                <c:pt idx="45">
                  <c:v>17.191105395864724</c:v>
                </c:pt>
                <c:pt idx="46">
                  <c:v>16.407319977703285</c:v>
                </c:pt>
                <c:pt idx="47">
                  <c:v>16.50677546368188</c:v>
                </c:pt>
                <c:pt idx="48">
                  <c:v>17.02894853601012</c:v>
                </c:pt>
                <c:pt idx="49">
                  <c:v>17.033429871569581</c:v>
                </c:pt>
                <c:pt idx="50">
                  <c:v>17.102921626324044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BC2-90CF-4195918C5C79}"/>
            </c:ext>
          </c:extLst>
        </c:ser>
        <c:ser>
          <c:idx val="1"/>
          <c:order val="1"/>
          <c:tx>
            <c:strRef>
              <c:f>'care receipt'!$CG$2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receipt'!$CG$4:$CG$54</c:f>
              <c:numCache>
                <c:formatCode>General</c:formatCode>
                <c:ptCount val="51"/>
                <c:pt idx="0">
                  <c:v>6.9778835962171915</c:v>
                </c:pt>
                <c:pt idx="1">
                  <c:v>7.0313375055396543</c:v>
                </c:pt>
                <c:pt idx="2">
                  <c:v>7.7775954559072069</c:v>
                </c:pt>
                <c:pt idx="3">
                  <c:v>8.6039880903433712</c:v>
                </c:pt>
                <c:pt idx="4">
                  <c:v>8.941783115533978</c:v>
                </c:pt>
                <c:pt idx="5">
                  <c:v>9.6671843885879287</c:v>
                </c:pt>
                <c:pt idx="6">
                  <c:v>9.7402440493174343</c:v>
                </c:pt>
                <c:pt idx="7">
                  <c:v>10.558371096911483</c:v>
                </c:pt>
                <c:pt idx="8">
                  <c:v>10.451684732288387</c:v>
                </c:pt>
                <c:pt idx="9">
                  <c:v>10.425618477993357</c:v>
                </c:pt>
                <c:pt idx="10">
                  <c:v>10.481600312031745</c:v>
                </c:pt>
                <c:pt idx="11">
                  <c:v>10.129808585556068</c:v>
                </c:pt>
                <c:pt idx="12">
                  <c:v>10.453953997548146</c:v>
                </c:pt>
                <c:pt idx="13">
                  <c:v>10.18480514618286</c:v>
                </c:pt>
                <c:pt idx="14">
                  <c:v>10.651711376776174</c:v>
                </c:pt>
                <c:pt idx="15">
                  <c:v>10.813935045261056</c:v>
                </c:pt>
                <c:pt idx="16">
                  <c:v>10.696603345726921</c:v>
                </c:pt>
                <c:pt idx="17">
                  <c:v>11.243617000344306</c:v>
                </c:pt>
                <c:pt idx="18">
                  <c:v>11.788414613833918</c:v>
                </c:pt>
                <c:pt idx="19">
                  <c:v>11.839089160981784</c:v>
                </c:pt>
                <c:pt idx="20">
                  <c:v>11.848293121209917</c:v>
                </c:pt>
                <c:pt idx="21">
                  <c:v>11.458289839645637</c:v>
                </c:pt>
                <c:pt idx="22">
                  <c:v>11.40252206606495</c:v>
                </c:pt>
                <c:pt idx="23">
                  <c:v>12.149399472172297</c:v>
                </c:pt>
                <c:pt idx="24">
                  <c:v>12.337005810310071</c:v>
                </c:pt>
                <c:pt idx="25">
                  <c:v>11.727351306943895</c:v>
                </c:pt>
                <c:pt idx="26">
                  <c:v>12.400245810013441</c:v>
                </c:pt>
                <c:pt idx="27">
                  <c:v>12.153528807294279</c:v>
                </c:pt>
                <c:pt idx="28">
                  <c:v>12.04514076802138</c:v>
                </c:pt>
                <c:pt idx="29">
                  <c:v>12.121980925708714</c:v>
                </c:pt>
                <c:pt idx="30">
                  <c:v>13.385059387643203</c:v>
                </c:pt>
                <c:pt idx="31">
                  <c:v>12.502543009921613</c:v>
                </c:pt>
                <c:pt idx="32">
                  <c:v>13.127533723981385</c:v>
                </c:pt>
                <c:pt idx="33">
                  <c:v>12.705458269073612</c:v>
                </c:pt>
                <c:pt idx="34">
                  <c:v>12.904985560162979</c:v>
                </c:pt>
                <c:pt idx="35">
                  <c:v>13.593014192294911</c:v>
                </c:pt>
                <c:pt idx="36">
                  <c:v>13.986854085210027</c:v>
                </c:pt>
                <c:pt idx="37">
                  <c:v>14.133943246388071</c:v>
                </c:pt>
                <c:pt idx="38">
                  <c:v>14.096015717312548</c:v>
                </c:pt>
                <c:pt idx="39">
                  <c:v>14.839282322268179</c:v>
                </c:pt>
                <c:pt idx="40">
                  <c:v>14.774085001312448</c:v>
                </c:pt>
                <c:pt idx="41">
                  <c:v>14.989010477368488</c:v>
                </c:pt>
                <c:pt idx="42">
                  <c:v>12.803520994789466</c:v>
                </c:pt>
                <c:pt idx="43">
                  <c:v>15.952754766942194</c:v>
                </c:pt>
                <c:pt idx="44">
                  <c:v>16.074781964802639</c:v>
                </c:pt>
                <c:pt idx="45">
                  <c:v>15.587900004455156</c:v>
                </c:pt>
                <c:pt idx="46">
                  <c:v>16.181761118422024</c:v>
                </c:pt>
                <c:pt idx="47">
                  <c:v>16.333178165585014</c:v>
                </c:pt>
                <c:pt idx="48">
                  <c:v>16.557050916685647</c:v>
                </c:pt>
                <c:pt idx="49">
                  <c:v>17.404389950118915</c:v>
                </c:pt>
                <c:pt idx="50">
                  <c:v>17.690591629179938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BC2-90CF-4195918C5C79}"/>
            </c:ext>
          </c:extLst>
        </c:ser>
        <c:ser>
          <c:idx val="2"/>
          <c:order val="2"/>
          <c:tx>
            <c:strRef>
              <c:f>'care receipt'!$CH$2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receipt'!$CH$4:$CH$54</c:f>
              <c:numCache>
                <c:formatCode>General</c:formatCode>
                <c:ptCount val="51"/>
                <c:pt idx="0">
                  <c:v>14.202465069002418</c:v>
                </c:pt>
                <c:pt idx="1">
                  <c:v>15.963782799421805</c:v>
                </c:pt>
                <c:pt idx="2">
                  <c:v>17.86276474175494</c:v>
                </c:pt>
                <c:pt idx="3">
                  <c:v>18.536837054254921</c:v>
                </c:pt>
                <c:pt idx="4">
                  <c:v>19.654947988597179</c:v>
                </c:pt>
                <c:pt idx="5">
                  <c:v>20.157604545445356</c:v>
                </c:pt>
                <c:pt idx="6">
                  <c:v>20.951776932823137</c:v>
                </c:pt>
                <c:pt idx="7">
                  <c:v>21.392059232049743</c:v>
                </c:pt>
                <c:pt idx="8">
                  <c:v>21.965920043769493</c:v>
                </c:pt>
                <c:pt idx="9">
                  <c:v>21.877709253843335</c:v>
                </c:pt>
                <c:pt idx="10">
                  <c:v>22.773712877063449</c:v>
                </c:pt>
                <c:pt idx="11">
                  <c:v>23.175772363635591</c:v>
                </c:pt>
                <c:pt idx="12">
                  <c:v>24.756044780553562</c:v>
                </c:pt>
                <c:pt idx="13">
                  <c:v>25.353161282434645</c:v>
                </c:pt>
                <c:pt idx="14">
                  <c:v>26.149865670967706</c:v>
                </c:pt>
                <c:pt idx="15">
                  <c:v>26.673131435169672</c:v>
                </c:pt>
                <c:pt idx="16">
                  <c:v>27.992252865915518</c:v>
                </c:pt>
                <c:pt idx="17">
                  <c:v>28.436136435302924</c:v>
                </c:pt>
                <c:pt idx="18">
                  <c:v>28.942262354602509</c:v>
                </c:pt>
                <c:pt idx="19">
                  <c:v>29.141508003483356</c:v>
                </c:pt>
                <c:pt idx="20">
                  <c:v>29.627841885115743</c:v>
                </c:pt>
                <c:pt idx="21">
                  <c:v>29.976782608473105</c:v>
                </c:pt>
                <c:pt idx="22">
                  <c:v>29.728487064401552</c:v>
                </c:pt>
                <c:pt idx="23">
                  <c:v>29.921032798583514</c:v>
                </c:pt>
                <c:pt idx="24">
                  <c:v>29.404581469361563</c:v>
                </c:pt>
                <c:pt idx="25">
                  <c:v>29.777725431280871</c:v>
                </c:pt>
                <c:pt idx="26">
                  <c:v>29.401894096265302</c:v>
                </c:pt>
                <c:pt idx="27">
                  <c:v>29.599807535324878</c:v>
                </c:pt>
                <c:pt idx="28">
                  <c:v>29.123514580862164</c:v>
                </c:pt>
                <c:pt idx="29">
                  <c:v>28.588524882890962</c:v>
                </c:pt>
                <c:pt idx="30">
                  <c:v>29.081386405458208</c:v>
                </c:pt>
                <c:pt idx="31">
                  <c:v>29.712712159797391</c:v>
                </c:pt>
                <c:pt idx="32">
                  <c:v>30.121196172895299</c:v>
                </c:pt>
                <c:pt idx="33">
                  <c:v>30.271212718843881</c:v>
                </c:pt>
                <c:pt idx="34">
                  <c:v>31.066151365144066</c:v>
                </c:pt>
                <c:pt idx="35">
                  <c:v>31.993113642230739</c:v>
                </c:pt>
                <c:pt idx="36">
                  <c:v>32.384358937574859</c:v>
                </c:pt>
                <c:pt idx="37">
                  <c:v>33.984362635918664</c:v>
                </c:pt>
                <c:pt idx="38">
                  <c:v>33.48559770128157</c:v>
                </c:pt>
                <c:pt idx="39">
                  <c:v>34.767479489878063</c:v>
                </c:pt>
                <c:pt idx="40">
                  <c:v>35.047819539629977</c:v>
                </c:pt>
                <c:pt idx="41">
                  <c:v>35.677529745035727</c:v>
                </c:pt>
                <c:pt idx="42">
                  <c:v>36.770220158753752</c:v>
                </c:pt>
                <c:pt idx="43">
                  <c:v>36.764796554134108</c:v>
                </c:pt>
                <c:pt idx="44">
                  <c:v>37.795158215577054</c:v>
                </c:pt>
                <c:pt idx="45">
                  <c:v>37.954024816776844</c:v>
                </c:pt>
                <c:pt idx="46">
                  <c:v>37.139988451899193</c:v>
                </c:pt>
                <c:pt idx="47">
                  <c:v>37.753387109917739</c:v>
                </c:pt>
                <c:pt idx="48">
                  <c:v>37.507178464303166</c:v>
                </c:pt>
                <c:pt idx="49">
                  <c:v>38.199968873561197</c:v>
                </c:pt>
                <c:pt idx="50">
                  <c:v>37.825355460522402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2-4BC2-90CF-4195918C5C79}"/>
            </c:ext>
          </c:extLst>
        </c:ser>
        <c:ser>
          <c:idx val="3"/>
          <c:order val="3"/>
          <c:tx>
            <c:strRef>
              <c:f>'care receipt'!$CI$2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receipt'!$CI$4:$CI$54</c:f>
              <c:numCache>
                <c:formatCode>General</c:formatCode>
                <c:ptCount val="51"/>
                <c:pt idx="0">
                  <c:v>11.59011595547093</c:v>
                </c:pt>
                <c:pt idx="1">
                  <c:v>12.820729936066346</c:v>
                </c:pt>
                <c:pt idx="2">
                  <c:v>14.339428730325283</c:v>
                </c:pt>
                <c:pt idx="3">
                  <c:v>15.13227044868102</c:v>
                </c:pt>
                <c:pt idx="4">
                  <c:v>16.119519726998114</c:v>
                </c:pt>
                <c:pt idx="5">
                  <c:v>17.287610014039036</c:v>
                </c:pt>
                <c:pt idx="6">
                  <c:v>18.332518555912181</c:v>
                </c:pt>
                <c:pt idx="7">
                  <c:v>19.273684260050576</c:v>
                </c:pt>
                <c:pt idx="8">
                  <c:v>20.560440867282786</c:v>
                </c:pt>
                <c:pt idx="9">
                  <c:v>21.164434411628598</c:v>
                </c:pt>
                <c:pt idx="10">
                  <c:v>22.396950497553064</c:v>
                </c:pt>
                <c:pt idx="11">
                  <c:v>22.777675628819178</c:v>
                </c:pt>
                <c:pt idx="12">
                  <c:v>23.409113804699629</c:v>
                </c:pt>
                <c:pt idx="13">
                  <c:v>23.681242118887823</c:v>
                </c:pt>
                <c:pt idx="14">
                  <c:v>25.006300002111253</c:v>
                </c:pt>
                <c:pt idx="15">
                  <c:v>25.245368869252044</c:v>
                </c:pt>
                <c:pt idx="16">
                  <c:v>25.80690122887475</c:v>
                </c:pt>
                <c:pt idx="17">
                  <c:v>26.314821087464775</c:v>
                </c:pt>
                <c:pt idx="18">
                  <c:v>27.154515499831394</c:v>
                </c:pt>
                <c:pt idx="19">
                  <c:v>27.797613347171367</c:v>
                </c:pt>
                <c:pt idx="20">
                  <c:v>27.804885928355766</c:v>
                </c:pt>
                <c:pt idx="21">
                  <c:v>29.121223819404367</c:v>
                </c:pt>
                <c:pt idx="22">
                  <c:v>29.942068094273967</c:v>
                </c:pt>
                <c:pt idx="23">
                  <c:v>30.581605468420815</c:v>
                </c:pt>
                <c:pt idx="24">
                  <c:v>32.02109122680163</c:v>
                </c:pt>
                <c:pt idx="25">
                  <c:v>32.70516263506773</c:v>
                </c:pt>
                <c:pt idx="26">
                  <c:v>33.686974221923791</c:v>
                </c:pt>
                <c:pt idx="27">
                  <c:v>35.089902086950403</c:v>
                </c:pt>
                <c:pt idx="28">
                  <c:v>35.928602147989352</c:v>
                </c:pt>
                <c:pt idx="29">
                  <c:v>36.729722184632664</c:v>
                </c:pt>
                <c:pt idx="30">
                  <c:v>37.674411689009069</c:v>
                </c:pt>
                <c:pt idx="31">
                  <c:v>37.96893551488462</c:v>
                </c:pt>
                <c:pt idx="32">
                  <c:v>39.342268941194703</c:v>
                </c:pt>
                <c:pt idx="33">
                  <c:v>40.117649574946647</c:v>
                </c:pt>
                <c:pt idx="34">
                  <c:v>39.879682217222253</c:v>
                </c:pt>
                <c:pt idx="35">
                  <c:v>40.719200572839789</c:v>
                </c:pt>
                <c:pt idx="36">
                  <c:v>41.061502347040381</c:v>
                </c:pt>
                <c:pt idx="37">
                  <c:v>40.929701265238229</c:v>
                </c:pt>
                <c:pt idx="38">
                  <c:v>40.443232808473319</c:v>
                </c:pt>
                <c:pt idx="39">
                  <c:v>41.048623836159869</c:v>
                </c:pt>
                <c:pt idx="40">
                  <c:v>40.995098588649363</c:v>
                </c:pt>
                <c:pt idx="41">
                  <c:v>41.600749863274089</c:v>
                </c:pt>
                <c:pt idx="42">
                  <c:v>41.620552385687844</c:v>
                </c:pt>
                <c:pt idx="43">
                  <c:v>42.351084139518676</c:v>
                </c:pt>
                <c:pt idx="44">
                  <c:v>42.285382026832373</c:v>
                </c:pt>
                <c:pt idx="45">
                  <c:v>43.133826818288625</c:v>
                </c:pt>
                <c:pt idx="46">
                  <c:v>44.013263305675302</c:v>
                </c:pt>
                <c:pt idx="47">
                  <c:v>45.097752907114156</c:v>
                </c:pt>
                <c:pt idx="48">
                  <c:v>46.285645483785494</c:v>
                </c:pt>
                <c:pt idx="49">
                  <c:v>47.862391098951072</c:v>
                </c:pt>
                <c:pt idx="50">
                  <c:v>48.405017294260624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2-4BC2-90CF-4195918C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receipt'!$CX$2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receipt'!$CX$4:$CX$54</c:f>
              <c:numCache>
                <c:formatCode>General</c:formatCode>
                <c:ptCount val="51"/>
                <c:pt idx="0">
                  <c:v>161.09934901136774</c:v>
                </c:pt>
                <c:pt idx="1">
                  <c:v>167.89538626338282</c:v>
                </c:pt>
                <c:pt idx="2">
                  <c:v>179.28079717229951</c:v>
                </c:pt>
                <c:pt idx="3">
                  <c:v>183.03178935855431</c:v>
                </c:pt>
                <c:pt idx="4">
                  <c:v>200.08850966678983</c:v>
                </c:pt>
                <c:pt idx="5">
                  <c:v>193.97305197576202</c:v>
                </c:pt>
                <c:pt idx="6">
                  <c:v>206.10750637557092</c:v>
                </c:pt>
                <c:pt idx="7">
                  <c:v>211.164102009423</c:v>
                </c:pt>
                <c:pt idx="8">
                  <c:v>208.35830852853638</c:v>
                </c:pt>
                <c:pt idx="9">
                  <c:v>206.26855956466909</c:v>
                </c:pt>
                <c:pt idx="10">
                  <c:v>220.52549725332261</c:v>
                </c:pt>
                <c:pt idx="11">
                  <c:v>229.69910274856696</c:v>
                </c:pt>
                <c:pt idx="12">
                  <c:v>245.17570224125242</c:v>
                </c:pt>
                <c:pt idx="13">
                  <c:v>232.32008718618457</c:v>
                </c:pt>
                <c:pt idx="14">
                  <c:v>245.38345318633804</c:v>
                </c:pt>
                <c:pt idx="15">
                  <c:v>251.52293428908237</c:v>
                </c:pt>
                <c:pt idx="16">
                  <c:v>255.48115116001432</c:v>
                </c:pt>
                <c:pt idx="17">
                  <c:v>261.02960399761662</c:v>
                </c:pt>
                <c:pt idx="18">
                  <c:v>270.02017445134629</c:v>
                </c:pt>
                <c:pt idx="19">
                  <c:v>259.72662589559178</c:v>
                </c:pt>
                <c:pt idx="20">
                  <c:v>267.58533405784931</c:v>
                </c:pt>
                <c:pt idx="21">
                  <c:v>257.41525612300865</c:v>
                </c:pt>
                <c:pt idx="22">
                  <c:v>270.82952657717425</c:v>
                </c:pt>
                <c:pt idx="23">
                  <c:v>262.48142880769626</c:v>
                </c:pt>
                <c:pt idx="24">
                  <c:v>263.92505439731792</c:v>
                </c:pt>
                <c:pt idx="25">
                  <c:v>255.91319459947417</c:v>
                </c:pt>
                <c:pt idx="26">
                  <c:v>255.67107451143926</c:v>
                </c:pt>
                <c:pt idx="27">
                  <c:v>243.29855620586795</c:v>
                </c:pt>
                <c:pt idx="28">
                  <c:v>242.98114296954279</c:v>
                </c:pt>
                <c:pt idx="29">
                  <c:v>231.45614903114154</c:v>
                </c:pt>
                <c:pt idx="30">
                  <c:v>220.22005683531606</c:v>
                </c:pt>
                <c:pt idx="31">
                  <c:v>234.29799542942879</c:v>
                </c:pt>
                <c:pt idx="32">
                  <c:v>224.5749916657148</c:v>
                </c:pt>
                <c:pt idx="33">
                  <c:v>227.89098205084554</c:v>
                </c:pt>
                <c:pt idx="34">
                  <c:v>226.92014430731342</c:v>
                </c:pt>
                <c:pt idx="35">
                  <c:v>234.91105742951319</c:v>
                </c:pt>
                <c:pt idx="36">
                  <c:v>236.82967154786925</c:v>
                </c:pt>
                <c:pt idx="37">
                  <c:v>238.19845901551346</c:v>
                </c:pt>
                <c:pt idx="38">
                  <c:v>240.20454464045275</c:v>
                </c:pt>
                <c:pt idx="39">
                  <c:v>237.80048682242659</c:v>
                </c:pt>
                <c:pt idx="40">
                  <c:v>232.3267394709614</c:v>
                </c:pt>
                <c:pt idx="41">
                  <c:v>236.45064120153316</c:v>
                </c:pt>
                <c:pt idx="42">
                  <c:v>232.71301329566282</c:v>
                </c:pt>
                <c:pt idx="43">
                  <c:v>226.53374882031557</c:v>
                </c:pt>
                <c:pt idx="44">
                  <c:v>238.27189686597251</c:v>
                </c:pt>
                <c:pt idx="45">
                  <c:v>239.35449469858679</c:v>
                </c:pt>
                <c:pt idx="46">
                  <c:v>222.17734784930116</c:v>
                </c:pt>
                <c:pt idx="47">
                  <c:v>224.44855322654439</c:v>
                </c:pt>
                <c:pt idx="48">
                  <c:v>221.15021555770056</c:v>
                </c:pt>
                <c:pt idx="49">
                  <c:v>214.33752341993772</c:v>
                </c:pt>
                <c:pt idx="50">
                  <c:v>213.64878019291399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B2C-B219-F6920AF19FDB}"/>
            </c:ext>
          </c:extLst>
        </c:ser>
        <c:ser>
          <c:idx val="1"/>
          <c:order val="1"/>
          <c:tx>
            <c:strRef>
              <c:f>'care receipt'!$CY$2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receipt'!$CY$4:$CY$54</c:f>
              <c:numCache>
                <c:formatCode>General</c:formatCode>
                <c:ptCount val="51"/>
                <c:pt idx="0">
                  <c:v>240.42238269741011</c:v>
                </c:pt>
                <c:pt idx="1">
                  <c:v>232.99802732804667</c:v>
                </c:pt>
                <c:pt idx="2">
                  <c:v>241.02446327658799</c:v>
                </c:pt>
                <c:pt idx="3">
                  <c:v>241.8524920575089</c:v>
                </c:pt>
                <c:pt idx="4">
                  <c:v>249.98246849324755</c:v>
                </c:pt>
                <c:pt idx="5">
                  <c:v>253.11418301921853</c:v>
                </c:pt>
                <c:pt idx="6">
                  <c:v>265.68294363872616</c:v>
                </c:pt>
                <c:pt idx="7">
                  <c:v>270.08082240328957</c:v>
                </c:pt>
                <c:pt idx="8">
                  <c:v>282.94994599874519</c:v>
                </c:pt>
                <c:pt idx="9">
                  <c:v>289.29897641697301</c:v>
                </c:pt>
                <c:pt idx="10">
                  <c:v>298.98229267872517</c:v>
                </c:pt>
                <c:pt idx="11">
                  <c:v>298.13072714223193</c:v>
                </c:pt>
                <c:pt idx="12">
                  <c:v>302.98794664555481</c:v>
                </c:pt>
                <c:pt idx="13">
                  <c:v>294.27243582472107</c:v>
                </c:pt>
                <c:pt idx="14">
                  <c:v>308.01868104959431</c:v>
                </c:pt>
                <c:pt idx="15">
                  <c:v>299.66758928400805</c:v>
                </c:pt>
                <c:pt idx="16">
                  <c:v>312.57386546495252</c:v>
                </c:pt>
                <c:pt idx="17">
                  <c:v>318.63968458416952</c:v>
                </c:pt>
                <c:pt idx="18">
                  <c:v>323.72595130640332</c:v>
                </c:pt>
                <c:pt idx="19">
                  <c:v>323.87929581750615</c:v>
                </c:pt>
                <c:pt idx="20">
                  <c:v>326.54171514956158</c:v>
                </c:pt>
                <c:pt idx="21">
                  <c:v>337.73343035824234</c:v>
                </c:pt>
                <c:pt idx="22">
                  <c:v>345.41406047300427</c:v>
                </c:pt>
                <c:pt idx="23">
                  <c:v>348.67901137114518</c:v>
                </c:pt>
                <c:pt idx="24">
                  <c:v>366.64100324271635</c:v>
                </c:pt>
                <c:pt idx="25">
                  <c:v>373.56227052543915</c:v>
                </c:pt>
                <c:pt idx="26">
                  <c:v>367.91849428354965</c:v>
                </c:pt>
                <c:pt idx="27">
                  <c:v>380.40519990503424</c:v>
                </c:pt>
                <c:pt idx="28">
                  <c:v>400.55527559972774</c:v>
                </c:pt>
                <c:pt idx="29">
                  <c:v>405.47587901973395</c:v>
                </c:pt>
                <c:pt idx="30">
                  <c:v>405.624517474002</c:v>
                </c:pt>
                <c:pt idx="31">
                  <c:v>411.45426335233674</c:v>
                </c:pt>
                <c:pt idx="32">
                  <c:v>413.74939064819296</c:v>
                </c:pt>
                <c:pt idx="33">
                  <c:v>422.04121543049388</c:v>
                </c:pt>
                <c:pt idx="34">
                  <c:v>420.87697959452453</c:v>
                </c:pt>
                <c:pt idx="35">
                  <c:v>409.53138677761291</c:v>
                </c:pt>
                <c:pt idx="36">
                  <c:v>421.4098524574099</c:v>
                </c:pt>
                <c:pt idx="37">
                  <c:v>411.36162386673908</c:v>
                </c:pt>
                <c:pt idx="38">
                  <c:v>403.15975627267522</c:v>
                </c:pt>
                <c:pt idx="39">
                  <c:v>393.35717879134501</c:v>
                </c:pt>
                <c:pt idx="40">
                  <c:v>389.69752303975832</c:v>
                </c:pt>
                <c:pt idx="41">
                  <c:v>384.71025687495552</c:v>
                </c:pt>
                <c:pt idx="42">
                  <c:v>389.6386318464231</c:v>
                </c:pt>
                <c:pt idx="43">
                  <c:v>384.45230267980907</c:v>
                </c:pt>
                <c:pt idx="44">
                  <c:v>387.72994685778667</c:v>
                </c:pt>
                <c:pt idx="45">
                  <c:v>377.97700570415338</c:v>
                </c:pt>
                <c:pt idx="46">
                  <c:v>370.94675188338971</c:v>
                </c:pt>
                <c:pt idx="47">
                  <c:v>377.11640427188786</c:v>
                </c:pt>
                <c:pt idx="48">
                  <c:v>390.84615375523356</c:v>
                </c:pt>
                <c:pt idx="49">
                  <c:v>380.36411931967757</c:v>
                </c:pt>
                <c:pt idx="50">
                  <c:v>392.50863357494006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B2C-B219-F6920AF1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receipt'!$CU$2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receipt'!$CU$4:$CU$54</c:f>
              <c:numCache>
                <c:formatCode>General</c:formatCode>
                <c:ptCount val="51"/>
                <c:pt idx="0">
                  <c:v>386.00824492300012</c:v>
                </c:pt>
                <c:pt idx="1">
                  <c:v>394.54323461900009</c:v>
                </c:pt>
                <c:pt idx="2">
                  <c:v>416.48082532200016</c:v>
                </c:pt>
                <c:pt idx="3">
                  <c:v>425.54925187400011</c:v>
                </c:pt>
                <c:pt idx="4">
                  <c:v>446.82004650700009</c:v>
                </c:pt>
                <c:pt idx="5">
                  <c:v>458.15557969700018</c:v>
                </c:pt>
                <c:pt idx="6">
                  <c:v>473.89196694900016</c:v>
                </c:pt>
                <c:pt idx="7">
                  <c:v>486.16101463700016</c:v>
                </c:pt>
                <c:pt idx="8">
                  <c:v>496.82975175700017</c:v>
                </c:pt>
                <c:pt idx="9">
                  <c:v>498.29670311100011</c:v>
                </c:pt>
                <c:pt idx="10">
                  <c:v>520.43433263500015</c:v>
                </c:pt>
                <c:pt idx="11">
                  <c:v>545.23914643900014</c:v>
                </c:pt>
                <c:pt idx="12">
                  <c:v>569.17712535200008</c:v>
                </c:pt>
                <c:pt idx="13">
                  <c:v>565.30970814600016</c:v>
                </c:pt>
                <c:pt idx="14">
                  <c:v>585.04687181800023</c:v>
                </c:pt>
                <c:pt idx="15">
                  <c:v>603.5171229570002</c:v>
                </c:pt>
                <c:pt idx="16">
                  <c:v>606.78442370000016</c:v>
                </c:pt>
                <c:pt idx="17">
                  <c:v>614.85265614700018</c:v>
                </c:pt>
                <c:pt idx="18">
                  <c:v>630.45568418500011</c:v>
                </c:pt>
                <c:pt idx="19">
                  <c:v>641.19110091200014</c:v>
                </c:pt>
                <c:pt idx="20">
                  <c:v>648.52585768200015</c:v>
                </c:pt>
                <c:pt idx="21">
                  <c:v>641.25778051900011</c:v>
                </c:pt>
                <c:pt idx="22">
                  <c:v>642.92477069400013</c:v>
                </c:pt>
                <c:pt idx="23">
                  <c:v>641.19110091200014</c:v>
                </c:pt>
                <c:pt idx="24">
                  <c:v>635.92341195900019</c:v>
                </c:pt>
                <c:pt idx="25">
                  <c:v>623.18760702200018</c:v>
                </c:pt>
                <c:pt idx="26">
                  <c:v>623.3876458430002</c:v>
                </c:pt>
                <c:pt idx="27">
                  <c:v>600.44986103500014</c:v>
                </c:pt>
                <c:pt idx="28">
                  <c:v>592.04823055300017</c:v>
                </c:pt>
                <c:pt idx="29">
                  <c:v>568.84372731700012</c:v>
                </c:pt>
                <c:pt idx="30">
                  <c:v>563.5093587570002</c:v>
                </c:pt>
                <c:pt idx="31">
                  <c:v>563.37599954300015</c:v>
                </c:pt>
                <c:pt idx="32">
                  <c:v>561.17557251200014</c:v>
                </c:pt>
                <c:pt idx="33">
                  <c:v>566.64330028600011</c:v>
                </c:pt>
                <c:pt idx="34">
                  <c:v>574.17809587700015</c:v>
                </c:pt>
                <c:pt idx="35">
                  <c:v>578.4455907250001</c:v>
                </c:pt>
                <c:pt idx="36">
                  <c:v>581.77957107500026</c:v>
                </c:pt>
                <c:pt idx="37">
                  <c:v>596.11568658000022</c:v>
                </c:pt>
                <c:pt idx="38">
                  <c:v>599.18294850200016</c:v>
                </c:pt>
                <c:pt idx="39">
                  <c:v>586.38046395800018</c:v>
                </c:pt>
                <c:pt idx="40">
                  <c:v>583.71327967800016</c:v>
                </c:pt>
                <c:pt idx="41">
                  <c:v>581.77957107500026</c:v>
                </c:pt>
                <c:pt idx="42">
                  <c:v>576.5118821220002</c:v>
                </c:pt>
                <c:pt idx="43">
                  <c:v>567.04337792800015</c:v>
                </c:pt>
                <c:pt idx="44">
                  <c:v>585.31359024600022</c:v>
                </c:pt>
                <c:pt idx="45">
                  <c:v>579.31242561600016</c:v>
                </c:pt>
                <c:pt idx="46">
                  <c:v>562.57584425900018</c:v>
                </c:pt>
                <c:pt idx="47">
                  <c:v>558.17499019700017</c:v>
                </c:pt>
                <c:pt idx="48">
                  <c:v>545.70590368800015</c:v>
                </c:pt>
                <c:pt idx="49">
                  <c:v>538.4378265250001</c:v>
                </c:pt>
                <c:pt idx="50">
                  <c:v>530.03619604300013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830-9F76-4D2D0F483CD9}"/>
            </c:ext>
          </c:extLst>
        </c:ser>
        <c:ser>
          <c:idx val="1"/>
          <c:order val="1"/>
          <c:tx>
            <c:strRef>
              <c:f>'care receipt'!$CV$2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receipt'!$CV$4:$CV$54</c:f>
              <c:numCache>
                <c:formatCode>General</c:formatCode>
                <c:ptCount val="51"/>
                <c:pt idx="0">
                  <c:v>582.71308557300017</c:v>
                </c:pt>
                <c:pt idx="1">
                  <c:v>568.37697006800011</c:v>
                </c:pt>
                <c:pt idx="2">
                  <c:v>564.90963050400012</c:v>
                </c:pt>
                <c:pt idx="3">
                  <c:v>573.84469784200019</c:v>
                </c:pt>
                <c:pt idx="4">
                  <c:v>575.97844526600011</c:v>
                </c:pt>
                <c:pt idx="5">
                  <c:v>594.98213326100017</c:v>
                </c:pt>
                <c:pt idx="6">
                  <c:v>609.51828758700015</c:v>
                </c:pt>
                <c:pt idx="7">
                  <c:v>634.05638296300026</c:v>
                </c:pt>
                <c:pt idx="8">
                  <c:v>656.06065327300018</c:v>
                </c:pt>
                <c:pt idx="9">
                  <c:v>671.33028327600016</c:v>
                </c:pt>
                <c:pt idx="10">
                  <c:v>688.26690345400027</c:v>
                </c:pt>
                <c:pt idx="11">
                  <c:v>699.4690774300002</c:v>
                </c:pt>
                <c:pt idx="12">
                  <c:v>712.00484354600019</c:v>
                </c:pt>
                <c:pt idx="13">
                  <c:v>712.80499883000016</c:v>
                </c:pt>
                <c:pt idx="14">
                  <c:v>732.00872564600024</c:v>
                </c:pt>
                <c:pt idx="15">
                  <c:v>739.54352123700028</c:v>
                </c:pt>
                <c:pt idx="16">
                  <c:v>745.54468586700023</c:v>
                </c:pt>
                <c:pt idx="17">
                  <c:v>763.74821857800021</c:v>
                </c:pt>
                <c:pt idx="18">
                  <c:v>776.68406233600024</c:v>
                </c:pt>
                <c:pt idx="19">
                  <c:v>784.48557635500026</c:v>
                </c:pt>
                <c:pt idx="20">
                  <c:v>785.01901321100024</c:v>
                </c:pt>
                <c:pt idx="21">
                  <c:v>809.69046780100018</c:v>
                </c:pt>
                <c:pt idx="22">
                  <c:v>836.22895138700028</c:v>
                </c:pt>
                <c:pt idx="23">
                  <c:v>845.36405754600025</c:v>
                </c:pt>
                <c:pt idx="24">
                  <c:v>882.30455982400019</c:v>
                </c:pt>
                <c:pt idx="25">
                  <c:v>899.90797607200022</c:v>
                </c:pt>
                <c:pt idx="26">
                  <c:v>921.37880952600028</c:v>
                </c:pt>
                <c:pt idx="27">
                  <c:v>933.38113878600029</c:v>
                </c:pt>
                <c:pt idx="28">
                  <c:v>978.38987351100036</c:v>
                </c:pt>
                <c:pt idx="29">
                  <c:v>999.66066814400028</c:v>
                </c:pt>
                <c:pt idx="30">
                  <c:v>1020.3980259210003</c:v>
                </c:pt>
                <c:pt idx="31">
                  <c:v>1028.7329767960002</c:v>
                </c:pt>
                <c:pt idx="32">
                  <c:v>1042.5356554450002</c:v>
                </c:pt>
                <c:pt idx="33">
                  <c:v>1040.5352672350002</c:v>
                </c:pt>
                <c:pt idx="34">
                  <c:v>1055.4048195960002</c:v>
                </c:pt>
                <c:pt idx="35">
                  <c:v>1055.0047419540001</c:v>
                </c:pt>
                <c:pt idx="36">
                  <c:v>1056.8050913430002</c:v>
                </c:pt>
                <c:pt idx="37">
                  <c:v>1036.4011316010003</c:v>
                </c:pt>
                <c:pt idx="38">
                  <c:v>1024.7988799830002</c:v>
                </c:pt>
                <c:pt idx="39">
                  <c:v>1002.1278136030003</c:v>
                </c:pt>
                <c:pt idx="40">
                  <c:v>996.79344504300025</c:v>
                </c:pt>
                <c:pt idx="41">
                  <c:v>988.92525141700037</c:v>
                </c:pt>
                <c:pt idx="42">
                  <c:v>989.25864945200033</c:v>
                </c:pt>
                <c:pt idx="43">
                  <c:v>980.65698014900033</c:v>
                </c:pt>
                <c:pt idx="44">
                  <c:v>986.79150399300022</c:v>
                </c:pt>
                <c:pt idx="45">
                  <c:v>976.05608726600019</c:v>
                </c:pt>
                <c:pt idx="46">
                  <c:v>977.9897958690002</c:v>
                </c:pt>
                <c:pt idx="47">
                  <c:v>991.39239687600025</c:v>
                </c:pt>
                <c:pt idx="48">
                  <c:v>994.25961997700028</c:v>
                </c:pt>
                <c:pt idx="49">
                  <c:v>996.99348386400027</c:v>
                </c:pt>
                <c:pt idx="50">
                  <c:v>1015.7971330380003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B-4830-9F76-4D2D0F48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receipt'!$DQ$2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receipt'!$DQ$4:$DQ$54</c:f>
              <c:numCache>
                <c:formatCode>General</c:formatCode>
                <c:ptCount val="51"/>
                <c:pt idx="0">
                  <c:v>0.71901728520516706</c:v>
                </c:pt>
                <c:pt idx="1">
                  <c:v>0.87202303790315361</c:v>
                </c:pt>
                <c:pt idx="2">
                  <c:v>0.98882538638312634</c:v>
                </c:pt>
                <c:pt idx="3">
                  <c:v>1.1221864580503056</c:v>
                </c:pt>
                <c:pt idx="4">
                  <c:v>1.3109011021175174</c:v>
                </c:pt>
                <c:pt idx="5">
                  <c:v>1.4168478631626151</c:v>
                </c:pt>
                <c:pt idx="6">
                  <c:v>1.3907815749476438</c:v>
                </c:pt>
                <c:pt idx="7">
                  <c:v>1.4176390335829465</c:v>
                </c:pt>
                <c:pt idx="8">
                  <c:v>1.4744863349069643</c:v>
                </c:pt>
                <c:pt idx="9">
                  <c:v>1.4495276115541491</c:v>
                </c:pt>
                <c:pt idx="10">
                  <c:v>1.3664950069182176</c:v>
                </c:pt>
                <c:pt idx="11">
                  <c:v>1.3710838600246904</c:v>
                </c:pt>
                <c:pt idx="12">
                  <c:v>1.3703215186391324</c:v>
                </c:pt>
                <c:pt idx="13">
                  <c:v>1.3665624937752119</c:v>
                </c:pt>
                <c:pt idx="14">
                  <c:v>1.2629075626994386</c:v>
                </c:pt>
                <c:pt idx="15">
                  <c:v>1.2315648989923602</c:v>
                </c:pt>
                <c:pt idx="16">
                  <c:v>1.1743338300715895</c:v>
                </c:pt>
                <c:pt idx="17">
                  <c:v>1.1124052573587975</c:v>
                </c:pt>
                <c:pt idx="18">
                  <c:v>1.0997514523886456</c:v>
                </c:pt>
                <c:pt idx="19">
                  <c:v>1.0884929466004811</c:v>
                </c:pt>
                <c:pt idx="20">
                  <c:v>1.1520508564743868</c:v>
                </c:pt>
                <c:pt idx="21">
                  <c:v>1.1530357576115211</c:v>
                </c:pt>
                <c:pt idx="22">
                  <c:v>1.1536761158041262</c:v>
                </c:pt>
                <c:pt idx="23">
                  <c:v>1.1722609741179681</c:v>
                </c:pt>
                <c:pt idx="24">
                  <c:v>1.172072600680838</c:v>
                </c:pt>
                <c:pt idx="25">
                  <c:v>1.1374157802042022</c:v>
                </c:pt>
                <c:pt idx="26">
                  <c:v>1.1585834111898421</c:v>
                </c:pt>
                <c:pt idx="27">
                  <c:v>1.1762306012129016</c:v>
                </c:pt>
                <c:pt idx="28">
                  <c:v>1.2431545132778667</c:v>
                </c:pt>
                <c:pt idx="29">
                  <c:v>1.132767590862505</c:v>
                </c:pt>
                <c:pt idx="30">
                  <c:v>1.1739571512105285</c:v>
                </c:pt>
                <c:pt idx="31">
                  <c:v>1.2048377594877429</c:v>
                </c:pt>
                <c:pt idx="32">
                  <c:v>1.1722261587214369</c:v>
                </c:pt>
                <c:pt idx="33">
                  <c:v>1.213582051349122</c:v>
                </c:pt>
                <c:pt idx="34">
                  <c:v>1.2141547011217351</c:v>
                </c:pt>
                <c:pt idx="35">
                  <c:v>1.2169493218663228</c:v>
                </c:pt>
                <c:pt idx="36">
                  <c:v>1.193323421810967</c:v>
                </c:pt>
                <c:pt idx="37">
                  <c:v>1.1814322093951162</c:v>
                </c:pt>
                <c:pt idx="38">
                  <c:v>1.0845091887632323</c:v>
                </c:pt>
                <c:pt idx="39">
                  <c:v>1.1388782562630269</c:v>
                </c:pt>
                <c:pt idx="40">
                  <c:v>1.1559359880515006</c:v>
                </c:pt>
                <c:pt idx="41">
                  <c:v>1.1917206405234808</c:v>
                </c:pt>
                <c:pt idx="42">
                  <c:v>1.1715865754792243</c:v>
                </c:pt>
                <c:pt idx="43">
                  <c:v>1.1860435663088427</c:v>
                </c:pt>
                <c:pt idx="44">
                  <c:v>1.1966126875899963</c:v>
                </c:pt>
                <c:pt idx="45">
                  <c:v>1.1106515083734136</c:v>
                </c:pt>
                <c:pt idx="46">
                  <c:v>1.0643771678756797</c:v>
                </c:pt>
                <c:pt idx="47">
                  <c:v>1.0215734974816282</c:v>
                </c:pt>
                <c:pt idx="48">
                  <c:v>1.1121639166024413</c:v>
                </c:pt>
                <c:pt idx="49">
                  <c:v>1.0462492741637381</c:v>
                </c:pt>
                <c:pt idx="50">
                  <c:v>1.0251984556075748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9FC-B519-75F4807CF6C3}"/>
            </c:ext>
          </c:extLst>
        </c:ser>
        <c:ser>
          <c:idx val="1"/>
          <c:order val="1"/>
          <c:tx>
            <c:strRef>
              <c:f>'care receipt'!$DR$2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receipt'!$DR$4:$DR$54</c:f>
              <c:numCache>
                <c:formatCode>General</c:formatCode>
                <c:ptCount val="51"/>
                <c:pt idx="0">
                  <c:v>2.3151752541213484</c:v>
                </c:pt>
                <c:pt idx="1">
                  <c:v>2.3424103142767705</c:v>
                </c:pt>
                <c:pt idx="2">
                  <c:v>2.5659161864247428</c:v>
                </c:pt>
                <c:pt idx="3">
                  <c:v>2.9939387040921663</c:v>
                </c:pt>
                <c:pt idx="4">
                  <c:v>3.3371517346088133</c:v>
                </c:pt>
                <c:pt idx="5">
                  <c:v>3.5898389802280368</c:v>
                </c:pt>
                <c:pt idx="6">
                  <c:v>3.6945314718604183</c:v>
                </c:pt>
                <c:pt idx="7">
                  <c:v>3.2620945941499242</c:v>
                </c:pt>
                <c:pt idx="8">
                  <c:v>3.2528589222077247</c:v>
                </c:pt>
                <c:pt idx="9">
                  <c:v>3.2278080032027447</c:v>
                </c:pt>
                <c:pt idx="10">
                  <c:v>3.1891922192206308</c:v>
                </c:pt>
                <c:pt idx="11">
                  <c:v>3.2122346381213558</c:v>
                </c:pt>
                <c:pt idx="12">
                  <c:v>3.0680570992512601</c:v>
                </c:pt>
                <c:pt idx="13">
                  <c:v>3.1158415449710835</c:v>
                </c:pt>
                <c:pt idx="14">
                  <c:v>3.0193171790650588</c:v>
                </c:pt>
                <c:pt idx="15">
                  <c:v>3.0267089040373922</c:v>
                </c:pt>
                <c:pt idx="16">
                  <c:v>2.9097944544422556</c:v>
                </c:pt>
                <c:pt idx="17">
                  <c:v>2.8707716093828837</c:v>
                </c:pt>
                <c:pt idx="18">
                  <c:v>2.8598579111506011</c:v>
                </c:pt>
                <c:pt idx="19">
                  <c:v>2.8862371214535272</c:v>
                </c:pt>
                <c:pt idx="20">
                  <c:v>2.8003120077960912</c:v>
                </c:pt>
                <c:pt idx="21">
                  <c:v>2.7524254518600104</c:v>
                </c:pt>
                <c:pt idx="22">
                  <c:v>2.7543589829352255</c:v>
                </c:pt>
                <c:pt idx="23">
                  <c:v>2.7337159429555618</c:v>
                </c:pt>
                <c:pt idx="24">
                  <c:v>2.5575621955880417</c:v>
                </c:pt>
                <c:pt idx="25">
                  <c:v>2.5581941580713132</c:v>
                </c:pt>
                <c:pt idx="26">
                  <c:v>2.5808405409943949</c:v>
                </c:pt>
                <c:pt idx="27">
                  <c:v>2.4468922772124091</c:v>
                </c:pt>
                <c:pt idx="28">
                  <c:v>2.4360221201500449</c:v>
                </c:pt>
                <c:pt idx="29">
                  <c:v>2.3343753485524217</c:v>
                </c:pt>
                <c:pt idx="30">
                  <c:v>2.4332626775923938</c:v>
                </c:pt>
                <c:pt idx="31">
                  <c:v>2.3900607767148156</c:v>
                </c:pt>
                <c:pt idx="32">
                  <c:v>2.3302324199853333</c:v>
                </c:pt>
                <c:pt idx="33">
                  <c:v>2.3643665327014696</c:v>
                </c:pt>
                <c:pt idx="34">
                  <c:v>2.3029785937080205</c:v>
                </c:pt>
                <c:pt idx="35">
                  <c:v>2.248246047748931</c:v>
                </c:pt>
                <c:pt idx="36">
                  <c:v>2.2691184237552253</c:v>
                </c:pt>
                <c:pt idx="37">
                  <c:v>2.2363890708570771</c:v>
                </c:pt>
                <c:pt idx="38">
                  <c:v>2.3178331540929014</c:v>
                </c:pt>
                <c:pt idx="39">
                  <c:v>2.2882394141147824</c:v>
                </c:pt>
                <c:pt idx="40">
                  <c:v>2.3118596369883821</c:v>
                </c:pt>
                <c:pt idx="41">
                  <c:v>2.3911419156485629</c:v>
                </c:pt>
                <c:pt idx="42">
                  <c:v>2.3331091761097156</c:v>
                </c:pt>
                <c:pt idx="43">
                  <c:v>2.2944442357079451</c:v>
                </c:pt>
                <c:pt idx="44">
                  <c:v>2.3192307775659575</c:v>
                </c:pt>
                <c:pt idx="45">
                  <c:v>2.3495614740032487</c:v>
                </c:pt>
                <c:pt idx="46">
                  <c:v>2.3847403257891071</c:v>
                </c:pt>
                <c:pt idx="47">
                  <c:v>2.3646841208149465</c:v>
                </c:pt>
                <c:pt idx="48">
                  <c:v>2.3415904665311063</c:v>
                </c:pt>
                <c:pt idx="49">
                  <c:v>2.2303217177020467</c:v>
                </c:pt>
                <c:pt idx="50">
                  <c:v>2.3234656649392447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B-49FC-B519-75F4807C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receipt'!$AB$2</c:f>
              <c:strCache>
                <c:ptCount val="1"/>
                <c:pt idx="0">
                  <c:v>65 to 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receipt'!$AB$4:$AB$54</c:f>
              <c:numCache>
                <c:formatCode>General</c:formatCode>
                <c:ptCount val="51"/>
                <c:pt idx="0">
                  <c:v>0.18913453141517669</c:v>
                </c:pt>
                <c:pt idx="1">
                  <c:v>0.16581289889150166</c:v>
                </c:pt>
                <c:pt idx="2">
                  <c:v>0.15298435387289921</c:v>
                </c:pt>
                <c:pt idx="3">
                  <c:v>0.14608925231931361</c:v>
                </c:pt>
                <c:pt idx="4">
                  <c:v>0.13922019948385289</c:v>
                </c:pt>
                <c:pt idx="5">
                  <c:v>0.135782586814293</c:v>
                </c:pt>
                <c:pt idx="6">
                  <c:v>0.13602122363421978</c:v>
                </c:pt>
                <c:pt idx="7">
                  <c:v>0.13694721825962916</c:v>
                </c:pt>
                <c:pt idx="8">
                  <c:v>0.13340577857325508</c:v>
                </c:pt>
                <c:pt idx="9">
                  <c:v>0.13607614951615954</c:v>
                </c:pt>
                <c:pt idx="10">
                  <c:v>0.13769884169884161</c:v>
                </c:pt>
                <c:pt idx="11">
                  <c:v>0.13301088270858544</c:v>
                </c:pt>
                <c:pt idx="12">
                  <c:v>0.13184830197609751</c:v>
                </c:pt>
                <c:pt idx="13">
                  <c:v>0.13304708578722899</c:v>
                </c:pt>
                <c:pt idx="14">
                  <c:v>0.1293068967487572</c:v>
                </c:pt>
                <c:pt idx="15">
                  <c:v>0.13133350138643798</c:v>
                </c:pt>
                <c:pt idx="16">
                  <c:v>0.12988021295474705</c:v>
                </c:pt>
                <c:pt idx="17">
                  <c:v>0.1278741985407916</c:v>
                </c:pt>
                <c:pt idx="18">
                  <c:v>0.124044062836476</c:v>
                </c:pt>
                <c:pt idx="19">
                  <c:v>0.12378513807439213</c:v>
                </c:pt>
                <c:pt idx="20">
                  <c:v>0.12042015409345375</c:v>
                </c:pt>
                <c:pt idx="21">
                  <c:v>0.11832328613486615</c:v>
                </c:pt>
                <c:pt idx="22">
                  <c:v>0.11672652642380719</c:v>
                </c:pt>
                <c:pt idx="23">
                  <c:v>0.11882733896148956</c:v>
                </c:pt>
                <c:pt idx="24">
                  <c:v>0.11984323432343245</c:v>
                </c:pt>
                <c:pt idx="25">
                  <c:v>0.11789593710616335</c:v>
                </c:pt>
                <c:pt idx="26">
                  <c:v>0.11712148287245958</c:v>
                </c:pt>
                <c:pt idx="27">
                  <c:v>0.11499050051390673</c:v>
                </c:pt>
                <c:pt idx="28">
                  <c:v>0.11735310968234788</c:v>
                </c:pt>
                <c:pt idx="29">
                  <c:v>0.11921288717176338</c:v>
                </c:pt>
                <c:pt idx="30">
                  <c:v>0.11717313542606889</c:v>
                </c:pt>
                <c:pt idx="31">
                  <c:v>0.11499697641604512</c:v>
                </c:pt>
                <c:pt idx="32">
                  <c:v>0.11289344207049938</c:v>
                </c:pt>
                <c:pt idx="33">
                  <c:v>0.11153247105031491</c:v>
                </c:pt>
                <c:pt idx="34">
                  <c:v>0.1126129162734259</c:v>
                </c:pt>
                <c:pt idx="35">
                  <c:v>0.11100009991008092</c:v>
                </c:pt>
                <c:pt idx="36">
                  <c:v>0.10718320154163072</c:v>
                </c:pt>
                <c:pt idx="37">
                  <c:v>0.10771957463568332</c:v>
                </c:pt>
                <c:pt idx="38">
                  <c:v>0.10463002742985554</c:v>
                </c:pt>
                <c:pt idx="39">
                  <c:v>0.10488605831426015</c:v>
                </c:pt>
                <c:pt idx="40">
                  <c:v>0.10446064334916075</c:v>
                </c:pt>
                <c:pt idx="41">
                  <c:v>0.10458875620555483</c:v>
                </c:pt>
                <c:pt idx="42">
                  <c:v>0.10641738251642249</c:v>
                </c:pt>
                <c:pt idx="43">
                  <c:v>0.10533974011911205</c:v>
                </c:pt>
                <c:pt idx="44">
                  <c:v>0.10607749738184523</c:v>
                </c:pt>
                <c:pt idx="45">
                  <c:v>0.10512166071124723</c:v>
                </c:pt>
                <c:pt idx="46">
                  <c:v>0.10617901427529441</c:v>
                </c:pt>
                <c:pt idx="47">
                  <c:v>0.10380501490443635</c:v>
                </c:pt>
                <c:pt idx="48">
                  <c:v>0.10458570865153639</c:v>
                </c:pt>
                <c:pt idx="49">
                  <c:v>0.10353923939327322</c:v>
                </c:pt>
                <c:pt idx="50">
                  <c:v>0.10684140382052416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53D-B8CA-5FD855F8B836}"/>
            </c:ext>
          </c:extLst>
        </c:ser>
        <c:ser>
          <c:idx val="1"/>
          <c:order val="1"/>
          <c:tx>
            <c:strRef>
              <c:f>'care receipt'!$AC$2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receipt'!$AC$4:$AC$54</c:f>
              <c:numCache>
                <c:formatCode>General</c:formatCode>
                <c:ptCount val="51"/>
                <c:pt idx="0">
                  <c:v>0.13294768611670016</c:v>
                </c:pt>
                <c:pt idx="1">
                  <c:v>0.11171454432852193</c:v>
                </c:pt>
                <c:pt idx="2">
                  <c:v>9.8539479689639498E-2</c:v>
                </c:pt>
                <c:pt idx="3">
                  <c:v>8.9330024813895667E-2</c:v>
                </c:pt>
                <c:pt idx="4">
                  <c:v>8.4308846922543534E-2</c:v>
                </c:pt>
                <c:pt idx="5">
                  <c:v>7.9603729603729662E-2</c:v>
                </c:pt>
                <c:pt idx="6">
                  <c:v>7.7504655493482316E-2</c:v>
                </c:pt>
                <c:pt idx="7">
                  <c:v>7.4983270524424869E-2</c:v>
                </c:pt>
                <c:pt idx="8">
                  <c:v>7.3031443160440787E-2</c:v>
                </c:pt>
                <c:pt idx="9">
                  <c:v>7.2325497524671337E-2</c:v>
                </c:pt>
                <c:pt idx="10">
                  <c:v>7.0645398459227016E-2</c:v>
                </c:pt>
                <c:pt idx="11">
                  <c:v>7.1653345081502978E-2</c:v>
                </c:pt>
                <c:pt idx="12">
                  <c:v>7.0681034750473645E-2</c:v>
                </c:pt>
                <c:pt idx="13">
                  <c:v>7.0267451846399168E-2</c:v>
                </c:pt>
                <c:pt idx="14">
                  <c:v>7.2060644498807017E-2</c:v>
                </c:pt>
                <c:pt idx="15">
                  <c:v>7.1392238412974041E-2</c:v>
                </c:pt>
                <c:pt idx="16">
                  <c:v>7.3464651273506335E-2</c:v>
                </c:pt>
                <c:pt idx="17">
                  <c:v>7.2708425884791969E-2</c:v>
                </c:pt>
                <c:pt idx="18">
                  <c:v>7.2179438376621566E-2</c:v>
                </c:pt>
                <c:pt idx="19">
                  <c:v>7.1071739761835742E-2</c:v>
                </c:pt>
                <c:pt idx="20">
                  <c:v>7.1070089414479287E-2</c:v>
                </c:pt>
                <c:pt idx="21">
                  <c:v>6.9474287351382169E-2</c:v>
                </c:pt>
                <c:pt idx="22">
                  <c:v>6.9365630558143473E-2</c:v>
                </c:pt>
                <c:pt idx="23">
                  <c:v>6.7917658591233568E-2</c:v>
                </c:pt>
                <c:pt idx="24">
                  <c:v>6.8322642281970769E-2</c:v>
                </c:pt>
                <c:pt idx="25">
                  <c:v>6.8679549114331565E-2</c:v>
                </c:pt>
                <c:pt idx="26">
                  <c:v>6.9020951376993017E-2</c:v>
                </c:pt>
                <c:pt idx="27">
                  <c:v>6.6158092064153184E-2</c:v>
                </c:pt>
                <c:pt idx="28">
                  <c:v>6.3501026694045143E-2</c:v>
                </c:pt>
                <c:pt idx="29">
                  <c:v>6.4517770371689626E-2</c:v>
                </c:pt>
                <c:pt idx="30">
                  <c:v>6.4400534988770367E-2</c:v>
                </c:pt>
                <c:pt idx="31">
                  <c:v>6.5406169536022601E-2</c:v>
                </c:pt>
                <c:pt idx="32">
                  <c:v>6.4000399690240045E-2</c:v>
                </c:pt>
                <c:pt idx="33">
                  <c:v>6.4495179097766808E-2</c:v>
                </c:pt>
                <c:pt idx="34">
                  <c:v>6.3069832682095955E-2</c:v>
                </c:pt>
                <c:pt idx="35">
                  <c:v>6.1933228633669186E-2</c:v>
                </c:pt>
                <c:pt idx="36">
                  <c:v>6.0550928891736307E-2</c:v>
                </c:pt>
                <c:pt idx="37">
                  <c:v>6.1558083240063725E-2</c:v>
                </c:pt>
                <c:pt idx="38">
                  <c:v>6.030762714107963E-2</c:v>
                </c:pt>
                <c:pt idx="39">
                  <c:v>6.1943079332505285E-2</c:v>
                </c:pt>
                <c:pt idx="40">
                  <c:v>6.1781217637760927E-2</c:v>
                </c:pt>
                <c:pt idx="41">
                  <c:v>6.0849121836537033E-2</c:v>
                </c:pt>
                <c:pt idx="42">
                  <c:v>5.8909998613229715E-2</c:v>
                </c:pt>
                <c:pt idx="43">
                  <c:v>5.7710103474383802E-2</c:v>
                </c:pt>
                <c:pt idx="44">
                  <c:v>5.7999886163128136E-2</c:v>
                </c:pt>
                <c:pt idx="45">
                  <c:v>5.7550670853554094E-2</c:v>
                </c:pt>
                <c:pt idx="46">
                  <c:v>5.6789843572885933E-2</c:v>
                </c:pt>
                <c:pt idx="47">
                  <c:v>5.7638595006347888E-2</c:v>
                </c:pt>
                <c:pt idx="48">
                  <c:v>5.6690428559352933E-2</c:v>
                </c:pt>
                <c:pt idx="49">
                  <c:v>5.6655789355238191E-2</c:v>
                </c:pt>
                <c:pt idx="50">
                  <c:v>5.7093959543248078E-2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453D-B8CA-5FD855F8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74141811072863"/>
          <c:y val="0.10243000874890634"/>
          <c:w val="0.271670187568017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receipt'!$Q$2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receipt'!$Q$4:$Q$54</c:f>
              <c:numCache>
                <c:formatCode>General</c:formatCode>
                <c:ptCount val="51"/>
                <c:pt idx="0">
                  <c:v>339.59923845100008</c:v>
                </c:pt>
                <c:pt idx="1">
                  <c:v>425.94932951600009</c:v>
                </c:pt>
                <c:pt idx="2">
                  <c:v>524.96854591100009</c:v>
                </c:pt>
                <c:pt idx="3">
                  <c:v>604.91739470400023</c:v>
                </c:pt>
                <c:pt idx="4">
                  <c:v>678.13160319000019</c:v>
                </c:pt>
                <c:pt idx="5">
                  <c:v>714.73870743300017</c:v>
                </c:pt>
                <c:pt idx="6">
                  <c:v>742.27738512400026</c:v>
                </c:pt>
                <c:pt idx="7">
                  <c:v>777.7509360480002</c:v>
                </c:pt>
                <c:pt idx="8">
                  <c:v>824.6266997690002</c:v>
                </c:pt>
                <c:pt idx="9">
                  <c:v>850.16498925000019</c:v>
                </c:pt>
                <c:pt idx="10">
                  <c:v>859.43345462300022</c:v>
                </c:pt>
                <c:pt idx="11">
                  <c:v>860.10025069300025</c:v>
                </c:pt>
                <c:pt idx="12">
                  <c:v>871.10238584800027</c:v>
                </c:pt>
                <c:pt idx="13">
                  <c:v>865.23458043200026</c:v>
                </c:pt>
                <c:pt idx="14">
                  <c:v>859.10005658800026</c:v>
                </c:pt>
                <c:pt idx="15">
                  <c:v>867.1016094280003</c:v>
                </c:pt>
                <c:pt idx="16">
                  <c:v>868.70191999600024</c:v>
                </c:pt>
                <c:pt idx="17">
                  <c:v>852.36541628100019</c:v>
                </c:pt>
                <c:pt idx="18">
                  <c:v>841.96339758900024</c:v>
                </c:pt>
                <c:pt idx="19">
                  <c:v>846.89768850700023</c:v>
                </c:pt>
                <c:pt idx="20">
                  <c:v>847.49780497000029</c:v>
                </c:pt>
                <c:pt idx="21">
                  <c:v>850.29834846400024</c:v>
                </c:pt>
                <c:pt idx="22">
                  <c:v>862.9007941870002</c:v>
                </c:pt>
                <c:pt idx="23">
                  <c:v>870.03551213600019</c:v>
                </c:pt>
                <c:pt idx="24">
                  <c:v>865.23458043200026</c:v>
                </c:pt>
                <c:pt idx="25">
                  <c:v>864.76782318300025</c:v>
                </c:pt>
                <c:pt idx="26">
                  <c:v>874.16964777000032</c:v>
                </c:pt>
                <c:pt idx="27">
                  <c:v>872.36929838100025</c:v>
                </c:pt>
                <c:pt idx="28">
                  <c:v>883.83819078500017</c:v>
                </c:pt>
                <c:pt idx="29">
                  <c:v>863.10083300800022</c:v>
                </c:pt>
                <c:pt idx="30">
                  <c:v>859.2334158020002</c:v>
                </c:pt>
                <c:pt idx="31">
                  <c:v>854.89924134700027</c:v>
                </c:pt>
                <c:pt idx="32">
                  <c:v>847.16440693500022</c:v>
                </c:pt>
                <c:pt idx="33">
                  <c:v>837.76258234800025</c:v>
                </c:pt>
                <c:pt idx="34">
                  <c:v>829.89438872200014</c:v>
                </c:pt>
                <c:pt idx="35">
                  <c:v>821.35939902600012</c:v>
                </c:pt>
                <c:pt idx="36">
                  <c:v>816.95854496400023</c:v>
                </c:pt>
                <c:pt idx="37">
                  <c:v>790.88681862700025</c:v>
                </c:pt>
                <c:pt idx="38">
                  <c:v>775.55050901700019</c:v>
                </c:pt>
                <c:pt idx="39">
                  <c:v>765.74860678800019</c:v>
                </c:pt>
                <c:pt idx="40">
                  <c:v>760.01416058600023</c:v>
                </c:pt>
                <c:pt idx="41">
                  <c:v>746.14480233000018</c:v>
                </c:pt>
                <c:pt idx="42">
                  <c:v>740.74375416300018</c:v>
                </c:pt>
                <c:pt idx="43">
                  <c:v>745.87808390200018</c:v>
                </c:pt>
                <c:pt idx="44">
                  <c:v>731.40860918300018</c:v>
                </c:pt>
                <c:pt idx="45">
                  <c:v>715.47218311000017</c:v>
                </c:pt>
                <c:pt idx="46">
                  <c:v>694.60146611900018</c:v>
                </c:pt>
                <c:pt idx="47">
                  <c:v>682.79917568000019</c:v>
                </c:pt>
                <c:pt idx="48">
                  <c:v>690.20061205700017</c:v>
                </c:pt>
                <c:pt idx="49">
                  <c:v>682.79917568000019</c:v>
                </c:pt>
                <c:pt idx="50">
                  <c:v>668.99649703100022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8-47C7-AF07-3231649D0746}"/>
            </c:ext>
          </c:extLst>
        </c:ser>
        <c:ser>
          <c:idx val="1"/>
          <c:order val="1"/>
          <c:tx>
            <c:strRef>
              <c:f>'care receipt'!$R$2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receipt'!$R$4:$R$54</c:f>
              <c:numCache>
                <c:formatCode>General</c:formatCode>
                <c:ptCount val="51"/>
                <c:pt idx="0">
                  <c:v>719.47295953000025</c:v>
                </c:pt>
                <c:pt idx="1">
                  <c:v>713.53847450700016</c:v>
                </c:pt>
                <c:pt idx="2">
                  <c:v>773.15004316500028</c:v>
                </c:pt>
                <c:pt idx="3">
                  <c:v>852.43209588800016</c:v>
                </c:pt>
                <c:pt idx="4">
                  <c:v>920.17857660000027</c:v>
                </c:pt>
                <c:pt idx="5">
                  <c:v>954.38521499100023</c:v>
                </c:pt>
                <c:pt idx="6">
                  <c:v>979.32338800900027</c:v>
                </c:pt>
                <c:pt idx="7">
                  <c:v>1002.6612504590003</c:v>
                </c:pt>
                <c:pt idx="8">
                  <c:v>1019.1311133880002</c:v>
                </c:pt>
                <c:pt idx="9">
                  <c:v>1004.1948814200002</c:v>
                </c:pt>
                <c:pt idx="10">
                  <c:v>994.25961997700028</c:v>
                </c:pt>
                <c:pt idx="11">
                  <c:v>991.19235805500034</c:v>
                </c:pt>
                <c:pt idx="12">
                  <c:v>975.18925237500025</c:v>
                </c:pt>
                <c:pt idx="13">
                  <c:v>976.92292215700024</c:v>
                </c:pt>
                <c:pt idx="14">
                  <c:v>972.05531084600034</c:v>
                </c:pt>
                <c:pt idx="15">
                  <c:v>955.58544791700024</c:v>
                </c:pt>
                <c:pt idx="16">
                  <c:v>942.31620612400025</c:v>
                </c:pt>
                <c:pt idx="17">
                  <c:v>955.1853702750002</c:v>
                </c:pt>
                <c:pt idx="18">
                  <c:v>955.71880713100018</c:v>
                </c:pt>
                <c:pt idx="19">
                  <c:v>945.71686608100026</c:v>
                </c:pt>
                <c:pt idx="20">
                  <c:v>945.05007001100023</c:v>
                </c:pt>
                <c:pt idx="21">
                  <c:v>928.31348865400025</c:v>
                </c:pt>
                <c:pt idx="22">
                  <c:v>928.11344983300035</c:v>
                </c:pt>
                <c:pt idx="23">
                  <c:v>925.2462267320002</c:v>
                </c:pt>
                <c:pt idx="24">
                  <c:v>910.0432763360003</c:v>
                </c:pt>
                <c:pt idx="25">
                  <c:v>892.77325812300023</c:v>
                </c:pt>
                <c:pt idx="26">
                  <c:v>886.83877310000025</c:v>
                </c:pt>
                <c:pt idx="27">
                  <c:v>877.50362812000026</c:v>
                </c:pt>
                <c:pt idx="28">
                  <c:v>868.76859960300021</c:v>
                </c:pt>
                <c:pt idx="29">
                  <c:v>852.83217353000032</c:v>
                </c:pt>
                <c:pt idx="30">
                  <c:v>845.9641740090002</c:v>
                </c:pt>
                <c:pt idx="31">
                  <c:v>829.76102950800021</c:v>
                </c:pt>
                <c:pt idx="32">
                  <c:v>825.96029190900026</c:v>
                </c:pt>
                <c:pt idx="33">
                  <c:v>819.55904963700016</c:v>
                </c:pt>
                <c:pt idx="34">
                  <c:v>814.5580791120002</c:v>
                </c:pt>
                <c:pt idx="35">
                  <c:v>818.75889435300019</c:v>
                </c:pt>
                <c:pt idx="36">
                  <c:v>811.95757443900027</c:v>
                </c:pt>
                <c:pt idx="37">
                  <c:v>819.69240885100021</c:v>
                </c:pt>
                <c:pt idx="38">
                  <c:v>831.82809732500016</c:v>
                </c:pt>
                <c:pt idx="39">
                  <c:v>823.89322409200031</c:v>
                </c:pt>
                <c:pt idx="40">
                  <c:v>813.22448697200025</c:v>
                </c:pt>
                <c:pt idx="41">
                  <c:v>826.56040837200021</c:v>
                </c:pt>
                <c:pt idx="42">
                  <c:v>840.22972780700024</c:v>
                </c:pt>
                <c:pt idx="43">
                  <c:v>839.42957252300016</c:v>
                </c:pt>
                <c:pt idx="44">
                  <c:v>832.89497103700023</c:v>
                </c:pt>
                <c:pt idx="45">
                  <c:v>830.36114597100016</c:v>
                </c:pt>
                <c:pt idx="46">
                  <c:v>832.09481575300026</c:v>
                </c:pt>
                <c:pt idx="47">
                  <c:v>846.6976496860002</c:v>
                </c:pt>
                <c:pt idx="48">
                  <c:v>843.69706737100023</c:v>
                </c:pt>
                <c:pt idx="49">
                  <c:v>833.16168946500022</c:v>
                </c:pt>
                <c:pt idx="50">
                  <c:v>844.09714501300027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8-47C7-AF07-3231649D0746}"/>
            </c:ext>
          </c:extLst>
        </c:ser>
        <c:ser>
          <c:idx val="2"/>
          <c:order val="2"/>
          <c:tx>
            <c:strRef>
              <c:f>'care receipt'!$S$2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receipt'!$S$4:$S$54</c:f>
              <c:numCache>
                <c:formatCode>General</c:formatCode>
                <c:ptCount val="51"/>
                <c:pt idx="0">
                  <c:v>1450.7482094990003</c:v>
                </c:pt>
                <c:pt idx="1">
                  <c:v>1588.0415203120006</c:v>
                </c:pt>
                <c:pt idx="2">
                  <c:v>1726.0016271950003</c:v>
                </c:pt>
                <c:pt idx="3">
                  <c:v>1818.4195624970005</c:v>
                </c:pt>
                <c:pt idx="4">
                  <c:v>1911.9710511180006</c:v>
                </c:pt>
                <c:pt idx="5">
                  <c:v>1987.3856866350006</c:v>
                </c:pt>
                <c:pt idx="6">
                  <c:v>2035.8617609240005</c:v>
                </c:pt>
                <c:pt idx="7">
                  <c:v>2056.6657983080008</c:v>
                </c:pt>
                <c:pt idx="8">
                  <c:v>2086.2715438160008</c:v>
                </c:pt>
                <c:pt idx="9">
                  <c:v>2108.5425325540004</c:v>
                </c:pt>
                <c:pt idx="10">
                  <c:v>2158.7522766250004</c:v>
                </c:pt>
                <c:pt idx="11">
                  <c:v>2205.7613995600009</c:v>
                </c:pt>
                <c:pt idx="12">
                  <c:v>2254.0374350280008</c:v>
                </c:pt>
                <c:pt idx="13">
                  <c:v>2298.3793736830003</c:v>
                </c:pt>
                <c:pt idx="14">
                  <c:v>2333.9196042140006</c:v>
                </c:pt>
                <c:pt idx="15">
                  <c:v>2380.6620087210003</c:v>
                </c:pt>
                <c:pt idx="16">
                  <c:v>2404.7333468480006</c:v>
                </c:pt>
                <c:pt idx="17">
                  <c:v>2412.734899688001</c:v>
                </c:pt>
                <c:pt idx="18">
                  <c:v>2415.2020451470007</c:v>
                </c:pt>
                <c:pt idx="19">
                  <c:v>2421.8700058470004</c:v>
                </c:pt>
                <c:pt idx="20">
                  <c:v>2405.9335797740005</c:v>
                </c:pt>
                <c:pt idx="21">
                  <c:v>2378.1281836550006</c:v>
                </c:pt>
                <c:pt idx="22">
                  <c:v>2339.2539727740009</c:v>
                </c:pt>
                <c:pt idx="23">
                  <c:v>2306.3142469160007</c:v>
                </c:pt>
                <c:pt idx="24">
                  <c:v>2262.8391431520008</c:v>
                </c:pt>
                <c:pt idx="25">
                  <c:v>2222.1645828820006</c:v>
                </c:pt>
                <c:pt idx="26">
                  <c:v>2201.5605843190006</c:v>
                </c:pt>
                <c:pt idx="27">
                  <c:v>2140.8821419490009</c:v>
                </c:pt>
                <c:pt idx="28">
                  <c:v>2094.9398927260008</c:v>
                </c:pt>
                <c:pt idx="29">
                  <c:v>2036.5285569940004</c:v>
                </c:pt>
                <c:pt idx="30">
                  <c:v>1994.5870841910005</c:v>
                </c:pt>
                <c:pt idx="31">
                  <c:v>1984.7851819620005</c:v>
                </c:pt>
                <c:pt idx="32">
                  <c:v>1978.6506581180006</c:v>
                </c:pt>
                <c:pt idx="33">
                  <c:v>1969.3155131380006</c:v>
                </c:pt>
                <c:pt idx="34">
                  <c:v>1978.2505804760006</c:v>
                </c:pt>
                <c:pt idx="35">
                  <c:v>2002.1885593890006</c:v>
                </c:pt>
                <c:pt idx="36">
                  <c:v>2006.9228114860007</c:v>
                </c:pt>
                <c:pt idx="37">
                  <c:v>2031.5942660760006</c:v>
                </c:pt>
                <c:pt idx="38">
                  <c:v>2017.6582282130005</c:v>
                </c:pt>
                <c:pt idx="39">
                  <c:v>2010.1901122290005</c:v>
                </c:pt>
                <c:pt idx="40">
                  <c:v>1994.1203269420005</c:v>
                </c:pt>
                <c:pt idx="41">
                  <c:v>1987.8524438840006</c:v>
                </c:pt>
                <c:pt idx="42">
                  <c:v>1979.3841337950007</c:v>
                </c:pt>
                <c:pt idx="43">
                  <c:v>1970.5157460640005</c:v>
                </c:pt>
                <c:pt idx="44">
                  <c:v>1973.7830468070006</c:v>
                </c:pt>
                <c:pt idx="45">
                  <c:v>1959.3802516950007</c:v>
                </c:pt>
                <c:pt idx="46">
                  <c:v>1919.7725651370006</c:v>
                </c:pt>
                <c:pt idx="47">
                  <c:v>1901.3689936050005</c:v>
                </c:pt>
                <c:pt idx="48">
                  <c:v>1859.7609188370006</c:v>
                </c:pt>
                <c:pt idx="49">
                  <c:v>1819.9531934580004</c:v>
                </c:pt>
                <c:pt idx="50">
                  <c:v>1801.1495442840005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8-47C7-AF07-3231649D0746}"/>
            </c:ext>
          </c:extLst>
        </c:ser>
        <c:ser>
          <c:idx val="3"/>
          <c:order val="3"/>
          <c:tx>
            <c:strRef>
              <c:f>'care receipt'!$T$2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receipt'!$T$4:$T$54</c:f>
              <c:numCache>
                <c:formatCode>General</c:formatCode>
                <c:ptCount val="51"/>
                <c:pt idx="0">
                  <c:v>1325.5905871600003</c:v>
                </c:pt>
                <c:pt idx="1">
                  <c:v>1399.6716305370005</c:v>
                </c:pt>
                <c:pt idx="2">
                  <c:v>1460.9501893700005</c:v>
                </c:pt>
                <c:pt idx="3">
                  <c:v>1558.5691340180003</c:v>
                </c:pt>
                <c:pt idx="4">
                  <c:v>1634.7839248190005</c:v>
                </c:pt>
                <c:pt idx="5">
                  <c:v>1716.3330841800005</c:v>
                </c:pt>
                <c:pt idx="6">
                  <c:v>1790.3474479500005</c:v>
                </c:pt>
                <c:pt idx="7">
                  <c:v>1893.2340815510004</c:v>
                </c:pt>
                <c:pt idx="8">
                  <c:v>1984.9185411760006</c:v>
                </c:pt>
                <c:pt idx="9">
                  <c:v>2033.7946931070005</c:v>
                </c:pt>
                <c:pt idx="10">
                  <c:v>2085.9381457810005</c:v>
                </c:pt>
                <c:pt idx="11">
                  <c:v>2118.9445512460006</c:v>
                </c:pt>
                <c:pt idx="12">
                  <c:v>2147.1500250070007</c:v>
                </c:pt>
                <c:pt idx="13">
                  <c:v>2174.0219066280006</c:v>
                </c:pt>
                <c:pt idx="14">
                  <c:v>2207.8284673770004</c:v>
                </c:pt>
                <c:pt idx="15">
                  <c:v>2228.4991455470008</c:v>
                </c:pt>
                <c:pt idx="16">
                  <c:v>2240.9682320560009</c:v>
                </c:pt>
                <c:pt idx="17">
                  <c:v>2251.4369303550006</c:v>
                </c:pt>
                <c:pt idx="18">
                  <c:v>2277.1752586570005</c:v>
                </c:pt>
                <c:pt idx="19">
                  <c:v>2295.7788690100006</c:v>
                </c:pt>
                <c:pt idx="20">
                  <c:v>2311.7819746900004</c:v>
                </c:pt>
                <c:pt idx="21">
                  <c:v>2327.4516823350004</c:v>
                </c:pt>
                <c:pt idx="22">
                  <c:v>2361.8583595470009</c:v>
                </c:pt>
                <c:pt idx="23">
                  <c:v>2380.7953679350003</c:v>
                </c:pt>
                <c:pt idx="24">
                  <c:v>2442.8074024450007</c:v>
                </c:pt>
                <c:pt idx="25">
                  <c:v>2484.4821568200005</c:v>
                </c:pt>
                <c:pt idx="26">
                  <c:v>2530.1576876150007</c:v>
                </c:pt>
                <c:pt idx="27">
                  <c:v>2561.0303456560005</c:v>
                </c:pt>
                <c:pt idx="28">
                  <c:v>2597.8374887200007</c:v>
                </c:pt>
                <c:pt idx="29">
                  <c:v>2620.9753123490009</c:v>
                </c:pt>
                <c:pt idx="30">
                  <c:v>2642.312786589001</c:v>
                </c:pt>
                <c:pt idx="31">
                  <c:v>2641.4459516980005</c:v>
                </c:pt>
                <c:pt idx="32">
                  <c:v>2669.2513478170008</c:v>
                </c:pt>
                <c:pt idx="33">
                  <c:v>2669.4513866380007</c:v>
                </c:pt>
                <c:pt idx="34">
                  <c:v>2662.1166298680009</c:v>
                </c:pt>
                <c:pt idx="35">
                  <c:v>2632.3775251460006</c:v>
                </c:pt>
                <c:pt idx="36">
                  <c:v>2602.171663175001</c:v>
                </c:pt>
                <c:pt idx="37">
                  <c:v>2561.763821333001</c:v>
                </c:pt>
                <c:pt idx="38">
                  <c:v>2518.688795211001</c:v>
                </c:pt>
                <c:pt idx="39">
                  <c:v>2469.4125656380006</c:v>
                </c:pt>
                <c:pt idx="40">
                  <c:v>2446.7414992580007</c:v>
                </c:pt>
                <c:pt idx="41">
                  <c:v>2410.8011910850005</c:v>
                </c:pt>
                <c:pt idx="42">
                  <c:v>2404.1332303850008</c:v>
                </c:pt>
                <c:pt idx="43">
                  <c:v>2377.8614652270007</c:v>
                </c:pt>
                <c:pt idx="44">
                  <c:v>2342.9880307660005</c:v>
                </c:pt>
                <c:pt idx="45">
                  <c:v>2335.7866332100007</c:v>
                </c:pt>
                <c:pt idx="46">
                  <c:v>2352.9899718160004</c:v>
                </c:pt>
                <c:pt idx="47">
                  <c:v>2363.4586701150006</c:v>
                </c:pt>
                <c:pt idx="48">
                  <c:v>2366.5259320370005</c:v>
                </c:pt>
                <c:pt idx="49">
                  <c:v>2370.326669636001</c:v>
                </c:pt>
                <c:pt idx="50">
                  <c:v>2376.6612323010004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8-47C7-AF07-3231649D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receipt'!$AW$2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receipt'!$AW$4:$AW$54</c:f>
              <c:numCache>
                <c:formatCode>General</c:formatCode>
                <c:ptCount val="51"/>
                <c:pt idx="0">
                  <c:v>0.16534414859225299</c:v>
                </c:pt>
                <c:pt idx="1">
                  <c:v>0.14507134656388387</c:v>
                </c:pt>
                <c:pt idx="2">
                  <c:v>0.13370538010492747</c:v>
                </c:pt>
                <c:pt idx="3">
                  <c:v>0.12698721376829208</c:v>
                </c:pt>
                <c:pt idx="4">
                  <c:v>0.1205938209273241</c:v>
                </c:pt>
                <c:pt idx="5">
                  <c:v>0.11649235005440454</c:v>
                </c:pt>
                <c:pt idx="6">
                  <c:v>0.11602376442224901</c:v>
                </c:pt>
                <c:pt idx="7">
                  <c:v>0.11484191000229267</c:v>
                </c:pt>
                <c:pt idx="8">
                  <c:v>0.11163957983363355</c:v>
                </c:pt>
                <c:pt idx="9">
                  <c:v>0.11229797879521899</c:v>
                </c:pt>
                <c:pt idx="10">
                  <c:v>0.11270797420054621</c:v>
                </c:pt>
                <c:pt idx="11">
                  <c:v>0.11078384798099762</c:v>
                </c:pt>
                <c:pt idx="12">
                  <c:v>0.11075088503819638</c:v>
                </c:pt>
                <c:pt idx="13">
                  <c:v>0.11079722640055766</c:v>
                </c:pt>
                <c:pt idx="14">
                  <c:v>0.10917353434439976</c:v>
                </c:pt>
                <c:pt idx="15">
                  <c:v>0.11070241839472608</c:v>
                </c:pt>
                <c:pt idx="16">
                  <c:v>0.11056692857897889</c:v>
                </c:pt>
                <c:pt idx="17">
                  <c:v>0.11021274356770788</c:v>
                </c:pt>
                <c:pt idx="18">
                  <c:v>0.10743960340734535</c:v>
                </c:pt>
                <c:pt idx="19">
                  <c:v>0.10670826833073323</c:v>
                </c:pt>
                <c:pt idx="20">
                  <c:v>0.10477922077922078</c:v>
                </c:pt>
                <c:pt idx="21">
                  <c:v>0.1021856027753686</c:v>
                </c:pt>
                <c:pt idx="22">
                  <c:v>0.10015087664533583</c:v>
                </c:pt>
                <c:pt idx="23">
                  <c:v>0.10023517115233864</c:v>
                </c:pt>
                <c:pt idx="24">
                  <c:v>0.10056485428145684</c:v>
                </c:pt>
                <c:pt idx="25">
                  <c:v>9.9363189589534162E-2</c:v>
                </c:pt>
                <c:pt idx="26">
                  <c:v>9.9157206742346057E-2</c:v>
                </c:pt>
                <c:pt idx="27">
                  <c:v>9.5382914017141274E-2</c:v>
                </c:pt>
                <c:pt idx="28">
                  <c:v>9.4880534265298702E-2</c:v>
                </c:pt>
                <c:pt idx="29">
                  <c:v>9.4901933509528441E-2</c:v>
                </c:pt>
                <c:pt idx="30">
                  <c:v>9.3728162124388545E-2</c:v>
                </c:pt>
                <c:pt idx="31">
                  <c:v>9.3211894481058682E-2</c:v>
                </c:pt>
                <c:pt idx="32">
                  <c:v>9.1364118250230275E-2</c:v>
                </c:pt>
                <c:pt idx="33">
                  <c:v>9.0306949504104866E-2</c:v>
                </c:pt>
                <c:pt idx="34">
                  <c:v>9.1062717770034843E-2</c:v>
                </c:pt>
                <c:pt idx="35">
                  <c:v>8.8946579781858728E-2</c:v>
                </c:pt>
                <c:pt idx="36">
                  <c:v>8.673852658059783E-2</c:v>
                </c:pt>
                <c:pt idx="37">
                  <c:v>8.8227025127394137E-2</c:v>
                </c:pt>
                <c:pt idx="38">
                  <c:v>8.6417995444191348E-2</c:v>
                </c:pt>
                <c:pt idx="39">
                  <c:v>8.7207732598952425E-2</c:v>
                </c:pt>
                <c:pt idx="40">
                  <c:v>8.6794915961053792E-2</c:v>
                </c:pt>
                <c:pt idx="41">
                  <c:v>8.6643127641279891E-2</c:v>
                </c:pt>
                <c:pt idx="42">
                  <c:v>8.6453694030534628E-2</c:v>
                </c:pt>
                <c:pt idx="43">
                  <c:v>8.5112676316713806E-2</c:v>
                </c:pt>
                <c:pt idx="44">
                  <c:v>8.6245519713261651E-2</c:v>
                </c:pt>
                <c:pt idx="45">
                  <c:v>8.5911167702793792E-2</c:v>
                </c:pt>
                <c:pt idx="46">
                  <c:v>8.5296996160505914E-2</c:v>
                </c:pt>
                <c:pt idx="47">
                  <c:v>8.4648683389727988E-2</c:v>
                </c:pt>
                <c:pt idx="48">
                  <c:v>8.4082254379284085E-2</c:v>
                </c:pt>
                <c:pt idx="49">
                  <c:v>8.2740726503940029E-2</c:v>
                </c:pt>
                <c:pt idx="50">
                  <c:v>8.3917160674416819E-2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EA9-95A2-A5B1CC5ADD98}"/>
            </c:ext>
          </c:extLst>
        </c:ser>
        <c:ser>
          <c:idx val="1"/>
          <c:order val="1"/>
          <c:tx>
            <c:strRef>
              <c:f>'care receipt'!$AX$2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receipt'!$AX$4:$AX$54</c:f>
              <c:numCache>
                <c:formatCode>General</c:formatCode>
                <c:ptCount val="51"/>
                <c:pt idx="0">
                  <c:v>0.13598738667717777</c:v>
                </c:pt>
                <c:pt idx="1">
                  <c:v>0.10747489773149869</c:v>
                </c:pt>
                <c:pt idx="2">
                  <c:v>8.6788475052705552E-2</c:v>
                </c:pt>
                <c:pt idx="3">
                  <c:v>8.0142764438676184E-2</c:v>
                </c:pt>
                <c:pt idx="4">
                  <c:v>7.3140367258014316E-2</c:v>
                </c:pt>
                <c:pt idx="5">
                  <c:v>7.306207306207306E-2</c:v>
                </c:pt>
                <c:pt idx="6">
                  <c:v>6.6570188133140376E-2</c:v>
                </c:pt>
                <c:pt idx="7">
                  <c:v>6.25E-2</c:v>
                </c:pt>
                <c:pt idx="8">
                  <c:v>6.3132003279584584E-2</c:v>
                </c:pt>
                <c:pt idx="9">
                  <c:v>6.2080085998387532E-2</c:v>
                </c:pt>
                <c:pt idx="10">
                  <c:v>6.2019613040021203E-2</c:v>
                </c:pt>
                <c:pt idx="11">
                  <c:v>6.0725552050473183E-2</c:v>
                </c:pt>
                <c:pt idx="12">
                  <c:v>5.748031496062992E-2</c:v>
                </c:pt>
                <c:pt idx="13">
                  <c:v>5.6891647271786916E-2</c:v>
                </c:pt>
                <c:pt idx="14">
                  <c:v>6.1976987447698743E-2</c:v>
                </c:pt>
                <c:pt idx="15">
                  <c:v>5.7135403078528567E-2</c:v>
                </c:pt>
                <c:pt idx="16">
                  <c:v>5.8439864336029219E-2</c:v>
                </c:pt>
                <c:pt idx="17">
                  <c:v>5.3115961083355243E-2</c:v>
                </c:pt>
                <c:pt idx="18">
                  <c:v>5.7179818887451488E-2</c:v>
                </c:pt>
                <c:pt idx="19">
                  <c:v>5.4611025244719218E-2</c:v>
                </c:pt>
                <c:pt idx="20">
                  <c:v>5.3865979381443302E-2</c:v>
                </c:pt>
                <c:pt idx="21">
                  <c:v>5.6451612903225805E-2</c:v>
                </c:pt>
                <c:pt idx="22">
                  <c:v>5.7291666666666664E-2</c:v>
                </c:pt>
                <c:pt idx="23">
                  <c:v>5.4919312857886517E-2</c:v>
                </c:pt>
                <c:pt idx="24">
                  <c:v>4.9050632911392403E-2</c:v>
                </c:pt>
                <c:pt idx="25">
                  <c:v>4.6369899311075782E-2</c:v>
                </c:pt>
                <c:pt idx="26">
                  <c:v>4.6716497597437269E-2</c:v>
                </c:pt>
                <c:pt idx="27">
                  <c:v>4.6348693074642955E-2</c:v>
                </c:pt>
                <c:pt idx="28">
                  <c:v>4.4359255202628699E-2</c:v>
                </c:pt>
                <c:pt idx="29">
                  <c:v>4.878048780487805E-2</c:v>
                </c:pt>
                <c:pt idx="30">
                  <c:v>4.3906557838446381E-2</c:v>
                </c:pt>
                <c:pt idx="31">
                  <c:v>4.2577675489067893E-2</c:v>
                </c:pt>
                <c:pt idx="32">
                  <c:v>4.3081312410841656E-2</c:v>
                </c:pt>
                <c:pt idx="33">
                  <c:v>5.0507900677200901E-2</c:v>
                </c:pt>
                <c:pt idx="34">
                  <c:v>4.19481981981982E-2</c:v>
                </c:pt>
                <c:pt idx="35">
                  <c:v>4.9744172825469016E-2</c:v>
                </c:pt>
                <c:pt idx="36">
                  <c:v>4.6417174354511169E-2</c:v>
                </c:pt>
                <c:pt idx="37">
                  <c:v>4.4810638912980628E-2</c:v>
                </c:pt>
                <c:pt idx="38">
                  <c:v>4.3401759530791791E-2</c:v>
                </c:pt>
                <c:pt idx="39">
                  <c:v>4.8549618320610687E-2</c:v>
                </c:pt>
                <c:pt idx="40">
                  <c:v>4.7193877551020405E-2</c:v>
                </c:pt>
                <c:pt idx="41">
                  <c:v>4.4386422976501305E-2</c:v>
                </c:pt>
                <c:pt idx="42">
                  <c:v>4.2857142857142858E-2</c:v>
                </c:pt>
                <c:pt idx="43">
                  <c:v>4.7480620155038761E-2</c:v>
                </c:pt>
                <c:pt idx="44">
                  <c:v>4.8073861827443491E-2</c:v>
                </c:pt>
                <c:pt idx="45">
                  <c:v>4.6890263757733634E-2</c:v>
                </c:pt>
                <c:pt idx="46">
                  <c:v>4.743339831059129E-2</c:v>
                </c:pt>
                <c:pt idx="47">
                  <c:v>4.5148895292987511E-2</c:v>
                </c:pt>
                <c:pt idx="48">
                  <c:v>4.3589743589743588E-2</c:v>
                </c:pt>
                <c:pt idx="49">
                  <c:v>4.6668812359188926E-2</c:v>
                </c:pt>
                <c:pt idx="50">
                  <c:v>4.779169413315755E-2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EA9-95A2-A5B1CC5ADD98}"/>
            </c:ext>
          </c:extLst>
        </c:ser>
        <c:ser>
          <c:idx val="2"/>
          <c:order val="2"/>
          <c:tx>
            <c:strRef>
              <c:f>'care receipt'!$AY$2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receipt'!$AY$4:$AY$54</c:f>
              <c:numCache>
                <c:formatCode>General</c:formatCode>
                <c:ptCount val="51"/>
                <c:pt idx="0">
                  <c:v>0.1632369299221357</c:v>
                </c:pt>
                <c:pt idx="1">
                  <c:v>0.128099173553719</c:v>
                </c:pt>
                <c:pt idx="2">
                  <c:v>0.10894576191594271</c:v>
                </c:pt>
                <c:pt idx="3">
                  <c:v>8.7004895416110367E-2</c:v>
                </c:pt>
                <c:pt idx="4">
                  <c:v>8.1360946745562129E-2</c:v>
                </c:pt>
                <c:pt idx="5">
                  <c:v>7.0751864543438819E-2</c:v>
                </c:pt>
                <c:pt idx="6">
                  <c:v>6.6577129700690713E-2</c:v>
                </c:pt>
                <c:pt idx="7">
                  <c:v>6.4871938680127125E-2</c:v>
                </c:pt>
                <c:pt idx="8">
                  <c:v>6.0556760665220533E-2</c:v>
                </c:pt>
                <c:pt idx="9">
                  <c:v>6.5052403324900615E-2</c:v>
                </c:pt>
                <c:pt idx="10">
                  <c:v>6.0788125110443542E-2</c:v>
                </c:pt>
                <c:pt idx="11">
                  <c:v>5.9378754075853787E-2</c:v>
                </c:pt>
                <c:pt idx="12">
                  <c:v>5.3592763270182628E-2</c:v>
                </c:pt>
                <c:pt idx="13">
                  <c:v>5.5102380556017981E-2</c:v>
                </c:pt>
                <c:pt idx="14">
                  <c:v>5.3749387355007353E-2</c:v>
                </c:pt>
                <c:pt idx="15">
                  <c:v>5.2066645305991671E-2</c:v>
                </c:pt>
                <c:pt idx="16">
                  <c:v>5.1726882062708895E-2</c:v>
                </c:pt>
                <c:pt idx="17">
                  <c:v>4.7023432552248258E-2</c:v>
                </c:pt>
                <c:pt idx="18">
                  <c:v>4.3786423058749406E-2</c:v>
                </c:pt>
                <c:pt idx="19">
                  <c:v>4.4894087891242489E-2</c:v>
                </c:pt>
                <c:pt idx="20">
                  <c:v>4.5099601593625499E-2</c:v>
                </c:pt>
                <c:pt idx="21">
                  <c:v>4.2717199293399712E-2</c:v>
                </c:pt>
                <c:pt idx="22">
                  <c:v>4.6405971117962033E-2</c:v>
                </c:pt>
                <c:pt idx="23">
                  <c:v>4.6688206785137319E-2</c:v>
                </c:pt>
                <c:pt idx="24">
                  <c:v>4.7848426461143227E-2</c:v>
                </c:pt>
                <c:pt idx="25">
                  <c:v>4.8243483891856891E-2</c:v>
                </c:pt>
                <c:pt idx="26">
                  <c:v>4.6590909090909093E-2</c:v>
                </c:pt>
                <c:pt idx="27">
                  <c:v>4.7082228116710874E-2</c:v>
                </c:pt>
                <c:pt idx="28">
                  <c:v>4.5891318754141819E-2</c:v>
                </c:pt>
                <c:pt idx="29">
                  <c:v>4.9372384937238493E-2</c:v>
                </c:pt>
                <c:pt idx="30">
                  <c:v>4.8043003527633125E-2</c:v>
                </c:pt>
                <c:pt idx="31">
                  <c:v>5.0433010697911361E-2</c:v>
                </c:pt>
                <c:pt idx="32">
                  <c:v>4.898590580955655E-2</c:v>
                </c:pt>
                <c:pt idx="33">
                  <c:v>4.9948682860075262E-2</c:v>
                </c:pt>
                <c:pt idx="34">
                  <c:v>4.7651579846285229E-2</c:v>
                </c:pt>
                <c:pt idx="35">
                  <c:v>4.7194096447571651E-2</c:v>
                </c:pt>
                <c:pt idx="36">
                  <c:v>4.3623570800351806E-2</c:v>
                </c:pt>
                <c:pt idx="37">
                  <c:v>3.9839944328462072E-2</c:v>
                </c:pt>
                <c:pt idx="38">
                  <c:v>4.176861237329605E-2</c:v>
                </c:pt>
                <c:pt idx="39">
                  <c:v>4.0316901408450706E-2</c:v>
                </c:pt>
                <c:pt idx="40">
                  <c:v>4.0896159317211946E-2</c:v>
                </c:pt>
                <c:pt idx="41">
                  <c:v>4.0035906642728908E-2</c:v>
                </c:pt>
                <c:pt idx="42">
                  <c:v>3.9262235208181152E-2</c:v>
                </c:pt>
                <c:pt idx="43">
                  <c:v>3.8766845117223558E-2</c:v>
                </c:pt>
                <c:pt idx="44">
                  <c:v>3.6809815950920248E-2</c:v>
                </c:pt>
                <c:pt idx="45">
                  <c:v>3.332705705140275E-2</c:v>
                </c:pt>
                <c:pt idx="46">
                  <c:v>3.4881516587677727E-2</c:v>
                </c:pt>
                <c:pt idx="47">
                  <c:v>3.4534534534534533E-2</c:v>
                </c:pt>
                <c:pt idx="48">
                  <c:v>3.6003080477474012E-2</c:v>
                </c:pt>
                <c:pt idx="49">
                  <c:v>3.8898517234739069E-2</c:v>
                </c:pt>
                <c:pt idx="50">
                  <c:v>3.9766081871345033E-2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EA9-95A2-A5B1CC5ADD98}"/>
            </c:ext>
          </c:extLst>
        </c:ser>
        <c:ser>
          <c:idx val="3"/>
          <c:order val="3"/>
          <c:tx>
            <c:strRef>
              <c:f>'care receipt'!$AZ$2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receipt'!$AZ$4:$AZ$54</c:f>
              <c:numCache>
                <c:formatCode>General</c:formatCode>
                <c:ptCount val="51"/>
                <c:pt idx="0">
                  <c:v>0.13531799729364005</c:v>
                </c:pt>
                <c:pt idx="1">
                  <c:v>0.12139423076923077</c:v>
                </c:pt>
                <c:pt idx="2">
                  <c:v>0.11572535991140642</c:v>
                </c:pt>
                <c:pt idx="3">
                  <c:v>0.10875194199896426</c:v>
                </c:pt>
                <c:pt idx="4">
                  <c:v>0.11218568665377177</c:v>
                </c:pt>
                <c:pt idx="5">
                  <c:v>0.11584249084249085</c:v>
                </c:pt>
                <c:pt idx="6">
                  <c:v>0.11819389110225764</c:v>
                </c:pt>
                <c:pt idx="7">
                  <c:v>0.11661683041435283</c:v>
                </c:pt>
                <c:pt idx="8">
                  <c:v>0.10830618892508144</c:v>
                </c:pt>
                <c:pt idx="9">
                  <c:v>0.10471622701838529</c:v>
                </c:pt>
                <c:pt idx="10">
                  <c:v>0.10435117443203697</c:v>
                </c:pt>
                <c:pt idx="11">
                  <c:v>0.1037663335895465</c:v>
                </c:pt>
                <c:pt idx="12">
                  <c:v>9.6024006001500378E-2</c:v>
                </c:pt>
                <c:pt idx="13">
                  <c:v>0.10651769087523277</c:v>
                </c:pt>
                <c:pt idx="14">
                  <c:v>0.10755064456721915</c:v>
                </c:pt>
                <c:pt idx="15">
                  <c:v>0.10858585858585859</c:v>
                </c:pt>
                <c:pt idx="16">
                  <c:v>0.11739441660701504</c:v>
                </c:pt>
                <c:pt idx="17">
                  <c:v>0.10629221471738358</c:v>
                </c:pt>
                <c:pt idx="18">
                  <c:v>0.1059233449477352</c:v>
                </c:pt>
                <c:pt idx="19">
                  <c:v>0.10199789695057834</c:v>
                </c:pt>
                <c:pt idx="20">
                  <c:v>9.343168247277836E-2</c:v>
                </c:pt>
                <c:pt idx="21">
                  <c:v>9.5121095121095123E-2</c:v>
                </c:pt>
                <c:pt idx="22">
                  <c:v>9.5523440253789213E-2</c:v>
                </c:pt>
                <c:pt idx="23">
                  <c:v>9.8389355742296916E-2</c:v>
                </c:pt>
                <c:pt idx="24">
                  <c:v>9.9400775467042651E-2</c:v>
                </c:pt>
                <c:pt idx="25">
                  <c:v>9.5890410958904104E-2</c:v>
                </c:pt>
                <c:pt idx="26">
                  <c:v>8.8820301783264749E-2</c:v>
                </c:pt>
                <c:pt idx="27">
                  <c:v>8.8620689655172419E-2</c:v>
                </c:pt>
                <c:pt idx="28">
                  <c:v>8.2324455205811137E-2</c:v>
                </c:pt>
                <c:pt idx="29">
                  <c:v>8.9445438282647588E-2</c:v>
                </c:pt>
                <c:pt idx="30">
                  <c:v>8.9477451682176093E-2</c:v>
                </c:pt>
                <c:pt idx="31">
                  <c:v>8.4281650071123759E-2</c:v>
                </c:pt>
                <c:pt idx="32">
                  <c:v>7.7031304959549768E-2</c:v>
                </c:pt>
                <c:pt idx="33">
                  <c:v>7.9800498753117205E-2</c:v>
                </c:pt>
                <c:pt idx="34">
                  <c:v>7.3249551166965896E-2</c:v>
                </c:pt>
                <c:pt idx="35">
                  <c:v>8.0621836587129431E-2</c:v>
                </c:pt>
                <c:pt idx="36">
                  <c:v>7.8545454545454543E-2</c:v>
                </c:pt>
                <c:pt idx="37">
                  <c:v>8.7364620938628165E-2</c:v>
                </c:pt>
                <c:pt idx="38">
                  <c:v>7.4224519940915806E-2</c:v>
                </c:pt>
                <c:pt idx="39">
                  <c:v>8.3551892094417379E-2</c:v>
                </c:pt>
                <c:pt idx="40">
                  <c:v>8.4108671380721992E-2</c:v>
                </c:pt>
                <c:pt idx="41">
                  <c:v>8.3458083832335328E-2</c:v>
                </c:pt>
                <c:pt idx="42">
                  <c:v>8.3492184521540225E-2</c:v>
                </c:pt>
                <c:pt idx="43">
                  <c:v>8.0552359033371698E-2</c:v>
                </c:pt>
                <c:pt idx="44">
                  <c:v>7.8838174273858919E-2</c:v>
                </c:pt>
                <c:pt idx="45">
                  <c:v>7.4553062000760742E-2</c:v>
                </c:pt>
                <c:pt idx="46">
                  <c:v>7.6715497301464916E-2</c:v>
                </c:pt>
                <c:pt idx="47">
                  <c:v>7.6687116564417179E-2</c:v>
                </c:pt>
                <c:pt idx="48">
                  <c:v>7.4568288854003142E-2</c:v>
                </c:pt>
                <c:pt idx="49">
                  <c:v>7.4840764331210188E-2</c:v>
                </c:pt>
                <c:pt idx="50">
                  <c:v>8.3629191321499013E-2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6-4EA9-95A2-A5B1CC5A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63197470860232"/>
          <c:y val="6.076334208223972E-2"/>
          <c:w val="0.68836802529139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142875</xdr:colOff>
      <xdr:row>12</xdr:row>
      <xdr:rowOff>152406</xdr:rowOff>
    </xdr:from>
    <xdr:to>
      <xdr:col>61</xdr:col>
      <xdr:colOff>295275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195FB-EB8F-FE2E-CEFE-67886417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142875</xdr:colOff>
      <xdr:row>13</xdr:row>
      <xdr:rowOff>28575</xdr:rowOff>
    </xdr:from>
    <xdr:to>
      <xdr:col>70</xdr:col>
      <xdr:colOff>295275</xdr:colOff>
      <xdr:row>29</xdr:row>
      <xdr:rowOff>9519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3A8D1-F03B-4C1D-8266-E85A16707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76200</xdr:colOff>
      <xdr:row>10</xdr:row>
      <xdr:rowOff>161925</xdr:rowOff>
    </xdr:from>
    <xdr:to>
      <xdr:col>84</xdr:col>
      <xdr:colOff>228600</xdr:colOff>
      <xdr:row>26</xdr:row>
      <xdr:rowOff>142869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381BC-E951-448A-BC8F-25774FDC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94</xdr:col>
      <xdr:colOff>571500</xdr:colOff>
      <xdr:row>10</xdr:row>
      <xdr:rowOff>85725</xdr:rowOff>
    </xdr:from>
    <xdr:to>
      <xdr:col>103</xdr:col>
      <xdr:colOff>114300</xdr:colOff>
      <xdr:row>26</xdr:row>
      <xdr:rowOff>66669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A70DC-20E5-405B-A821-A568EF8A9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85</xdr:col>
      <xdr:colOff>190500</xdr:colOff>
      <xdr:row>11</xdr:row>
      <xdr:rowOff>66675</xdr:rowOff>
    </xdr:from>
    <xdr:to>
      <xdr:col>93</xdr:col>
      <xdr:colOff>342900</xdr:colOff>
      <xdr:row>27</xdr:row>
      <xdr:rowOff>47619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71D96C-8F1E-4834-AFF7-24B54878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117</xdr:col>
      <xdr:colOff>390525</xdr:colOff>
      <xdr:row>10</xdr:row>
      <xdr:rowOff>142875</xdr:rowOff>
    </xdr:from>
    <xdr:to>
      <xdr:col>125</xdr:col>
      <xdr:colOff>457200</xdr:colOff>
      <xdr:row>26</xdr:row>
      <xdr:rowOff>123819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1A3A8-07F0-4B54-ABC9-0C9B1323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9524</xdr:colOff>
      <xdr:row>6</xdr:row>
      <xdr:rowOff>90487</xdr:rowOff>
    </xdr:from>
    <xdr:to>
      <xdr:col>30</xdr:col>
      <xdr:colOff>209549</xdr:colOff>
      <xdr:row>20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26740-3C47-DE00-14B4-E2E19546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304800</xdr:colOff>
      <xdr:row>6</xdr:row>
      <xdr:rowOff>28575</xdr:rowOff>
    </xdr:from>
    <xdr:to>
      <xdr:col>19</xdr:col>
      <xdr:colOff>457200</xdr:colOff>
      <xdr:row>22</xdr:row>
      <xdr:rowOff>9519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250432-753C-45ED-89F5-50E24989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438150</xdr:colOff>
      <xdr:row>14</xdr:row>
      <xdr:rowOff>180975</xdr:rowOff>
    </xdr:from>
    <xdr:to>
      <xdr:col>52</xdr:col>
      <xdr:colOff>28575</xdr:colOff>
      <xdr:row>29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96FE03-14AE-4EA3-88B9-6D98754CC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102</xdr:col>
      <xdr:colOff>161925</xdr:colOff>
      <xdr:row>10</xdr:row>
      <xdr:rowOff>180975</xdr:rowOff>
    </xdr:from>
    <xdr:to>
      <xdr:col>110</xdr:col>
      <xdr:colOff>504825</xdr:colOff>
      <xdr:row>26</xdr:row>
      <xdr:rowOff>161919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4E9DFC-0F46-4DDD-8525-05ADA605D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90</xdr:col>
      <xdr:colOff>190500</xdr:colOff>
      <xdr:row>22</xdr:row>
      <xdr:rowOff>57150</xdr:rowOff>
    </xdr:from>
    <xdr:to>
      <xdr:col>98</xdr:col>
      <xdr:colOff>342900</xdr:colOff>
      <xdr:row>38</xdr:row>
      <xdr:rowOff>38094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C4736-30ED-4715-B1CD-F5023F66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127</xdr:col>
      <xdr:colOff>0</xdr:colOff>
      <xdr:row>11</xdr:row>
      <xdr:rowOff>0</xdr:rowOff>
    </xdr:from>
    <xdr:to>
      <xdr:col>135</xdr:col>
      <xdr:colOff>152400</xdr:colOff>
      <xdr:row>26</xdr:row>
      <xdr:rowOff>171444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58EF9-3CE0-4D41-998A-4435AEA02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7</xdr:row>
      <xdr:rowOff>80962</xdr:rowOff>
    </xdr:from>
    <xdr:to>
      <xdr:col>9</xdr:col>
      <xdr:colOff>95250</xdr:colOff>
      <xdr:row>21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8DBFE-90EE-4246-C0E9-C6AEF2F79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8</xdr:row>
      <xdr:rowOff>14287</xdr:rowOff>
    </xdr:from>
    <xdr:to>
      <xdr:col>18</xdr:col>
      <xdr:colOff>171450</xdr:colOff>
      <xdr:row>22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FA4B9-DFE6-EB9A-5439-CC1AFDEE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9525</xdr:colOff>
      <xdr:row>9</xdr:row>
      <xdr:rowOff>52387</xdr:rowOff>
    </xdr:from>
    <xdr:to>
      <xdr:col>104</xdr:col>
      <xdr:colOff>314325</xdr:colOff>
      <xdr:row>23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73039-3AA7-A12D-A8EC-71F505B43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123825</xdr:colOff>
      <xdr:row>24</xdr:row>
      <xdr:rowOff>147637</xdr:rowOff>
    </xdr:from>
    <xdr:to>
      <xdr:col>111</xdr:col>
      <xdr:colOff>428625</xdr:colOff>
      <xdr:row>39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3F35A-92E4-AD43-5F0F-13EAED07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457199</xdr:colOff>
      <xdr:row>7</xdr:row>
      <xdr:rowOff>66675</xdr:rowOff>
    </xdr:from>
    <xdr:to>
      <xdr:col>116</xdr:col>
      <xdr:colOff>9524</xdr:colOff>
      <xdr:row>22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AF62D5-F999-9EFA-E119-68D6D407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504824</xdr:colOff>
      <xdr:row>7</xdr:row>
      <xdr:rowOff>28575</xdr:rowOff>
    </xdr:from>
    <xdr:to>
      <xdr:col>77</xdr:col>
      <xdr:colOff>419100</xdr:colOff>
      <xdr:row>23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5BF90-8D6B-41A5-853E-E9F475EF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117</xdr:col>
      <xdr:colOff>0</xdr:colOff>
      <xdr:row>9</xdr:row>
      <xdr:rowOff>47625</xdr:rowOff>
    </xdr:from>
    <xdr:to>
      <xdr:col>125</xdr:col>
      <xdr:colOff>600075</xdr:colOff>
      <xdr:row>25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F9C399-0DE3-4F7E-B470-6401D247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126</xdr:col>
      <xdr:colOff>114300</xdr:colOff>
      <xdr:row>8</xdr:row>
      <xdr:rowOff>142875</xdr:rowOff>
    </xdr:from>
    <xdr:to>
      <xdr:col>134</xdr:col>
      <xdr:colOff>276225</xdr:colOff>
      <xdr:row>24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7947A3-4F20-42A8-B18C-1002DB38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8257-28FE-470C-8FED-5082C28D8227}">
  <dimension ref="A2:B8"/>
  <sheetViews>
    <sheetView workbookViewId="0">
      <selection activeCell="J6" sqref="J6"/>
    </sheetView>
  </sheetViews>
  <sheetFormatPr defaultRowHeight="15" x14ac:dyDescent="0.25"/>
  <cols>
    <col min="1" max="1" width="14.5703125" customWidth="1"/>
  </cols>
  <sheetData>
    <row r="2" spans="1:2" x14ac:dyDescent="0.25">
      <c r="A2" t="s">
        <v>113</v>
      </c>
    </row>
    <row r="3" spans="1:2" x14ac:dyDescent="0.25">
      <c r="A3" t="s">
        <v>109</v>
      </c>
      <c r="B3" t="s">
        <v>111</v>
      </c>
    </row>
    <row r="4" spans="1:2" x14ac:dyDescent="0.25">
      <c r="A4" t="s">
        <v>110</v>
      </c>
      <c r="B4" t="s">
        <v>112</v>
      </c>
    </row>
    <row r="7" spans="1:2" x14ac:dyDescent="0.25">
      <c r="A7" t="s">
        <v>0</v>
      </c>
    </row>
    <row r="8" spans="1:2" x14ac:dyDescent="0.25">
      <c r="A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69B2-5EF8-45B1-A678-D487E4188507}">
  <dimension ref="A1:EW60"/>
  <sheetViews>
    <sheetView workbookViewId="0">
      <pane xSplit="1" ySplit="2" topLeftCell="BF3" activePane="bottomRight" state="frozen"/>
      <selection pane="topRight" activeCell="B1" sqref="B1"/>
      <selection pane="bottomLeft" activeCell="A3" sqref="A3"/>
      <selection pane="bottomRight" activeCell="BN3" sqref="BN3"/>
    </sheetView>
  </sheetViews>
  <sheetFormatPr defaultRowHeight="15" x14ac:dyDescent="0.25"/>
  <cols>
    <col min="102" max="102" width="9.140625" customWidth="1"/>
    <col min="121" max="121" width="10.42578125" customWidth="1"/>
  </cols>
  <sheetData>
    <row r="1" spans="1:153" x14ac:dyDescent="0.25">
      <c r="B1" t="s">
        <v>57</v>
      </c>
      <c r="F1" t="s">
        <v>58</v>
      </c>
      <c r="J1" t="s">
        <v>59</v>
      </c>
      <c r="L1" t="s">
        <v>29</v>
      </c>
      <c r="Q1" t="s">
        <v>60</v>
      </c>
      <c r="W1" t="s">
        <v>61</v>
      </c>
      <c r="Z1" t="s">
        <v>63</v>
      </c>
      <c r="AB1" t="s">
        <v>64</v>
      </c>
      <c r="AE1" t="s">
        <v>69</v>
      </c>
      <c r="AI1" t="s">
        <v>70</v>
      </c>
      <c r="AM1" t="s">
        <v>71</v>
      </c>
      <c r="AR1" t="s">
        <v>72</v>
      </c>
      <c r="AW1" t="s">
        <v>73</v>
      </c>
      <c r="BC1" t="s">
        <v>10</v>
      </c>
      <c r="BI1" t="s">
        <v>52</v>
      </c>
      <c r="BN1" t="s">
        <v>11</v>
      </c>
      <c r="BT1" t="s">
        <v>62</v>
      </c>
      <c r="CB1" t="s">
        <v>16</v>
      </c>
      <c r="CF1" t="s">
        <v>19</v>
      </c>
      <c r="CM1" t="s">
        <v>20</v>
      </c>
      <c r="CR1" t="s">
        <v>21</v>
      </c>
      <c r="CU1" t="s">
        <v>24</v>
      </c>
      <c r="CX1" t="s">
        <v>22</v>
      </c>
      <c r="DA1" t="s">
        <v>89</v>
      </c>
      <c r="DB1" t="s">
        <v>74</v>
      </c>
      <c r="DC1" t="s">
        <v>23</v>
      </c>
      <c r="DD1" t="s">
        <v>74</v>
      </c>
      <c r="DE1" t="s">
        <v>90</v>
      </c>
      <c r="DI1" t="s">
        <v>5</v>
      </c>
      <c r="DK1" t="s">
        <v>6</v>
      </c>
      <c r="DN1" t="s">
        <v>25</v>
      </c>
      <c r="DQ1" t="s">
        <v>33</v>
      </c>
      <c r="DT1" t="s">
        <v>32</v>
      </c>
      <c r="ED1" t="s">
        <v>34</v>
      </c>
      <c r="EK1" t="s">
        <v>28</v>
      </c>
      <c r="EL1" t="s">
        <v>30</v>
      </c>
    </row>
    <row r="2" spans="1:153" x14ac:dyDescent="0.25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7</v>
      </c>
      <c r="K2" t="s">
        <v>8</v>
      </c>
      <c r="N2" t="s">
        <v>3</v>
      </c>
      <c r="P2" t="s">
        <v>2</v>
      </c>
      <c r="Q2" t="s">
        <v>5</v>
      </c>
      <c r="R2" t="s">
        <v>6</v>
      </c>
      <c r="S2" t="s">
        <v>7</v>
      </c>
      <c r="T2" t="s">
        <v>8</v>
      </c>
      <c r="W2" t="s">
        <v>7</v>
      </c>
      <c r="X2" t="s">
        <v>8</v>
      </c>
      <c r="Z2" t="s">
        <v>7</v>
      </c>
      <c r="AA2" t="s">
        <v>8</v>
      </c>
      <c r="AB2" t="s">
        <v>7</v>
      </c>
      <c r="AC2" t="s">
        <v>8</v>
      </c>
      <c r="AE2" t="s">
        <v>65</v>
      </c>
      <c r="AF2" t="s">
        <v>66</v>
      </c>
      <c r="AG2" t="s">
        <v>67</v>
      </c>
      <c r="AH2" t="s">
        <v>68</v>
      </c>
      <c r="AI2" t="s">
        <v>65</v>
      </c>
      <c r="AJ2" t="s">
        <v>66</v>
      </c>
      <c r="AK2" t="s">
        <v>67</v>
      </c>
      <c r="AL2" t="s">
        <v>68</v>
      </c>
      <c r="AM2" t="s">
        <v>65</v>
      </c>
      <c r="AN2" t="s">
        <v>66</v>
      </c>
      <c r="AO2" t="s">
        <v>67</v>
      </c>
      <c r="AP2" t="s">
        <v>68</v>
      </c>
      <c r="AR2" t="s">
        <v>65</v>
      </c>
      <c r="AS2" t="s">
        <v>66</v>
      </c>
      <c r="AT2" t="s">
        <v>67</v>
      </c>
      <c r="AU2" t="s">
        <v>68</v>
      </c>
      <c r="AW2" t="s">
        <v>65</v>
      </c>
      <c r="AX2" t="s">
        <v>66</v>
      </c>
      <c r="AY2" t="s">
        <v>67</v>
      </c>
      <c r="AZ2" t="s">
        <v>68</v>
      </c>
      <c r="BC2" t="s">
        <v>5</v>
      </c>
      <c r="BD2" t="s">
        <v>6</v>
      </c>
      <c r="BE2" t="s">
        <v>7</v>
      </c>
      <c r="BF2" t="s">
        <v>8</v>
      </c>
      <c r="BG2" t="s">
        <v>9</v>
      </c>
      <c r="BI2" t="s">
        <v>5</v>
      </c>
      <c r="BJ2" t="s">
        <v>6</v>
      </c>
      <c r="BK2" t="s">
        <v>7</v>
      </c>
      <c r="BL2" t="s">
        <v>8</v>
      </c>
      <c r="BN2" t="s">
        <v>5</v>
      </c>
      <c r="BO2" t="s">
        <v>6</v>
      </c>
      <c r="BP2" t="s">
        <v>7</v>
      </c>
      <c r="BQ2" t="s">
        <v>8</v>
      </c>
      <c r="BR2" t="s">
        <v>9</v>
      </c>
      <c r="BT2" t="s">
        <v>7</v>
      </c>
      <c r="BU2" t="s">
        <v>8</v>
      </c>
      <c r="BW2" t="s">
        <v>12</v>
      </c>
      <c r="BX2" t="s">
        <v>13</v>
      </c>
      <c r="BY2" t="s">
        <v>14</v>
      </c>
      <c r="BZ2" t="s">
        <v>103</v>
      </c>
      <c r="CA2" t="s">
        <v>15</v>
      </c>
      <c r="CB2" t="s">
        <v>18</v>
      </c>
      <c r="CC2" t="s">
        <v>17</v>
      </c>
      <c r="CF2" t="s">
        <v>5</v>
      </c>
      <c r="CG2" t="s">
        <v>6</v>
      </c>
      <c r="CH2" t="s">
        <v>7</v>
      </c>
      <c r="CI2" t="s">
        <v>8</v>
      </c>
      <c r="CJ2" t="s">
        <v>9</v>
      </c>
      <c r="CM2" t="s">
        <v>5</v>
      </c>
      <c r="CN2" t="s">
        <v>6</v>
      </c>
      <c r="CO2" t="s">
        <v>7</v>
      </c>
      <c r="CP2" t="s">
        <v>8</v>
      </c>
      <c r="CR2" t="s">
        <v>7</v>
      </c>
      <c r="CS2" t="s">
        <v>8</v>
      </c>
      <c r="CU2" t="s">
        <v>7</v>
      </c>
      <c r="CV2" t="s">
        <v>8</v>
      </c>
      <c r="CX2" t="s">
        <v>7</v>
      </c>
      <c r="CY2" t="s">
        <v>8</v>
      </c>
      <c r="DA2" t="s">
        <v>75</v>
      </c>
      <c r="DB2" t="s">
        <v>76</v>
      </c>
      <c r="DC2" t="s">
        <v>77</v>
      </c>
      <c r="DD2" t="s">
        <v>78</v>
      </c>
      <c r="DE2" t="s">
        <v>85</v>
      </c>
      <c r="DF2" t="s">
        <v>86</v>
      </c>
      <c r="DI2" t="s">
        <v>26</v>
      </c>
      <c r="DJ2" t="s">
        <v>27</v>
      </c>
      <c r="DK2" t="s">
        <v>26</v>
      </c>
      <c r="DL2" t="s">
        <v>27</v>
      </c>
      <c r="DN2" t="s">
        <v>31</v>
      </c>
      <c r="DO2" t="s">
        <v>6</v>
      </c>
      <c r="DQ2" t="s">
        <v>5</v>
      </c>
      <c r="DR2" t="s">
        <v>6</v>
      </c>
      <c r="DT2" t="s">
        <v>31</v>
      </c>
      <c r="DU2" t="s">
        <v>6</v>
      </c>
      <c r="DV2" t="s">
        <v>7</v>
      </c>
      <c r="DW2" t="s">
        <v>8</v>
      </c>
      <c r="DY2" t="s">
        <v>31</v>
      </c>
      <c r="DZ2" t="s">
        <v>6</v>
      </c>
      <c r="EA2" t="s">
        <v>7</v>
      </c>
      <c r="EB2" t="s">
        <v>8</v>
      </c>
      <c r="ED2" t="s">
        <v>35</v>
      </c>
      <c r="EE2" t="s">
        <v>36</v>
      </c>
      <c r="EF2" t="s">
        <v>37</v>
      </c>
      <c r="EG2" t="s">
        <v>38</v>
      </c>
      <c r="EH2" t="s">
        <v>39</v>
      </c>
      <c r="EI2" t="s">
        <v>40</v>
      </c>
      <c r="EK2" t="s">
        <v>29</v>
      </c>
      <c r="EL2" t="s">
        <v>29</v>
      </c>
      <c r="EM2" t="s">
        <v>5</v>
      </c>
      <c r="EN2" t="s">
        <v>6</v>
      </c>
      <c r="EO2" t="s">
        <v>7</v>
      </c>
      <c r="EP2" t="s">
        <v>8</v>
      </c>
      <c r="ES2" t="s">
        <v>7</v>
      </c>
      <c r="ET2" t="s">
        <v>8</v>
      </c>
    </row>
    <row r="3" spans="1:153" x14ac:dyDescent="0.25">
      <c r="A3">
        <v>2019</v>
      </c>
      <c r="B3" s="1">
        <v>10123</v>
      </c>
      <c r="C3" s="1">
        <v>18373</v>
      </c>
      <c r="D3" s="1">
        <v>19640</v>
      </c>
      <c r="E3" s="1">
        <v>19352</v>
      </c>
      <c r="F3" s="1">
        <v>3327</v>
      </c>
      <c r="G3" s="1">
        <v>5643</v>
      </c>
      <c r="H3" s="1">
        <v>19280</v>
      </c>
      <c r="I3" s="1">
        <v>19112</v>
      </c>
      <c r="J3" s="1">
        <v>15268</v>
      </c>
      <c r="K3" s="1">
        <v>16188</v>
      </c>
      <c r="L3" s="1">
        <v>1000000</v>
      </c>
      <c r="N3">
        <v>66679607.000000022</v>
      </c>
      <c r="P3">
        <v>2019</v>
      </c>
      <c r="Q3">
        <f t="shared" ref="Q3:Q34" si="0">B3*$N$5/1000</f>
        <v>674.99766166100028</v>
      </c>
      <c r="R3">
        <f t="shared" ref="R3:R34" si="1">C3*$N$5/1000</f>
        <v>1225.1044194110004</v>
      </c>
      <c r="S3">
        <f t="shared" ref="S3:S34" si="2">D3*$N$5/1000</f>
        <v>1309.5874814800004</v>
      </c>
      <c r="T3">
        <f t="shared" ref="T3:T34" si="3">E3*$N$5/1000</f>
        <v>1290.3837546640004</v>
      </c>
      <c r="U3">
        <f>SUM(Q3:T3)</f>
        <v>4500.0733172160017</v>
      </c>
      <c r="W3">
        <f>J3*$N$5/1000</f>
        <v>1018.0642396760003</v>
      </c>
      <c r="X3">
        <f>K3*$N$5/1000</f>
        <v>1079.4094781160004</v>
      </c>
      <c r="Z3">
        <f>S3-W3</f>
        <v>291.52324180400012</v>
      </c>
      <c r="AA3">
        <f>T3-X3</f>
        <v>210.97427654800003</v>
      </c>
      <c r="AB3">
        <f>Z3/S3</f>
        <v>0.22260692464358456</v>
      </c>
      <c r="AC3">
        <f>AA3/T3</f>
        <v>0.16349731293923106</v>
      </c>
      <c r="AE3" s="1">
        <v>31975</v>
      </c>
      <c r="AF3" s="1">
        <v>2366</v>
      </c>
      <c r="AG3" s="1">
        <v>3307</v>
      </c>
      <c r="AH3" s="1">
        <v>1344</v>
      </c>
      <c r="AI3" s="1">
        <v>31311</v>
      </c>
      <c r="AJ3" s="1">
        <v>2457</v>
      </c>
      <c r="AK3" s="1">
        <v>3407</v>
      </c>
      <c r="AL3" s="1">
        <v>1217</v>
      </c>
      <c r="AM3" s="1">
        <v>25780</v>
      </c>
      <c r="AN3" s="1">
        <v>1923</v>
      </c>
      <c r="AO3" s="1">
        <v>2634</v>
      </c>
      <c r="AP3" s="1">
        <v>1119</v>
      </c>
      <c r="AR3">
        <f>AE3-AM3</f>
        <v>6195</v>
      </c>
      <c r="AS3">
        <f t="shared" ref="AS3:AU3" si="4">AF3-AN3</f>
        <v>443</v>
      </c>
      <c r="AT3">
        <f t="shared" si="4"/>
        <v>673</v>
      </c>
      <c r="AU3">
        <f t="shared" si="4"/>
        <v>225</v>
      </c>
      <c r="AW3">
        <f>AR3/AE3</f>
        <v>0.19374511336982017</v>
      </c>
      <c r="AX3">
        <f t="shared" ref="AX3:AZ18" si="5">AS3/AF3</f>
        <v>0.18723584108199492</v>
      </c>
      <c r="AY3">
        <f t="shared" si="5"/>
        <v>0.20350771091623829</v>
      </c>
      <c r="AZ3">
        <f t="shared" si="5"/>
        <v>0.16741071428571427</v>
      </c>
      <c r="BA3">
        <f>SUM(AR3:AU3)/SUM(AE3:AH3)</f>
        <v>0.19327041444398851</v>
      </c>
      <c r="BC3">
        <f t="shared" ref="BC3:BC34" si="6">F3*$N$5/1000</f>
        <v>221.84305248900006</v>
      </c>
      <c r="BD3">
        <f t="shared" ref="BD3:BD34" si="7">G3*$N$5/1000</f>
        <v>376.27302230100008</v>
      </c>
      <c r="BE3">
        <f t="shared" ref="BE3:BE34" si="8">H3*$N$5/1000</f>
        <v>1285.5828229600002</v>
      </c>
      <c r="BF3">
        <f t="shared" ref="BF3:BF34" si="9">I3*$N$5/1000</f>
        <v>1274.3806489840003</v>
      </c>
      <c r="BG3">
        <f>SUM(BC3:BF3)</f>
        <v>3158.0795467340004</v>
      </c>
      <c r="BI3" s="1">
        <v>59.933050000000001</v>
      </c>
      <c r="BJ3" s="1">
        <v>49.755650000000003</v>
      </c>
      <c r="BK3" s="1">
        <v>19.904820000000001</v>
      </c>
      <c r="BL3" s="1">
        <v>18.420680000000001</v>
      </c>
      <c r="BN3">
        <f>BI3*BC3*365.25/7/1000</f>
        <v>693.75223699791923</v>
      </c>
      <c r="BO3">
        <f>BJ3*BD3*365.25/7/1000</f>
        <v>976.87201999271963</v>
      </c>
      <c r="BP3">
        <f>BK3*BE3*365.25/7/1000</f>
        <v>1335.2128405859892</v>
      </c>
      <c r="BQ3">
        <f>BL3*BF3*365.25/7/1000</f>
        <v>1224.8897797320701</v>
      </c>
      <c r="BR3">
        <f>SUM(BN3:BQ3)</f>
        <v>4230.726877308698</v>
      </c>
      <c r="BT3">
        <f t="shared" ref="BT3:BT34" si="10">BK3*Z3*365.25/7/1000</f>
        <v>302.77751758516314</v>
      </c>
      <c r="BU3">
        <f t="shared" ref="BU3:BU34" si="11">BL3*AA3*365.25/7/1000</f>
        <v>202.78104139139123</v>
      </c>
      <c r="BY3">
        <v>1.7</v>
      </c>
      <c r="BZ3">
        <f>CC3*(1+BY3/100)*(1+BY4/100)*(1+BY5/100)*(1+BY6/100)*(1+BY7/100)</f>
        <v>11.644722687582053</v>
      </c>
      <c r="CA3">
        <f>2233921*(1+BY3/100)*(1+BY4/100)*(1+BY5/100)*(1+BY6/100)*(1+BY7/100)</f>
        <v>2738251.6369437883</v>
      </c>
      <c r="CB3">
        <v>10.36</v>
      </c>
      <c r="CC3">
        <v>9.5</v>
      </c>
      <c r="CD3">
        <f>CC3/CB3</f>
        <v>0.91698841698841704</v>
      </c>
      <c r="CF3">
        <f>BN3*$BZ3/1000</f>
        <v>8.0785524137304723</v>
      </c>
      <c r="CG3">
        <f>BO3*$BZ3/1000</f>
        <v>11.37540377407333</v>
      </c>
      <c r="CH3">
        <f>BP3*$BZ3/1000</f>
        <v>15.548183257522547</v>
      </c>
      <c r="CI3">
        <f>BQ3*$BZ3/1000</f>
        <v>14.263501807833421</v>
      </c>
      <c r="CJ3">
        <f>SUM(CF3:CI3)</f>
        <v>49.265641253159771</v>
      </c>
      <c r="CM3" s="1">
        <v>0</v>
      </c>
      <c r="CN3" s="1">
        <v>0</v>
      </c>
      <c r="CO3" s="1">
        <v>5726</v>
      </c>
      <c r="CP3" s="1">
        <v>9510</v>
      </c>
      <c r="CR3" s="1">
        <v>9.5056759999999993</v>
      </c>
      <c r="CS3" s="1">
        <v>11.55095</v>
      </c>
      <c r="CU3">
        <f t="shared" ref="CU3:CU34" si="12">CO3*$N$5/1000</f>
        <v>381.80742968200013</v>
      </c>
      <c r="CV3">
        <f t="shared" ref="CV3:CV34" si="13">CP3*$N$5/1000</f>
        <v>634.12306257000023</v>
      </c>
      <c r="CX3">
        <f t="shared" ref="CX3:CX34" si="14">CR3*365.25/7*CO3*$N$5/10^6</f>
        <v>189.37365751099173</v>
      </c>
      <c r="CY3">
        <f t="shared" ref="CY3:CY34" si="15">CS3*365.25/7*CP3*$N$5/10^6</f>
        <v>382.19362344983182</v>
      </c>
      <c r="CZ3">
        <f>SUM(CX3:CY3)/BR3</f>
        <v>0.13509907340660479</v>
      </c>
      <c r="DA3">
        <f t="shared" ref="DA3:DA34" si="16">CO3*CR3*BZ3*$N$5*365.25/7/10^9</f>
        <v>2.205203726048639</v>
      </c>
      <c r="DB3">
        <f t="shared" ref="DB3:DB34" si="17">CH3-DA3</f>
        <v>13.342979531473908</v>
      </c>
      <c r="DC3">
        <f t="shared" ref="DC3:DC34" si="18">CP3*CS3*BZ3*$N$5*365.25/7/10^9</f>
        <v>4.4505387580354494</v>
      </c>
      <c r="DD3">
        <f t="shared" ref="DD3:DD34" si="19">CI3-DC3</f>
        <v>9.8129630497979718</v>
      </c>
      <c r="DE3">
        <f t="shared" ref="DE3" si="20">DC3+DA3</f>
        <v>6.6557424840840884</v>
      </c>
      <c r="DF3">
        <f t="shared" ref="DF3:DF34" si="21">CJ3-DE3</f>
        <v>42.609898769075684</v>
      </c>
      <c r="DI3" s="1">
        <v>1542</v>
      </c>
      <c r="DJ3" s="1">
        <v>653.86590000000001</v>
      </c>
      <c r="DK3" s="1">
        <v>4497</v>
      </c>
      <c r="DL3" s="1">
        <v>560.00030000000004</v>
      </c>
      <c r="DN3" s="1">
        <v>9900</v>
      </c>
      <c r="DO3" s="1">
        <v>18373</v>
      </c>
      <c r="DQ3">
        <f>DI3*$N$5*DJ3*12/10^9</f>
        <v>0.80676554107494503</v>
      </c>
      <c r="DR3">
        <f>DK3*$N$5*DL3*12/10^9</f>
        <v>2.0150481342923747</v>
      </c>
      <c r="DT3" s="1">
        <v>348397</v>
      </c>
      <c r="DU3" s="1">
        <v>259743</v>
      </c>
      <c r="DV3" s="1">
        <v>134249</v>
      </c>
      <c r="DW3" s="1">
        <v>49205</v>
      </c>
      <c r="DY3">
        <f>DT3*$N$5/10^6</f>
        <v>23.230975039979008</v>
      </c>
      <c r="DZ3">
        <f t="shared" ref="DZ3:EB3" si="22">DU3*$N$5/10^6</f>
        <v>17.319561161001005</v>
      </c>
      <c r="EA3">
        <f t="shared" si="22"/>
        <v>8.951670560143004</v>
      </c>
      <c r="EB3">
        <f t="shared" si="22"/>
        <v>3.2809700624350011</v>
      </c>
      <c r="ED3" s="1">
        <v>19640</v>
      </c>
      <c r="EE3" s="1">
        <v>19352</v>
      </c>
      <c r="EF3" s="1">
        <v>105</v>
      </c>
      <c r="EG3" s="1">
        <v>663.57749999999999</v>
      </c>
      <c r="EH3" s="1">
        <v>393</v>
      </c>
      <c r="EI3" s="1">
        <v>393.01010000000002</v>
      </c>
      <c r="EK3" s="1">
        <v>0.20982200000000001</v>
      </c>
      <c r="EL3" s="1">
        <v>0.1569767</v>
      </c>
      <c r="EM3" s="1">
        <v>0.43801119999999999</v>
      </c>
      <c r="EN3" s="1">
        <v>0.25865749999999998</v>
      </c>
      <c r="EO3" s="1">
        <v>1.9085999999999999E-2</v>
      </c>
      <c r="EP3" s="1">
        <v>1.32097E-2</v>
      </c>
      <c r="ES3">
        <v>5883</v>
      </c>
      <c r="ET3">
        <v>10648</v>
      </c>
      <c r="EV3">
        <f>EF3/ES3</f>
        <v>1.7848036715961243E-2</v>
      </c>
      <c r="EW3">
        <f>EH3/ET3</f>
        <v>3.6908339594290004E-2</v>
      </c>
    </row>
    <row r="4" spans="1:153" x14ac:dyDescent="0.25">
      <c r="A4">
        <v>2020</v>
      </c>
      <c r="B4" s="1">
        <v>5093</v>
      </c>
      <c r="C4" s="1">
        <v>10790</v>
      </c>
      <c r="D4" s="1">
        <v>21757</v>
      </c>
      <c r="E4" s="1">
        <v>19880</v>
      </c>
      <c r="F4" s="1">
        <v>1669</v>
      </c>
      <c r="G4" s="1">
        <v>3318</v>
      </c>
      <c r="H4" s="1">
        <v>20509</v>
      </c>
      <c r="I4" s="1">
        <v>19520</v>
      </c>
      <c r="J4" s="1">
        <v>17642</v>
      </c>
      <c r="K4" s="1">
        <v>17237</v>
      </c>
      <c r="L4" s="1">
        <v>1004483</v>
      </c>
      <c r="N4" t="s">
        <v>4</v>
      </c>
      <c r="P4">
        <v>2020</v>
      </c>
      <c r="Q4">
        <f>B4*$N$5/1000</f>
        <v>339.59923845100008</v>
      </c>
      <c r="R4">
        <f t="shared" si="1"/>
        <v>719.47295953000025</v>
      </c>
      <c r="S4">
        <f t="shared" si="2"/>
        <v>1450.7482094990003</v>
      </c>
      <c r="T4">
        <f t="shared" si="3"/>
        <v>1325.5905871600003</v>
      </c>
      <c r="U4">
        <f t="shared" ref="U4:U54" si="23">SUM(Q4:T4)</f>
        <v>3835.4109946400008</v>
      </c>
      <c r="W4">
        <f t="shared" ref="W4:W54" si="24">J4*$N$5/1000</f>
        <v>1176.3616266940003</v>
      </c>
      <c r="X4">
        <f t="shared" ref="X4:X54" si="25">K4*$N$5/1000</f>
        <v>1149.3563858590003</v>
      </c>
      <c r="Z4">
        <f t="shared" ref="Z4:Z54" si="26">S4-W4</f>
        <v>274.38658280499999</v>
      </c>
      <c r="AA4">
        <f t="shared" ref="AA4:AA54" si="27">T4-X4</f>
        <v>176.23420130099998</v>
      </c>
      <c r="AB4">
        <f t="shared" ref="AB4:AB54" si="28">Z4/S4</f>
        <v>0.18913453141517669</v>
      </c>
      <c r="AC4">
        <f t="shared" ref="AC4:AC54" si="29">AA4/T4</f>
        <v>0.13294768611670016</v>
      </c>
      <c r="AE4" s="1">
        <v>34026</v>
      </c>
      <c r="AF4" s="1">
        <v>2537</v>
      </c>
      <c r="AG4" s="1">
        <v>3596</v>
      </c>
      <c r="AH4" s="1">
        <v>1478</v>
      </c>
      <c r="AI4" s="1">
        <v>32409</v>
      </c>
      <c r="AJ4" s="1">
        <v>2616</v>
      </c>
      <c r="AK4" s="1">
        <v>3641</v>
      </c>
      <c r="AL4" s="1">
        <v>1363</v>
      </c>
      <c r="AM4" s="1">
        <v>28400</v>
      </c>
      <c r="AN4" s="1">
        <v>2192</v>
      </c>
      <c r="AO4" s="1">
        <v>3009</v>
      </c>
      <c r="AP4" s="1">
        <v>1278</v>
      </c>
      <c r="AR4">
        <f>AE4-AM4</f>
        <v>5626</v>
      </c>
      <c r="AS4">
        <f t="shared" ref="AS4:AS54" si="30">AF4-AN4</f>
        <v>345</v>
      </c>
      <c r="AT4">
        <f t="shared" ref="AT4:AT54" si="31">AG4-AO4</f>
        <v>587</v>
      </c>
      <c r="AU4">
        <f t="shared" ref="AU4:AU54" si="32">AH4-AP4</f>
        <v>200</v>
      </c>
      <c r="AW4">
        <f>AR4/AE4</f>
        <v>0.16534414859225299</v>
      </c>
      <c r="AX4">
        <f t="shared" si="5"/>
        <v>0.13598738667717777</v>
      </c>
      <c r="AY4">
        <f t="shared" si="5"/>
        <v>0.1632369299221357</v>
      </c>
      <c r="AZ4">
        <f t="shared" si="5"/>
        <v>0.13531799729364005</v>
      </c>
      <c r="BA4">
        <f t="shared" ref="BA4:BA54" si="33">SUM(AR4:AU4)/SUM(AE4:AH4)</f>
        <v>0.16230756298484522</v>
      </c>
      <c r="BC4">
        <f t="shared" si="6"/>
        <v>111.28826408300003</v>
      </c>
      <c r="BD4">
        <f t="shared" si="7"/>
        <v>221.24293602600008</v>
      </c>
      <c r="BE4">
        <f t="shared" si="8"/>
        <v>1367.5320599630004</v>
      </c>
      <c r="BF4">
        <f t="shared" si="9"/>
        <v>1301.5859286400002</v>
      </c>
      <c r="BG4">
        <f t="shared" ref="BG4:BG54" si="34">SUM(BC4:BF4)</f>
        <v>3001.649188712001</v>
      </c>
      <c r="BI4" s="1">
        <v>57.973030000000001</v>
      </c>
      <c r="BJ4" s="1">
        <v>50.050660000000001</v>
      </c>
      <c r="BK4" s="1">
        <v>16.480930000000001</v>
      </c>
      <c r="BL4" s="1">
        <v>14.13092</v>
      </c>
      <c r="BN4">
        <f t="shared" ref="BN4:BN54" si="35">BI4*BC4*365.25/7/1000</f>
        <v>336.64142183844967</v>
      </c>
      <c r="BO4">
        <f t="shared" ref="BO4:BO54" si="36">BJ4*BD4*365.25/7/1000</f>
        <v>577.791843174625</v>
      </c>
      <c r="BP4">
        <f t="shared" ref="BP4:BP54" si="37">BK4*BE4*365.25/7/1000</f>
        <v>1176.0110865550637</v>
      </c>
      <c r="BQ4">
        <f t="shared" ref="BQ4:BQ54" si="38">BL4*BF4*365.25/7/1000</f>
        <v>959.69993883955578</v>
      </c>
      <c r="BR4">
        <f t="shared" ref="BR4:BR54" si="39">SUM(BN4:BQ4)</f>
        <v>3050.1442904076939</v>
      </c>
      <c r="BT4">
        <f t="shared" si="10"/>
        <v>235.95912141860092</v>
      </c>
      <c r="BU4">
        <f t="shared" si="11"/>
        <v>129.94297839922876</v>
      </c>
      <c r="BY4">
        <v>0.5</v>
      </c>
      <c r="BZ4">
        <f>CC4*(1+BY4/100)*(1+BY5/100)*(1+BY6/100)*(1+BY7/100)</f>
        <v>12.076812226835605</v>
      </c>
      <c r="CA4">
        <f>2104288*(1+BY4/100)*(1+BY5/100)*(1+BY6/100)*(1+BY7/100)</f>
        <v>2536236.631455434</v>
      </c>
      <c r="CB4">
        <v>10.84</v>
      </c>
      <c r="CC4">
        <v>10.02</v>
      </c>
      <c r="CD4">
        <f t="shared" ref="CD4:CD7" si="40">CC4/CB4</f>
        <v>0.92435424354243545</v>
      </c>
      <c r="CF4">
        <f>BN4*$BZ4/1000</f>
        <v>4.0655552393179111</v>
      </c>
      <c r="CG4">
        <f t="shared" ref="CG4:CG54" si="41">BO4*$BZ4/1000</f>
        <v>6.9778835962171915</v>
      </c>
      <c r="CH4">
        <f t="shared" ref="CH4:CH54" si="42">BP4*$BZ4/1000</f>
        <v>14.202465069002418</v>
      </c>
      <c r="CI4">
        <f t="shared" ref="CI4:CI54" si="43">BQ4*$BZ4/1000</f>
        <v>11.59011595547093</v>
      </c>
      <c r="CJ4">
        <f t="shared" ref="CJ4:CJ54" si="44">SUM(CF4:CI4)</f>
        <v>36.836019860008449</v>
      </c>
      <c r="CK4">
        <f>CJ4/CA4*1000</f>
        <v>1.4523889215680118E-2</v>
      </c>
      <c r="CM4" s="1">
        <v>0</v>
      </c>
      <c r="CN4" s="1">
        <v>0</v>
      </c>
      <c r="CO4" s="1">
        <v>5789</v>
      </c>
      <c r="CP4" s="1">
        <v>8739</v>
      </c>
      <c r="CR4" s="1">
        <v>7.9984349999999997</v>
      </c>
      <c r="CS4" s="1">
        <v>7.9072950000000004</v>
      </c>
      <c r="CU4">
        <f t="shared" si="12"/>
        <v>386.00824492300012</v>
      </c>
      <c r="CV4">
        <f t="shared" si="13"/>
        <v>582.71308557300017</v>
      </c>
      <c r="CX4">
        <f t="shared" si="14"/>
        <v>161.09934901136774</v>
      </c>
      <c r="CY4">
        <f t="shared" si="15"/>
        <v>240.42238269741011</v>
      </c>
      <c r="CZ4">
        <f t="shared" ref="CZ4:CZ54" si="45">SUM(CX4:CY4)/BR4</f>
        <v>0.13164024173266534</v>
      </c>
      <c r="DA4">
        <f t="shared" si="16"/>
        <v>1.9455665878757422</v>
      </c>
      <c r="DB4">
        <f t="shared" si="17"/>
        <v>12.256898481126676</v>
      </c>
      <c r="DC4">
        <f t="shared" si="18"/>
        <v>2.9035359709650312</v>
      </c>
      <c r="DD4">
        <f t="shared" si="19"/>
        <v>8.6865799845058991</v>
      </c>
      <c r="DE4">
        <f t="shared" ref="DE4:DE54" si="46">DC4+DA4</f>
        <v>4.849102558840773</v>
      </c>
      <c r="DF4">
        <f t="shared" si="21"/>
        <v>31.986917301167676</v>
      </c>
      <c r="DG4">
        <f>DE4/CJ4</f>
        <v>0.13164024173266534</v>
      </c>
      <c r="DI4" s="1">
        <v>1411</v>
      </c>
      <c r="DJ4" s="1">
        <v>636.85130000000004</v>
      </c>
      <c r="DK4" s="1">
        <v>4746</v>
      </c>
      <c r="DL4" s="1">
        <v>609.65179999999998</v>
      </c>
      <c r="DN4" s="1">
        <v>4948</v>
      </c>
      <c r="DO4" s="1">
        <v>10790</v>
      </c>
      <c r="DQ4">
        <f t="shared" ref="DQ4:DQ54" si="47">DI4*$N$5*DJ4*12/10^9</f>
        <v>0.71901728520516706</v>
      </c>
      <c r="DR4">
        <f t="shared" ref="DR4:DR54" si="48">DK4*$N$5*DL4*12/10^9</f>
        <v>2.3151752541213484</v>
      </c>
      <c r="DT4" s="1">
        <v>346575</v>
      </c>
      <c r="DU4" s="1">
        <v>260655</v>
      </c>
      <c r="DV4" s="1">
        <v>136044</v>
      </c>
      <c r="DW4" s="1">
        <v>50615</v>
      </c>
      <c r="DY4">
        <f t="shared" ref="DY4:DY54" si="49">DT4*$N$5/10^6</f>
        <v>23.109484796025008</v>
      </c>
      <c r="DZ4">
        <f t="shared" ref="DZ4:DZ54" si="50">DU4*$N$5/10^6</f>
        <v>17.380372962585007</v>
      </c>
      <c r="EA4">
        <f t="shared" ref="EA4:EA54" si="51">DV4*$N$5/10^6</f>
        <v>9.0713604547080031</v>
      </c>
      <c r="EB4">
        <f t="shared" ref="EB4:EB54" si="52">DW4*$N$5/10^6</f>
        <v>3.3749883083050007</v>
      </c>
      <c r="ED4" s="1">
        <v>21757</v>
      </c>
      <c r="EE4" s="1">
        <v>19880</v>
      </c>
      <c r="EF4" s="1">
        <v>79</v>
      </c>
      <c r="EG4" s="1">
        <v>440.82369999999997</v>
      </c>
      <c r="EH4" s="1">
        <v>144</v>
      </c>
      <c r="EI4" s="1">
        <v>479.43459999999999</v>
      </c>
      <c r="EK4" s="1">
        <v>0.23707220000000001</v>
      </c>
      <c r="EL4" s="1">
        <v>0.13443269999999999</v>
      </c>
      <c r="EM4" s="1">
        <v>0.42971969999999998</v>
      </c>
      <c r="EN4" s="1">
        <v>0.3409779</v>
      </c>
      <c r="EO4" s="1">
        <v>2.91299E-2</v>
      </c>
      <c r="EP4" s="1">
        <v>1.3455E-2</v>
      </c>
      <c r="ES4">
        <v>5935</v>
      </c>
      <c r="ET4">
        <v>9936</v>
      </c>
      <c r="EV4">
        <f t="shared" ref="EV4:EV54" si="53">EF4/ES4</f>
        <v>1.3310867733782645E-2</v>
      </c>
      <c r="EW4">
        <f t="shared" ref="EW4:EW54" si="54">EH4/ET4</f>
        <v>1.4492753623188406E-2</v>
      </c>
    </row>
    <row r="5" spans="1:153" x14ac:dyDescent="0.25">
      <c r="A5">
        <v>2021</v>
      </c>
      <c r="B5" s="1">
        <v>6388</v>
      </c>
      <c r="C5" s="1">
        <v>10701</v>
      </c>
      <c r="D5" s="1">
        <v>23816</v>
      </c>
      <c r="E5" s="1">
        <v>20991</v>
      </c>
      <c r="F5" s="1">
        <v>2047</v>
      </c>
      <c r="G5" s="1">
        <v>3318</v>
      </c>
      <c r="H5" s="1">
        <v>22058</v>
      </c>
      <c r="I5" s="1">
        <v>20554</v>
      </c>
      <c r="J5" s="1">
        <v>19867</v>
      </c>
      <c r="K5" s="1">
        <v>18646</v>
      </c>
      <c r="L5" s="1">
        <v>1007480</v>
      </c>
      <c r="N5">
        <f>N3/L3</f>
        <v>66.679607000000019</v>
      </c>
      <c r="P5">
        <v>2021</v>
      </c>
      <c r="Q5">
        <f t="shared" si="0"/>
        <v>425.94932951600009</v>
      </c>
      <c r="R5">
        <f t="shared" si="1"/>
        <v>713.53847450700016</v>
      </c>
      <c r="S5">
        <f t="shared" si="2"/>
        <v>1588.0415203120006</v>
      </c>
      <c r="T5">
        <f t="shared" si="3"/>
        <v>1399.6716305370005</v>
      </c>
      <c r="U5">
        <f t="shared" si="23"/>
        <v>4127.2009548720016</v>
      </c>
      <c r="W5">
        <f t="shared" si="24"/>
        <v>1324.7237522690002</v>
      </c>
      <c r="X5">
        <f t="shared" si="25"/>
        <v>1243.3079521220002</v>
      </c>
      <c r="Z5">
        <f t="shared" si="26"/>
        <v>263.31776804300034</v>
      </c>
      <c r="AA5">
        <f t="shared" si="27"/>
        <v>156.36367841500032</v>
      </c>
      <c r="AB5">
        <f t="shared" si="28"/>
        <v>0.16581289889150166</v>
      </c>
      <c r="AC5">
        <f t="shared" si="29"/>
        <v>0.11171454432852193</v>
      </c>
      <c r="AE5" s="1">
        <v>36582</v>
      </c>
      <c r="AF5" s="1">
        <v>2689</v>
      </c>
      <c r="AG5" s="1">
        <v>3872</v>
      </c>
      <c r="AH5" s="1">
        <v>1664</v>
      </c>
      <c r="AI5" s="1">
        <v>34453</v>
      </c>
      <c r="AJ5" s="1">
        <v>2764</v>
      </c>
      <c r="AK5" s="1">
        <v>3869</v>
      </c>
      <c r="AL5" s="1">
        <v>1526</v>
      </c>
      <c r="AM5" s="1">
        <v>31275</v>
      </c>
      <c r="AN5" s="1">
        <v>2400</v>
      </c>
      <c r="AO5" s="1">
        <v>3376</v>
      </c>
      <c r="AP5" s="1">
        <v>1462</v>
      </c>
      <c r="AR5">
        <f t="shared" ref="AR5:AR54" si="55">AE5-AM5</f>
        <v>5307</v>
      </c>
      <c r="AS5">
        <f t="shared" si="30"/>
        <v>289</v>
      </c>
      <c r="AT5">
        <f t="shared" si="31"/>
        <v>496</v>
      </c>
      <c r="AU5">
        <f t="shared" si="32"/>
        <v>202</v>
      </c>
      <c r="AW5">
        <f t="shared" ref="AW5:AW54" si="56">AR5/AE5</f>
        <v>0.14507134656388387</v>
      </c>
      <c r="AX5">
        <f t="shared" si="5"/>
        <v>0.10747489773149869</v>
      </c>
      <c r="AY5">
        <f t="shared" si="5"/>
        <v>0.128099173553719</v>
      </c>
      <c r="AZ5">
        <f t="shared" si="5"/>
        <v>0.12139423076923077</v>
      </c>
      <c r="BA5">
        <f t="shared" si="33"/>
        <v>0.14046912312808266</v>
      </c>
      <c r="BC5">
        <f t="shared" si="6"/>
        <v>136.49315552900003</v>
      </c>
      <c r="BD5">
        <f t="shared" si="7"/>
        <v>221.24293602600008</v>
      </c>
      <c r="BE5">
        <f t="shared" si="8"/>
        <v>1470.8187712060003</v>
      </c>
      <c r="BF5">
        <f t="shared" si="9"/>
        <v>1370.5326422780004</v>
      </c>
      <c r="BG5">
        <f t="shared" si="34"/>
        <v>3199.0875050390009</v>
      </c>
      <c r="BI5" s="1">
        <v>57.624989999999997</v>
      </c>
      <c r="BJ5" s="1">
        <v>49.597279999999998</v>
      </c>
      <c r="BK5" s="1">
        <v>16.93815</v>
      </c>
      <c r="BL5" s="1">
        <v>14.598649999999999</v>
      </c>
      <c r="BN5">
        <f t="shared" si="35"/>
        <v>410.4062082666411</v>
      </c>
      <c r="BO5">
        <f t="shared" si="36"/>
        <v>572.55796082704921</v>
      </c>
      <c r="BP5">
        <f t="shared" si="37"/>
        <v>1299.9220873015629</v>
      </c>
      <c r="BQ5">
        <f t="shared" si="38"/>
        <v>1043.985014618504</v>
      </c>
      <c r="BR5">
        <f t="shared" si="39"/>
        <v>3326.8712710137575</v>
      </c>
      <c r="BT5">
        <f t="shared" si="10"/>
        <v>232.72247360385694</v>
      </c>
      <c r="BU5">
        <f t="shared" si="11"/>
        <v>119.10795267492442</v>
      </c>
      <c r="BY5">
        <v>3.1</v>
      </c>
      <c r="BZ5">
        <f>CC5*(1+BY5/100)*(1+BY6/100)*(1+BY7/100)</f>
        <v>12.280568932065881</v>
      </c>
      <c r="CA5">
        <f>2284079*(1+BY5/100)*(1+BY6/100)*(1+BY7/100)</f>
        <v>2739237.2661898537</v>
      </c>
      <c r="CB5">
        <v>11.08</v>
      </c>
      <c r="CC5">
        <v>10.24</v>
      </c>
      <c r="CD5">
        <f t="shared" si="40"/>
        <v>0.92418772563176899</v>
      </c>
      <c r="CF5">
        <f t="shared" ref="CF5:CF54" si="57">BN5*$BZ5/1000</f>
        <v>5.0400217307662727</v>
      </c>
      <c r="CG5">
        <f t="shared" si="41"/>
        <v>7.0313375055396543</v>
      </c>
      <c r="CH5">
        <f t="shared" si="42"/>
        <v>15.963782799421805</v>
      </c>
      <c r="CI5">
        <f t="shared" si="43"/>
        <v>12.820729936066346</v>
      </c>
      <c r="CJ5">
        <f t="shared" si="44"/>
        <v>40.855871971794073</v>
      </c>
      <c r="CK5">
        <f t="shared" ref="CK5:CK54" si="58">CJ5/CA5*1000</f>
        <v>1.4915054083147245E-2</v>
      </c>
      <c r="CM5" s="1">
        <v>0</v>
      </c>
      <c r="CN5" s="1">
        <v>0</v>
      </c>
      <c r="CO5" s="1">
        <v>5917</v>
      </c>
      <c r="CP5" s="1">
        <v>8524</v>
      </c>
      <c r="CR5" s="1">
        <v>8.1555260000000001</v>
      </c>
      <c r="CS5" s="1">
        <v>7.8563999999999998</v>
      </c>
      <c r="CU5">
        <f t="shared" si="12"/>
        <v>394.54323461900009</v>
      </c>
      <c r="CV5">
        <f t="shared" si="13"/>
        <v>568.37697006800011</v>
      </c>
      <c r="CX5">
        <f t="shared" si="14"/>
        <v>167.89538626338282</v>
      </c>
      <c r="CY5">
        <f t="shared" si="15"/>
        <v>232.99802732804667</v>
      </c>
      <c r="CZ5">
        <f t="shared" si="45"/>
        <v>0.12050163079176493</v>
      </c>
      <c r="DA5">
        <f t="shared" si="16"/>
        <v>2.0618508643832998</v>
      </c>
      <c r="DB5">
        <f t="shared" si="17"/>
        <v>13.901931935038505</v>
      </c>
      <c r="DC5">
        <f t="shared" si="18"/>
        <v>2.8613483356374472</v>
      </c>
      <c r="DD5">
        <f t="shared" si="19"/>
        <v>9.9593816004288982</v>
      </c>
      <c r="DE5">
        <f t="shared" si="46"/>
        <v>4.923199200020747</v>
      </c>
      <c r="DF5">
        <f t="shared" si="21"/>
        <v>35.932672771773326</v>
      </c>
      <c r="DG5">
        <f t="shared" ref="DG5:DG54" si="59">DE5/CJ5</f>
        <v>0.12050163079176494</v>
      </c>
      <c r="DI5" s="1">
        <v>1622</v>
      </c>
      <c r="DJ5" s="1">
        <v>671.8972</v>
      </c>
      <c r="DK5" s="1">
        <v>4639</v>
      </c>
      <c r="DL5" s="1">
        <v>631.05079999999998</v>
      </c>
      <c r="DN5" s="1">
        <v>6376</v>
      </c>
      <c r="DO5" s="1">
        <v>10701</v>
      </c>
      <c r="DQ5">
        <f t="shared" si="47"/>
        <v>0.87202303790315361</v>
      </c>
      <c r="DR5">
        <f t="shared" si="48"/>
        <v>2.3424103142767705</v>
      </c>
      <c r="DT5" s="1">
        <v>345197</v>
      </c>
      <c r="DU5" s="1">
        <v>260931</v>
      </c>
      <c r="DV5" s="1">
        <v>138483</v>
      </c>
      <c r="DW5" s="1">
        <v>51535</v>
      </c>
      <c r="DY5">
        <f t="shared" si="49"/>
        <v>23.017600297579005</v>
      </c>
      <c r="DZ5">
        <f t="shared" si="50"/>
        <v>17.398776534117005</v>
      </c>
      <c r="EA5">
        <f t="shared" si="51"/>
        <v>9.2339920161810038</v>
      </c>
      <c r="EB5">
        <f t="shared" si="52"/>
        <v>3.4363335467450007</v>
      </c>
      <c r="ED5" s="1">
        <v>23816</v>
      </c>
      <c r="EE5" s="1">
        <v>20991</v>
      </c>
      <c r="EF5" s="1">
        <v>88</v>
      </c>
      <c r="EG5" s="1">
        <v>425.84230000000002</v>
      </c>
      <c r="EH5" s="1">
        <v>147</v>
      </c>
      <c r="EI5" s="1">
        <v>464.24489999999997</v>
      </c>
      <c r="EK5" s="1">
        <v>0.25915949999999999</v>
      </c>
      <c r="EL5" s="1">
        <v>0.1628986</v>
      </c>
      <c r="EM5" s="1">
        <v>0.51979600000000004</v>
      </c>
      <c r="EN5" s="1">
        <v>0.42253810000000003</v>
      </c>
      <c r="EO5" s="1">
        <v>3.2146599999999997E-2</v>
      </c>
      <c r="EP5" s="1">
        <v>1.4394499999999999E-2</v>
      </c>
      <c r="ES5">
        <v>6009</v>
      </c>
      <c r="ET5">
        <v>9470</v>
      </c>
      <c r="EV5">
        <f t="shared" si="53"/>
        <v>1.4644699617240806E-2</v>
      </c>
      <c r="EW5">
        <f t="shared" si="54"/>
        <v>1.5522703273495248E-2</v>
      </c>
    </row>
    <row r="6" spans="1:153" x14ac:dyDescent="0.25">
      <c r="A6">
        <v>2022</v>
      </c>
      <c r="B6" s="1">
        <v>7873</v>
      </c>
      <c r="C6" s="1">
        <v>11595</v>
      </c>
      <c r="D6" s="1">
        <v>25885</v>
      </c>
      <c r="E6" s="1">
        <v>21910</v>
      </c>
      <c r="F6" s="1">
        <v>2508</v>
      </c>
      <c r="G6" s="1">
        <v>3526</v>
      </c>
      <c r="H6" s="1">
        <v>23752</v>
      </c>
      <c r="I6" s="1">
        <v>21374</v>
      </c>
      <c r="J6" s="1">
        <v>21925</v>
      </c>
      <c r="K6" s="1">
        <v>19751</v>
      </c>
      <c r="L6" s="1">
        <v>1009957</v>
      </c>
      <c r="P6">
        <v>2022</v>
      </c>
      <c r="Q6">
        <f t="shared" si="0"/>
        <v>524.96854591100009</v>
      </c>
      <c r="R6">
        <f t="shared" si="1"/>
        <v>773.15004316500028</v>
      </c>
      <c r="S6">
        <f t="shared" si="2"/>
        <v>1726.0016271950003</v>
      </c>
      <c r="T6">
        <f t="shared" si="3"/>
        <v>1460.9501893700005</v>
      </c>
      <c r="U6">
        <f t="shared" si="23"/>
        <v>4485.0704056410013</v>
      </c>
      <c r="W6">
        <f t="shared" si="24"/>
        <v>1461.9503834750005</v>
      </c>
      <c r="X6">
        <f t="shared" si="25"/>
        <v>1316.9889178570004</v>
      </c>
      <c r="Z6">
        <f t="shared" si="26"/>
        <v>264.05124371999977</v>
      </c>
      <c r="AA6">
        <f t="shared" si="27"/>
        <v>143.96127151300016</v>
      </c>
      <c r="AB6">
        <f t="shared" si="28"/>
        <v>0.15298435387289921</v>
      </c>
      <c r="AC6">
        <f t="shared" si="29"/>
        <v>9.8539479689639498E-2</v>
      </c>
      <c r="AE6" s="1">
        <v>38884</v>
      </c>
      <c r="AF6" s="1">
        <v>2846</v>
      </c>
      <c r="AG6" s="1">
        <v>4259</v>
      </c>
      <c r="AH6" s="1">
        <v>1806</v>
      </c>
      <c r="AI6" s="1">
        <v>36296</v>
      </c>
      <c r="AJ6" s="1">
        <v>2913</v>
      </c>
      <c r="AK6" s="1">
        <v>4261</v>
      </c>
      <c r="AL6" s="1">
        <v>1656</v>
      </c>
      <c r="AM6" s="1">
        <v>33685</v>
      </c>
      <c r="AN6" s="1">
        <v>2599</v>
      </c>
      <c r="AO6" s="1">
        <v>3795</v>
      </c>
      <c r="AP6" s="1">
        <v>1597</v>
      </c>
      <c r="AR6">
        <f t="shared" si="55"/>
        <v>5199</v>
      </c>
      <c r="AS6">
        <f t="shared" si="30"/>
        <v>247</v>
      </c>
      <c r="AT6">
        <f t="shared" si="31"/>
        <v>464</v>
      </c>
      <c r="AU6">
        <f t="shared" si="32"/>
        <v>209</v>
      </c>
      <c r="AW6">
        <f t="shared" si="56"/>
        <v>0.13370538010492747</v>
      </c>
      <c r="AX6">
        <f t="shared" si="5"/>
        <v>8.6788475052705552E-2</v>
      </c>
      <c r="AY6">
        <f t="shared" si="5"/>
        <v>0.10894576191594271</v>
      </c>
      <c r="AZ6">
        <f t="shared" si="5"/>
        <v>0.11572535991140642</v>
      </c>
      <c r="BA6">
        <f t="shared" si="33"/>
        <v>0.12802594413641594</v>
      </c>
      <c r="BC6">
        <f t="shared" si="6"/>
        <v>167.23245435600006</v>
      </c>
      <c r="BD6">
        <f t="shared" si="7"/>
        <v>235.11229428200008</v>
      </c>
      <c r="BE6">
        <f t="shared" si="8"/>
        <v>1583.7740254640005</v>
      </c>
      <c r="BF6">
        <f t="shared" si="9"/>
        <v>1425.2099200180003</v>
      </c>
      <c r="BG6">
        <f t="shared" si="34"/>
        <v>3411.3286941200013</v>
      </c>
      <c r="BI6" s="1">
        <v>57.398589999999999</v>
      </c>
      <c r="BJ6" s="1">
        <v>49.502899999999997</v>
      </c>
      <c r="BK6" s="1">
        <v>16.87781</v>
      </c>
      <c r="BL6" s="1">
        <v>15.056139999999999</v>
      </c>
      <c r="BN6">
        <f t="shared" si="35"/>
        <v>500.85725882864165</v>
      </c>
      <c r="BO6">
        <f t="shared" si="36"/>
        <v>607.29284691452665</v>
      </c>
      <c r="BP6">
        <f t="shared" si="37"/>
        <v>1394.7664564561037</v>
      </c>
      <c r="BQ6">
        <f t="shared" si="38"/>
        <v>1119.6561387302752</v>
      </c>
      <c r="BR6">
        <f t="shared" si="39"/>
        <v>3622.572700929547</v>
      </c>
      <c r="BT6">
        <f t="shared" si="10"/>
        <v>232.53937216091964</v>
      </c>
      <c r="BU6">
        <f t="shared" si="11"/>
        <v>113.09710880128503</v>
      </c>
      <c r="BW6" s="3">
        <v>1.7231949687110983</v>
      </c>
      <c r="BX6" s="3">
        <v>5.6903418536291106</v>
      </c>
      <c r="BY6" s="3">
        <v>10.036409874522789</v>
      </c>
      <c r="BZ6" s="3">
        <f>CC6*(1+BY6/100)*(1+BY7/100)</f>
        <v>12.806993356537696</v>
      </c>
      <c r="CA6" s="3">
        <f>2505981*(1+BY6/100)*(1+BY7/100)</f>
        <v>2914993.825486802</v>
      </c>
      <c r="CB6" s="3">
        <v>11.9</v>
      </c>
      <c r="CC6" s="3">
        <v>11.01</v>
      </c>
      <c r="CD6" s="3">
        <f t="shared" si="40"/>
        <v>0.92521008403361338</v>
      </c>
      <c r="CF6">
        <f t="shared" si="57"/>
        <v>6.4144755863920944</v>
      </c>
      <c r="CG6">
        <f t="shared" si="41"/>
        <v>7.7775954559072069</v>
      </c>
      <c r="CH6">
        <f t="shared" si="42"/>
        <v>17.86276474175494</v>
      </c>
      <c r="CI6">
        <f t="shared" si="43"/>
        <v>14.339428730325283</v>
      </c>
      <c r="CJ6">
        <f t="shared" si="44"/>
        <v>46.394264514379522</v>
      </c>
      <c r="CK6">
        <f t="shared" si="58"/>
        <v>1.5915733374368884E-2</v>
      </c>
      <c r="CM6" s="1">
        <v>0</v>
      </c>
      <c r="CN6" s="1">
        <v>0</v>
      </c>
      <c r="CO6" s="1">
        <v>6246</v>
      </c>
      <c r="CP6" s="1">
        <v>8472</v>
      </c>
      <c r="CR6" s="1">
        <v>8.24986</v>
      </c>
      <c r="CS6" s="1">
        <v>8.1769239999999996</v>
      </c>
      <c r="CU6">
        <f t="shared" si="12"/>
        <v>416.48082532200016</v>
      </c>
      <c r="CV6">
        <f t="shared" si="13"/>
        <v>564.90963050400012</v>
      </c>
      <c r="CX6">
        <f t="shared" si="14"/>
        <v>179.28079717229951</v>
      </c>
      <c r="CY6">
        <f t="shared" si="15"/>
        <v>241.02446327658799</v>
      </c>
      <c r="CZ6">
        <f t="shared" si="45"/>
        <v>0.11602396836398557</v>
      </c>
      <c r="DA6">
        <f t="shared" si="16"/>
        <v>2.2960479783404222</v>
      </c>
      <c r="DB6">
        <f t="shared" si="17"/>
        <v>15.566716763414519</v>
      </c>
      <c r="DC6">
        <f t="shared" si="18"/>
        <v>3.0867986999463262</v>
      </c>
      <c r="DD6">
        <f t="shared" si="19"/>
        <v>11.252630030378956</v>
      </c>
      <c r="DE6">
        <f t="shared" si="46"/>
        <v>5.3828466782867483</v>
      </c>
      <c r="DF6">
        <f t="shared" si="21"/>
        <v>41.011417836092775</v>
      </c>
      <c r="DG6">
        <f t="shared" si="59"/>
        <v>0.11602396836398558</v>
      </c>
      <c r="DI6" s="1">
        <v>1972</v>
      </c>
      <c r="DJ6" s="1">
        <v>626.66930000000002</v>
      </c>
      <c r="DK6" s="1">
        <v>5268</v>
      </c>
      <c r="DL6" s="1">
        <v>608.72680000000003</v>
      </c>
      <c r="DN6" s="1">
        <v>7851</v>
      </c>
      <c r="DO6" s="1">
        <v>11595</v>
      </c>
      <c r="DQ6">
        <f t="shared" si="47"/>
        <v>0.98882538638312634</v>
      </c>
      <c r="DR6">
        <f t="shared" si="48"/>
        <v>2.5659161864247428</v>
      </c>
      <c r="DT6" s="1">
        <v>344384</v>
      </c>
      <c r="DU6" s="1">
        <v>260645</v>
      </c>
      <c r="DV6" s="1">
        <v>140719</v>
      </c>
      <c r="DW6" s="1">
        <v>52836</v>
      </c>
      <c r="DY6">
        <f t="shared" si="49"/>
        <v>22.963389777088004</v>
      </c>
      <c r="DZ6">
        <f t="shared" si="50"/>
        <v>17.379706166515003</v>
      </c>
      <c r="EA6">
        <f t="shared" si="51"/>
        <v>9.3830876174330022</v>
      </c>
      <c r="EB6">
        <f t="shared" si="52"/>
        <v>3.5230837154520009</v>
      </c>
      <c r="ED6" s="1">
        <v>25885</v>
      </c>
      <c r="EE6" s="1">
        <v>21910</v>
      </c>
      <c r="EF6" s="1">
        <v>84</v>
      </c>
      <c r="EG6" s="1">
        <v>481.48759999999999</v>
      </c>
      <c r="EH6" s="1">
        <v>122</v>
      </c>
      <c r="EI6" s="1">
        <v>619.04129999999998</v>
      </c>
      <c r="EK6" s="1">
        <v>0.24319250000000001</v>
      </c>
      <c r="EL6" s="1">
        <v>0.17156540000000001</v>
      </c>
      <c r="EM6" s="1">
        <v>0.51577899999999999</v>
      </c>
      <c r="EN6" s="1">
        <v>0.4137709</v>
      </c>
      <c r="EO6" s="1">
        <v>3.2494500000000003E-2</v>
      </c>
      <c r="EP6" s="1">
        <v>1.2504299999999999E-2</v>
      </c>
      <c r="ES6">
        <v>6335</v>
      </c>
      <c r="ET6">
        <v>9270</v>
      </c>
      <c r="EV6">
        <f t="shared" si="53"/>
        <v>1.3259668508287293E-2</v>
      </c>
      <c r="EW6">
        <f t="shared" si="54"/>
        <v>1.3160733549083063E-2</v>
      </c>
    </row>
    <row r="7" spans="1:153" x14ac:dyDescent="0.25">
      <c r="A7">
        <v>2023</v>
      </c>
      <c r="B7" s="1">
        <v>9072</v>
      </c>
      <c r="C7" s="1">
        <v>12784</v>
      </c>
      <c r="D7" s="1">
        <v>27271</v>
      </c>
      <c r="E7" s="1">
        <v>23374</v>
      </c>
      <c r="F7" s="1">
        <v>2864</v>
      </c>
      <c r="G7" s="1">
        <v>3910</v>
      </c>
      <c r="H7" s="1">
        <v>24897</v>
      </c>
      <c r="I7" s="1">
        <v>22788</v>
      </c>
      <c r="J7" s="1">
        <v>23287</v>
      </c>
      <c r="K7" s="1">
        <v>21286</v>
      </c>
      <c r="L7" s="1">
        <v>1011104</v>
      </c>
      <c r="P7">
        <v>2023</v>
      </c>
      <c r="Q7">
        <f t="shared" si="0"/>
        <v>604.91739470400023</v>
      </c>
      <c r="R7">
        <f t="shared" si="1"/>
        <v>852.43209588800016</v>
      </c>
      <c r="S7">
        <f t="shared" si="2"/>
        <v>1818.4195624970005</v>
      </c>
      <c r="T7">
        <f t="shared" si="3"/>
        <v>1558.5691340180003</v>
      </c>
      <c r="U7">
        <f t="shared" si="23"/>
        <v>4834.3381871070014</v>
      </c>
      <c r="W7">
        <f t="shared" si="24"/>
        <v>1552.7680082090003</v>
      </c>
      <c r="X7">
        <f t="shared" si="25"/>
        <v>1419.3421146020005</v>
      </c>
      <c r="Z7">
        <f t="shared" si="26"/>
        <v>265.65155428800017</v>
      </c>
      <c r="AA7">
        <f t="shared" si="27"/>
        <v>139.22701941599985</v>
      </c>
      <c r="AB7">
        <f t="shared" si="28"/>
        <v>0.14608925231931361</v>
      </c>
      <c r="AC7">
        <f t="shared" si="29"/>
        <v>8.9330024813895667E-2</v>
      </c>
      <c r="AE7" s="1">
        <v>41138</v>
      </c>
      <c r="AF7" s="1">
        <v>3082</v>
      </c>
      <c r="AG7" s="1">
        <v>4494</v>
      </c>
      <c r="AH7" s="1">
        <v>1931</v>
      </c>
      <c r="AI7" s="1">
        <v>38267</v>
      </c>
      <c r="AJ7" s="1">
        <v>3095</v>
      </c>
      <c r="AK7" s="1">
        <v>4551</v>
      </c>
      <c r="AL7" s="1">
        <v>1772</v>
      </c>
      <c r="AM7" s="1">
        <v>35914</v>
      </c>
      <c r="AN7" s="1">
        <v>2835</v>
      </c>
      <c r="AO7" s="1">
        <v>4103</v>
      </c>
      <c r="AP7" s="1">
        <v>1721</v>
      </c>
      <c r="AR7">
        <f t="shared" si="55"/>
        <v>5224</v>
      </c>
      <c r="AS7">
        <f t="shared" si="30"/>
        <v>247</v>
      </c>
      <c r="AT7">
        <f t="shared" si="31"/>
        <v>391</v>
      </c>
      <c r="AU7">
        <f t="shared" si="32"/>
        <v>210</v>
      </c>
      <c r="AW7">
        <f t="shared" si="56"/>
        <v>0.12698721376829208</v>
      </c>
      <c r="AX7">
        <f t="shared" si="5"/>
        <v>8.0142764438676184E-2</v>
      </c>
      <c r="AY7">
        <f t="shared" si="5"/>
        <v>8.7004895416110367E-2</v>
      </c>
      <c r="AZ7">
        <f t="shared" si="5"/>
        <v>0.10875194199896426</v>
      </c>
      <c r="BA7">
        <f t="shared" si="33"/>
        <v>0.11989337545660973</v>
      </c>
      <c r="BC7">
        <f t="shared" si="6"/>
        <v>190.97039444800006</v>
      </c>
      <c r="BD7">
        <f t="shared" si="7"/>
        <v>260.71726337000007</v>
      </c>
      <c r="BE7">
        <f t="shared" si="8"/>
        <v>1660.1221754790004</v>
      </c>
      <c r="BF7">
        <f t="shared" si="9"/>
        <v>1519.4948843160005</v>
      </c>
      <c r="BG7">
        <f t="shared" si="34"/>
        <v>3631.3047176130008</v>
      </c>
      <c r="BI7" s="1">
        <v>56.776150000000001</v>
      </c>
      <c r="BJ7" s="1">
        <v>50.31906</v>
      </c>
      <c r="BK7" s="1">
        <v>17.02543</v>
      </c>
      <c r="BL7" s="1">
        <v>15.18474</v>
      </c>
      <c r="BN7">
        <f t="shared" si="35"/>
        <v>565.74948765855061</v>
      </c>
      <c r="BO7">
        <f t="shared" si="36"/>
        <v>684.53316323938475</v>
      </c>
      <c r="BP7">
        <f t="shared" si="37"/>
        <v>1474.7904776209143</v>
      </c>
      <c r="BQ7">
        <f t="shared" si="38"/>
        <v>1203.9232096166336</v>
      </c>
      <c r="BR7">
        <f t="shared" si="39"/>
        <v>3928.9963381354828</v>
      </c>
      <c r="BT7">
        <f t="shared" si="10"/>
        <v>235.99490954097786</v>
      </c>
      <c r="BU7">
        <f t="shared" si="11"/>
        <v>110.3120792381748</v>
      </c>
      <c r="BW7">
        <v>0.19807527338211628</v>
      </c>
      <c r="BX7">
        <v>6.4741804974041584</v>
      </c>
      <c r="BY7">
        <v>5.7117963753504197</v>
      </c>
      <c r="BZ7">
        <f>CC7*(1+BY7/100)</f>
        <v>12.569132589029165</v>
      </c>
      <c r="CA7">
        <f>2687186*(1+BY7/100)</f>
        <v>2840672.592546924</v>
      </c>
      <c r="CB7">
        <v>12.85</v>
      </c>
      <c r="CC7">
        <v>11.89</v>
      </c>
      <c r="CD7">
        <f t="shared" si="40"/>
        <v>0.92529182879377436</v>
      </c>
      <c r="CF7">
        <f t="shared" si="57"/>
        <v>7.1109803225556414</v>
      </c>
      <c r="CG7">
        <f t="shared" si="41"/>
        <v>8.6039880903433712</v>
      </c>
      <c r="CH7">
        <f t="shared" si="42"/>
        <v>18.536837054254921</v>
      </c>
      <c r="CI7">
        <f t="shared" si="43"/>
        <v>15.13227044868102</v>
      </c>
      <c r="CJ7">
        <f t="shared" si="44"/>
        <v>49.384075915834948</v>
      </c>
      <c r="CK7">
        <f t="shared" si="58"/>
        <v>1.7384641949024327E-2</v>
      </c>
      <c r="CM7" s="1">
        <v>0</v>
      </c>
      <c r="CN7" s="1">
        <v>0</v>
      </c>
      <c r="CO7" s="1">
        <v>6382</v>
      </c>
      <c r="CP7" s="1">
        <v>8606</v>
      </c>
      <c r="CR7" s="1">
        <v>8.2429849999999991</v>
      </c>
      <c r="CS7" s="1">
        <v>8.0772589999999997</v>
      </c>
      <c r="CU7">
        <f t="shared" si="12"/>
        <v>425.54925187400011</v>
      </c>
      <c r="CV7">
        <f t="shared" si="13"/>
        <v>573.84469784200019</v>
      </c>
      <c r="CX7">
        <f t="shared" si="14"/>
        <v>183.03178935855431</v>
      </c>
      <c r="CY7">
        <f t="shared" si="15"/>
        <v>241.8524920575089</v>
      </c>
      <c r="CZ7">
        <f t="shared" si="45"/>
        <v>0.10814066617778864</v>
      </c>
      <c r="DA7">
        <f t="shared" si="16"/>
        <v>2.3005508284549263</v>
      </c>
      <c r="DB7">
        <f t="shared" si="17"/>
        <v>16.236286225799994</v>
      </c>
      <c r="DC7">
        <f t="shared" si="18"/>
        <v>3.0398760396579516</v>
      </c>
      <c r="DD7">
        <f t="shared" si="19"/>
        <v>12.092394409023068</v>
      </c>
      <c r="DE7">
        <f t="shared" si="46"/>
        <v>5.3404268681128784</v>
      </c>
      <c r="DF7">
        <f t="shared" si="21"/>
        <v>44.04364904772207</v>
      </c>
      <c r="DG7">
        <f t="shared" si="59"/>
        <v>0.10814066617778863</v>
      </c>
      <c r="DI7" s="1">
        <v>2199</v>
      </c>
      <c r="DJ7" s="1">
        <v>637.77210000000002</v>
      </c>
      <c r="DK7" s="1">
        <v>5898</v>
      </c>
      <c r="DL7" s="1">
        <v>634.40099999999995</v>
      </c>
      <c r="DN7" s="1">
        <v>9057</v>
      </c>
      <c r="DO7" s="1">
        <v>12784</v>
      </c>
      <c r="DQ7">
        <f t="shared" si="47"/>
        <v>1.1221864580503056</v>
      </c>
      <c r="DR7">
        <f t="shared" si="48"/>
        <v>2.9939387040921663</v>
      </c>
      <c r="DT7" s="1">
        <v>343513</v>
      </c>
      <c r="DU7" s="1">
        <v>260128</v>
      </c>
      <c r="DV7" s="1">
        <v>142727</v>
      </c>
      <c r="DW7" s="1">
        <v>54586</v>
      </c>
      <c r="DY7">
        <f t="shared" si="49"/>
        <v>22.905311839391008</v>
      </c>
      <c r="DZ7">
        <f t="shared" si="50"/>
        <v>17.345232809696004</v>
      </c>
      <c r="EA7">
        <f t="shared" si="51"/>
        <v>9.5169802682890037</v>
      </c>
      <c r="EB7">
        <f t="shared" si="52"/>
        <v>3.6397730277020011</v>
      </c>
      <c r="ED7" s="1">
        <v>27271</v>
      </c>
      <c r="EE7" s="1">
        <v>23374</v>
      </c>
      <c r="EF7" s="1">
        <v>96</v>
      </c>
      <c r="EG7" s="1">
        <v>514.01189999999997</v>
      </c>
      <c r="EH7" s="1">
        <v>86</v>
      </c>
      <c r="EI7" s="1">
        <v>533.81470000000002</v>
      </c>
      <c r="EK7" s="1">
        <v>0.23577200000000001</v>
      </c>
      <c r="EL7" s="1">
        <v>0.1658828</v>
      </c>
      <c r="EM7" s="1">
        <v>0.48483720000000002</v>
      </c>
      <c r="EN7" s="1">
        <v>0.38884069999999998</v>
      </c>
      <c r="EO7" s="1">
        <v>2.9216900000000001E-2</v>
      </c>
      <c r="EP7" s="1">
        <v>7.0105000000000002E-3</v>
      </c>
      <c r="ES7">
        <v>6494</v>
      </c>
      <c r="ET7">
        <v>9305</v>
      </c>
      <c r="EV7">
        <f t="shared" si="53"/>
        <v>1.4782876501385895E-2</v>
      </c>
      <c r="EW7">
        <f t="shared" si="54"/>
        <v>9.2423428264374E-3</v>
      </c>
    </row>
    <row r="8" spans="1:153" x14ac:dyDescent="0.25">
      <c r="A8">
        <v>2024</v>
      </c>
      <c r="B8" s="1">
        <v>10170</v>
      </c>
      <c r="C8" s="1">
        <v>13800</v>
      </c>
      <c r="D8" s="1">
        <v>28674</v>
      </c>
      <c r="E8" s="1">
        <v>24517</v>
      </c>
      <c r="F8" s="1">
        <v>3204</v>
      </c>
      <c r="G8" s="1">
        <v>4077</v>
      </c>
      <c r="H8" s="1">
        <v>26193</v>
      </c>
      <c r="I8" s="1">
        <v>23802</v>
      </c>
      <c r="J8" s="1">
        <v>24682</v>
      </c>
      <c r="K8" s="1">
        <v>22450</v>
      </c>
      <c r="L8" s="1">
        <v>1012868</v>
      </c>
      <c r="P8">
        <v>2024</v>
      </c>
      <c r="Q8">
        <f t="shared" si="0"/>
        <v>678.13160319000019</v>
      </c>
      <c r="R8">
        <f t="shared" si="1"/>
        <v>920.17857660000027</v>
      </c>
      <c r="S8">
        <f t="shared" si="2"/>
        <v>1911.9710511180006</v>
      </c>
      <c r="T8">
        <f t="shared" si="3"/>
        <v>1634.7839248190005</v>
      </c>
      <c r="U8">
        <f t="shared" si="23"/>
        <v>5145.0651557270012</v>
      </c>
      <c r="W8">
        <f t="shared" si="24"/>
        <v>1645.7860599740006</v>
      </c>
      <c r="X8">
        <f t="shared" si="25"/>
        <v>1496.9571771500005</v>
      </c>
      <c r="Z8">
        <f t="shared" si="26"/>
        <v>266.18499114399992</v>
      </c>
      <c r="AA8">
        <f t="shared" si="27"/>
        <v>137.82674766900004</v>
      </c>
      <c r="AB8">
        <f t="shared" si="28"/>
        <v>0.13922019948385289</v>
      </c>
      <c r="AC8">
        <f t="shared" si="29"/>
        <v>8.4308846922543534E-2</v>
      </c>
      <c r="AE8" s="1">
        <v>43178</v>
      </c>
      <c r="AF8" s="1">
        <v>3213</v>
      </c>
      <c r="AG8" s="1">
        <v>4732</v>
      </c>
      <c r="AH8" s="1">
        <v>2068</v>
      </c>
      <c r="AI8" s="1">
        <v>40121</v>
      </c>
      <c r="AJ8" s="1">
        <v>3226</v>
      </c>
      <c r="AK8" s="1">
        <v>4768</v>
      </c>
      <c r="AL8" s="1">
        <v>1880</v>
      </c>
      <c r="AM8" s="1">
        <v>37971</v>
      </c>
      <c r="AN8" s="1">
        <v>2978</v>
      </c>
      <c r="AO8" s="1">
        <v>4347</v>
      </c>
      <c r="AP8" s="1">
        <v>1836</v>
      </c>
      <c r="AR8">
        <f t="shared" si="55"/>
        <v>5207</v>
      </c>
      <c r="AS8">
        <f t="shared" si="30"/>
        <v>235</v>
      </c>
      <c r="AT8">
        <f t="shared" si="31"/>
        <v>385</v>
      </c>
      <c r="AU8">
        <f t="shared" si="32"/>
        <v>232</v>
      </c>
      <c r="AW8">
        <f t="shared" si="56"/>
        <v>0.1205938209273241</v>
      </c>
      <c r="AX8">
        <f t="shared" si="5"/>
        <v>7.3140367258014316E-2</v>
      </c>
      <c r="AY8">
        <f t="shared" si="5"/>
        <v>8.1360946745562129E-2</v>
      </c>
      <c r="AZ8">
        <f t="shared" si="5"/>
        <v>0.11218568665377177</v>
      </c>
      <c r="BA8">
        <f t="shared" si="33"/>
        <v>0.11391024797428137</v>
      </c>
      <c r="BC8">
        <f t="shared" si="6"/>
        <v>213.64146082800008</v>
      </c>
      <c r="BD8">
        <f t="shared" si="7"/>
        <v>271.85275773900008</v>
      </c>
      <c r="BE8">
        <f t="shared" si="8"/>
        <v>1746.5389461510003</v>
      </c>
      <c r="BF8">
        <f t="shared" si="9"/>
        <v>1587.1080058140005</v>
      </c>
      <c r="BG8">
        <f t="shared" si="34"/>
        <v>3819.1411705320011</v>
      </c>
      <c r="BI8" s="1">
        <v>57.56427</v>
      </c>
      <c r="BJ8" s="1">
        <v>49.793430000000001</v>
      </c>
      <c r="BK8" s="1">
        <v>17.036300000000001</v>
      </c>
      <c r="BL8" s="1">
        <v>15.37543</v>
      </c>
      <c r="BN8">
        <f t="shared" si="35"/>
        <v>641.69805810030471</v>
      </c>
      <c r="BO8">
        <f t="shared" si="36"/>
        <v>706.31425446168623</v>
      </c>
      <c r="BP8">
        <f t="shared" si="37"/>
        <v>1552.5505098565802</v>
      </c>
      <c r="BQ8">
        <f t="shared" si="38"/>
        <v>1273.2859219629163</v>
      </c>
      <c r="BR8">
        <f t="shared" si="39"/>
        <v>4173.8487443814874</v>
      </c>
      <c r="BT8">
        <f t="shared" si="10"/>
        <v>236.61976998997693</v>
      </c>
      <c r="BU8">
        <f t="shared" si="11"/>
        <v>110.57398540867774</v>
      </c>
      <c r="BW8">
        <v>1.1603364053452054</v>
      </c>
      <c r="BX8">
        <v>3.062942648929079</v>
      </c>
      <c r="BY8">
        <v>1.55004776763632</v>
      </c>
      <c r="BZ8">
        <f>BZ7*(1+BX7/100)/(1+BY7/100)</f>
        <v>12.659780061141355</v>
      </c>
      <c r="CA8">
        <f>CA7*(1+BW7/100)</f>
        <v>2846299.2625505021</v>
      </c>
      <c r="CF8">
        <f t="shared" si="57"/>
        <v>8.1237562812113637</v>
      </c>
      <c r="CG8">
        <f t="shared" si="41"/>
        <v>8.941783115533978</v>
      </c>
      <c r="CH8">
        <f t="shared" si="42"/>
        <v>19.654947988597179</v>
      </c>
      <c r="CI8">
        <f t="shared" si="43"/>
        <v>16.119519726998114</v>
      </c>
      <c r="CJ8">
        <f t="shared" si="44"/>
        <v>52.840007112340636</v>
      </c>
      <c r="CK8">
        <f t="shared" si="58"/>
        <v>1.8564459404381794E-2</v>
      </c>
      <c r="CM8" s="1">
        <v>0</v>
      </c>
      <c r="CN8" s="1">
        <v>0</v>
      </c>
      <c r="CO8" s="1">
        <v>6701</v>
      </c>
      <c r="CP8" s="1">
        <v>8638</v>
      </c>
      <c r="CR8" s="1">
        <v>8.5821740000000002</v>
      </c>
      <c r="CS8" s="1">
        <v>8.3178509999999992</v>
      </c>
      <c r="CU8">
        <f t="shared" si="12"/>
        <v>446.82004650700009</v>
      </c>
      <c r="CV8">
        <f t="shared" si="13"/>
        <v>575.97844526600011</v>
      </c>
      <c r="CX8">
        <f t="shared" si="14"/>
        <v>200.08850966678983</v>
      </c>
      <c r="CY8">
        <f t="shared" si="15"/>
        <v>249.98246849324755</v>
      </c>
      <c r="CZ8">
        <f t="shared" si="45"/>
        <v>0.10783116632242319</v>
      </c>
      <c r="DA8">
        <f t="shared" si="16"/>
        <v>2.5330765251431155</v>
      </c>
      <c r="DB8">
        <f t="shared" si="17"/>
        <v>17.121871463454063</v>
      </c>
      <c r="DC8">
        <f t="shared" si="18"/>
        <v>3.1647230702657123</v>
      </c>
      <c r="DD8">
        <f t="shared" si="19"/>
        <v>12.954796656732402</v>
      </c>
      <c r="DE8">
        <f t="shared" si="46"/>
        <v>5.6977995954088279</v>
      </c>
      <c r="DF8">
        <f t="shared" si="21"/>
        <v>47.142207516931805</v>
      </c>
      <c r="DG8">
        <f t="shared" si="59"/>
        <v>0.10783116632242319</v>
      </c>
      <c r="DI8" s="1">
        <v>2422</v>
      </c>
      <c r="DJ8" s="1">
        <v>676.42790000000002</v>
      </c>
      <c r="DK8" s="1">
        <v>6463</v>
      </c>
      <c r="DL8" s="1">
        <v>645.30870000000004</v>
      </c>
      <c r="DN8" s="1">
        <v>10147</v>
      </c>
      <c r="DO8" s="1">
        <v>13800</v>
      </c>
      <c r="DQ8">
        <f t="shared" si="47"/>
        <v>1.3109011021175174</v>
      </c>
      <c r="DR8">
        <f t="shared" si="48"/>
        <v>3.3371517346088133</v>
      </c>
      <c r="DT8" s="1">
        <v>341846</v>
      </c>
      <c r="DU8" s="1">
        <v>260248</v>
      </c>
      <c r="DV8" s="1">
        <v>144522</v>
      </c>
      <c r="DW8" s="1">
        <v>56422</v>
      </c>
      <c r="DY8">
        <f t="shared" si="49"/>
        <v>22.794156934522007</v>
      </c>
      <c r="DZ8">
        <f t="shared" si="50"/>
        <v>17.353234362536007</v>
      </c>
      <c r="EA8">
        <f t="shared" si="51"/>
        <v>9.6366701628540028</v>
      </c>
      <c r="EB8">
        <f t="shared" si="52"/>
        <v>3.7621967861540009</v>
      </c>
      <c r="ED8" s="1">
        <v>28674</v>
      </c>
      <c r="EE8" s="1">
        <v>24517</v>
      </c>
      <c r="EF8" s="1">
        <v>110</v>
      </c>
      <c r="EG8" s="1">
        <v>566.73800000000006</v>
      </c>
      <c r="EH8" s="1">
        <v>76</v>
      </c>
      <c r="EI8" s="1">
        <v>440.72489999999999</v>
      </c>
      <c r="EK8" s="1">
        <v>0.2424936</v>
      </c>
      <c r="EL8" s="1">
        <v>0.174453</v>
      </c>
      <c r="EM8" s="1">
        <v>0.49366300000000002</v>
      </c>
      <c r="EN8" s="1">
        <v>0.40343459999999998</v>
      </c>
      <c r="EO8" s="1">
        <v>2.8193800000000001E-2</v>
      </c>
      <c r="EP8" s="1">
        <v>7.1608000000000002E-3</v>
      </c>
      <c r="ES8">
        <v>6915</v>
      </c>
      <c r="ET8">
        <v>9493</v>
      </c>
      <c r="EV8">
        <f t="shared" si="53"/>
        <v>1.5907447577729574E-2</v>
      </c>
      <c r="EW8">
        <f t="shared" si="54"/>
        <v>8.0058990835352364E-3</v>
      </c>
    </row>
    <row r="9" spans="1:153" x14ac:dyDescent="0.25">
      <c r="A9">
        <v>2025</v>
      </c>
      <c r="B9" s="1">
        <v>10719</v>
      </c>
      <c r="C9" s="1">
        <v>14313</v>
      </c>
      <c r="D9" s="1">
        <v>29805</v>
      </c>
      <c r="E9" s="1">
        <v>25740</v>
      </c>
      <c r="F9" s="1">
        <v>3412</v>
      </c>
      <c r="G9" s="1">
        <v>4232</v>
      </c>
      <c r="H9" s="1">
        <v>27223</v>
      </c>
      <c r="I9" s="1">
        <v>24944</v>
      </c>
      <c r="J9" s="1">
        <v>25758</v>
      </c>
      <c r="K9" s="1">
        <v>23691</v>
      </c>
      <c r="L9" s="1">
        <v>1014061</v>
      </c>
      <c r="P9">
        <v>2025</v>
      </c>
      <c r="Q9">
        <f t="shared" si="0"/>
        <v>714.73870743300017</v>
      </c>
      <c r="R9">
        <f t="shared" si="1"/>
        <v>954.38521499100023</v>
      </c>
      <c r="S9">
        <f t="shared" si="2"/>
        <v>1987.3856866350006</v>
      </c>
      <c r="T9">
        <f t="shared" si="3"/>
        <v>1716.3330841800005</v>
      </c>
      <c r="U9">
        <f t="shared" si="23"/>
        <v>5372.8426932390012</v>
      </c>
      <c r="W9">
        <f t="shared" si="24"/>
        <v>1717.5333171060004</v>
      </c>
      <c r="X9">
        <f t="shared" si="25"/>
        <v>1579.7065694370003</v>
      </c>
      <c r="Z9">
        <f t="shared" si="26"/>
        <v>269.85236952900027</v>
      </c>
      <c r="AA9">
        <f t="shared" si="27"/>
        <v>136.62651474300014</v>
      </c>
      <c r="AB9">
        <f t="shared" si="28"/>
        <v>0.135782586814293</v>
      </c>
      <c r="AC9">
        <f t="shared" si="29"/>
        <v>7.9603729603729662E-2</v>
      </c>
      <c r="AE9" s="1">
        <v>45033</v>
      </c>
      <c r="AF9" s="1">
        <v>3367</v>
      </c>
      <c r="AG9" s="1">
        <v>4961</v>
      </c>
      <c r="AH9" s="1">
        <v>2184</v>
      </c>
      <c r="AI9" s="1">
        <v>41787</v>
      </c>
      <c r="AJ9" s="1">
        <v>3349</v>
      </c>
      <c r="AK9" s="1">
        <v>5042</v>
      </c>
      <c r="AL9" s="1">
        <v>1989</v>
      </c>
      <c r="AM9" s="1">
        <v>39787</v>
      </c>
      <c r="AN9" s="1">
        <v>3121</v>
      </c>
      <c r="AO9" s="1">
        <v>4610</v>
      </c>
      <c r="AP9" s="1">
        <v>1931</v>
      </c>
      <c r="AR9">
        <f t="shared" si="55"/>
        <v>5246</v>
      </c>
      <c r="AS9">
        <f t="shared" si="30"/>
        <v>246</v>
      </c>
      <c r="AT9">
        <f t="shared" si="31"/>
        <v>351</v>
      </c>
      <c r="AU9">
        <f t="shared" si="32"/>
        <v>253</v>
      </c>
      <c r="AW9">
        <f t="shared" si="56"/>
        <v>0.11649235005440454</v>
      </c>
      <c r="AX9">
        <f t="shared" si="5"/>
        <v>7.306207306207306E-2</v>
      </c>
      <c r="AY9">
        <f t="shared" si="5"/>
        <v>7.0751864543438819E-2</v>
      </c>
      <c r="AZ9">
        <f t="shared" si="5"/>
        <v>0.11584249084249085</v>
      </c>
      <c r="BA9">
        <f t="shared" si="33"/>
        <v>0.10974885228193357</v>
      </c>
      <c r="BC9">
        <f t="shared" si="6"/>
        <v>227.51081908400008</v>
      </c>
      <c r="BD9">
        <f t="shared" si="7"/>
        <v>282.18809682400007</v>
      </c>
      <c r="BE9">
        <f t="shared" si="8"/>
        <v>1815.2189413610006</v>
      </c>
      <c r="BF9">
        <f t="shared" si="9"/>
        <v>1663.2561170080003</v>
      </c>
      <c r="BG9">
        <f t="shared" si="34"/>
        <v>3988.173974277001</v>
      </c>
      <c r="BI9" s="1">
        <v>57.894460000000002</v>
      </c>
      <c r="BJ9" s="1">
        <v>51.099960000000003</v>
      </c>
      <c r="BK9" s="1">
        <v>16.564150000000001</v>
      </c>
      <c r="BL9" s="1">
        <v>15.503690000000001</v>
      </c>
      <c r="BN9">
        <f t="shared" si="35"/>
        <v>687.27610706974326</v>
      </c>
      <c r="BO9">
        <f t="shared" si="36"/>
        <v>752.40458829738145</v>
      </c>
      <c r="BP9">
        <f t="shared" si="37"/>
        <v>1568.882265965821</v>
      </c>
      <c r="BQ9">
        <f t="shared" si="38"/>
        <v>1345.5083271830183</v>
      </c>
      <c r="BR9">
        <f t="shared" si="39"/>
        <v>4354.0712885159637</v>
      </c>
      <c r="BT9">
        <f t="shared" si="10"/>
        <v>233.23169857707384</v>
      </c>
      <c r="BU9">
        <f t="shared" si="11"/>
        <v>110.52543948035627</v>
      </c>
      <c r="BW9">
        <v>1.9269357268158984</v>
      </c>
      <c r="BX9">
        <v>1.9012899970519692</v>
      </c>
      <c r="BY9">
        <v>1.6038913617104633</v>
      </c>
      <c r="BZ9">
        <f>BZ8*(1+BX8/100)/(1+BY8/100)</f>
        <v>12.84838574743919</v>
      </c>
      <c r="CA9">
        <f t="shared" ref="CA9:CA54" si="60">CA8*(1+BW8/100)</f>
        <v>2879325.9090989479</v>
      </c>
      <c r="CF9">
        <f t="shared" si="57"/>
        <v>8.8303885386303804</v>
      </c>
      <c r="CG9">
        <f t="shared" si="41"/>
        <v>9.6671843885879287</v>
      </c>
      <c r="CH9">
        <f t="shared" si="42"/>
        <v>20.157604545445356</v>
      </c>
      <c r="CI9">
        <f t="shared" si="43"/>
        <v>17.287610014039036</v>
      </c>
      <c r="CJ9">
        <f t="shared" si="44"/>
        <v>55.942787486702699</v>
      </c>
      <c r="CK9">
        <f t="shared" si="58"/>
        <v>1.9429126556989636E-2</v>
      </c>
      <c r="CM9" s="1">
        <v>0</v>
      </c>
      <c r="CN9" s="1">
        <v>0</v>
      </c>
      <c r="CO9" s="1">
        <v>6871</v>
      </c>
      <c r="CP9" s="1">
        <v>8923</v>
      </c>
      <c r="CR9" s="1">
        <v>8.1140229999999995</v>
      </c>
      <c r="CS9" s="1">
        <v>8.1530550000000002</v>
      </c>
      <c r="CU9">
        <f t="shared" si="12"/>
        <v>458.15557969700018</v>
      </c>
      <c r="CV9">
        <f t="shared" si="13"/>
        <v>594.98213326100017</v>
      </c>
      <c r="CX9">
        <f t="shared" si="14"/>
        <v>193.97305197576202</v>
      </c>
      <c r="CY9">
        <f t="shared" si="15"/>
        <v>253.11418301921853</v>
      </c>
      <c r="CZ9">
        <f t="shared" si="45"/>
        <v>0.10268257117750712</v>
      </c>
      <c r="DA9">
        <f t="shared" si="16"/>
        <v>2.4922405963926613</v>
      </c>
      <c r="DB9">
        <f t="shared" si="17"/>
        <v>17.665363949052693</v>
      </c>
      <c r="DC9">
        <f t="shared" si="18"/>
        <v>3.2521086615788426</v>
      </c>
      <c r="DD9">
        <f t="shared" si="19"/>
        <v>14.035501352460193</v>
      </c>
      <c r="DE9">
        <f t="shared" si="46"/>
        <v>5.7443492579715034</v>
      </c>
      <c r="DF9">
        <f t="shared" si="21"/>
        <v>50.198438228731192</v>
      </c>
      <c r="DG9">
        <f t="shared" si="59"/>
        <v>0.10268257117750711</v>
      </c>
      <c r="DI9" s="1">
        <v>2549</v>
      </c>
      <c r="DJ9" s="1">
        <v>694.67089999999996</v>
      </c>
      <c r="DK9" s="1">
        <v>6692</v>
      </c>
      <c r="DL9" s="1">
        <v>670.41660000000002</v>
      </c>
      <c r="DN9" s="1">
        <v>10700</v>
      </c>
      <c r="DO9" s="1">
        <v>14313</v>
      </c>
      <c r="DQ9">
        <f t="shared" si="47"/>
        <v>1.4168478631626151</v>
      </c>
      <c r="DR9">
        <f t="shared" si="48"/>
        <v>3.5898389802280368</v>
      </c>
      <c r="DT9" s="1">
        <v>339912</v>
      </c>
      <c r="DU9" s="1">
        <v>260606</v>
      </c>
      <c r="DV9" s="1">
        <v>146631</v>
      </c>
      <c r="DW9" s="1">
        <v>58045</v>
      </c>
      <c r="DY9">
        <f t="shared" si="49"/>
        <v>22.665198574584007</v>
      </c>
      <c r="DZ9">
        <f t="shared" si="50"/>
        <v>17.377105661842002</v>
      </c>
      <c r="EA9">
        <f t="shared" si="51"/>
        <v>9.7772974540170026</v>
      </c>
      <c r="EB9">
        <f t="shared" si="52"/>
        <v>3.8704177883150011</v>
      </c>
      <c r="ED9" s="1">
        <v>29805</v>
      </c>
      <c r="EE9" s="1">
        <v>25740</v>
      </c>
      <c r="EF9" s="1">
        <v>116</v>
      </c>
      <c r="EG9" s="1">
        <v>458.14350000000002</v>
      </c>
      <c r="EH9" s="1">
        <v>63</v>
      </c>
      <c r="EI9" s="1">
        <v>573.97820000000002</v>
      </c>
      <c r="EK9" s="1">
        <v>0.24373980000000001</v>
      </c>
      <c r="EL9" s="1">
        <v>0.17839969999999999</v>
      </c>
      <c r="EM9" s="1">
        <v>0.5055307</v>
      </c>
      <c r="EN9" s="1">
        <v>0.40777259999999999</v>
      </c>
      <c r="EO9" s="1">
        <v>2.91971E-2</v>
      </c>
      <c r="EP9" s="1">
        <v>6.5399999999999998E-3</v>
      </c>
      <c r="ES9">
        <v>7072</v>
      </c>
      <c r="ET9">
        <v>9800</v>
      </c>
      <c r="EV9">
        <f t="shared" si="53"/>
        <v>1.6402714932126698E-2</v>
      </c>
      <c r="EW9">
        <f t="shared" si="54"/>
        <v>6.4285714285714285E-3</v>
      </c>
    </row>
    <row r="10" spans="1:153" x14ac:dyDescent="0.25">
      <c r="A10">
        <v>2026</v>
      </c>
      <c r="B10" s="1">
        <v>11132</v>
      </c>
      <c r="C10" s="1">
        <v>14687</v>
      </c>
      <c r="D10" s="1">
        <v>30532</v>
      </c>
      <c r="E10" s="1">
        <v>26850</v>
      </c>
      <c r="F10" s="1">
        <v>3597</v>
      </c>
      <c r="G10" s="1">
        <v>4362</v>
      </c>
      <c r="H10" s="1">
        <v>27851</v>
      </c>
      <c r="I10" s="1">
        <v>25952</v>
      </c>
      <c r="J10" s="1">
        <v>26379</v>
      </c>
      <c r="K10" s="1">
        <v>24769</v>
      </c>
      <c r="L10" s="1">
        <v>1014620</v>
      </c>
      <c r="P10">
        <v>2026</v>
      </c>
      <c r="Q10">
        <f t="shared" si="0"/>
        <v>742.27738512400026</v>
      </c>
      <c r="R10">
        <f t="shared" si="1"/>
        <v>979.32338800900027</v>
      </c>
      <c r="S10">
        <f t="shared" si="2"/>
        <v>2035.8617609240005</v>
      </c>
      <c r="T10">
        <f t="shared" si="3"/>
        <v>1790.3474479500005</v>
      </c>
      <c r="U10">
        <f t="shared" si="23"/>
        <v>5547.809982007002</v>
      </c>
      <c r="W10">
        <f t="shared" si="24"/>
        <v>1758.9413530530005</v>
      </c>
      <c r="X10">
        <f t="shared" si="25"/>
        <v>1651.5871857830005</v>
      </c>
      <c r="Z10">
        <f t="shared" si="26"/>
        <v>276.92040787099995</v>
      </c>
      <c r="AA10">
        <f t="shared" si="27"/>
        <v>138.76026216700006</v>
      </c>
      <c r="AB10">
        <f t="shared" si="28"/>
        <v>0.13602122363421978</v>
      </c>
      <c r="AC10">
        <f t="shared" si="29"/>
        <v>7.7504655493482316E-2</v>
      </c>
      <c r="AE10" s="1">
        <v>46456</v>
      </c>
      <c r="AF10" s="1">
        <v>3455</v>
      </c>
      <c r="AG10" s="1">
        <v>5212</v>
      </c>
      <c r="AH10" s="1">
        <v>2259</v>
      </c>
      <c r="AI10" s="1">
        <v>43020</v>
      </c>
      <c r="AJ10" s="1">
        <v>3438</v>
      </c>
      <c r="AK10" s="1">
        <v>5311</v>
      </c>
      <c r="AL10" s="1">
        <v>2034</v>
      </c>
      <c r="AM10" s="1">
        <v>41066</v>
      </c>
      <c r="AN10" s="1">
        <v>3225</v>
      </c>
      <c r="AO10" s="1">
        <v>4865</v>
      </c>
      <c r="AP10" s="1">
        <v>1992</v>
      </c>
      <c r="AR10">
        <f t="shared" si="55"/>
        <v>5390</v>
      </c>
      <c r="AS10">
        <f t="shared" si="30"/>
        <v>230</v>
      </c>
      <c r="AT10">
        <f t="shared" si="31"/>
        <v>347</v>
      </c>
      <c r="AU10">
        <f t="shared" si="32"/>
        <v>267</v>
      </c>
      <c r="AW10">
        <f t="shared" si="56"/>
        <v>0.11602376442224901</v>
      </c>
      <c r="AX10">
        <f t="shared" si="5"/>
        <v>6.6570188133140376E-2</v>
      </c>
      <c r="AY10">
        <f t="shared" si="5"/>
        <v>6.6577129700690713E-2</v>
      </c>
      <c r="AZ10">
        <f t="shared" si="5"/>
        <v>0.11819389110225764</v>
      </c>
      <c r="BA10">
        <f t="shared" si="33"/>
        <v>0.10864034017636193</v>
      </c>
      <c r="BC10">
        <f t="shared" si="6"/>
        <v>239.84654637900007</v>
      </c>
      <c r="BD10">
        <f t="shared" si="7"/>
        <v>290.85644573400009</v>
      </c>
      <c r="BE10">
        <f t="shared" si="8"/>
        <v>1857.0937345570005</v>
      </c>
      <c r="BF10">
        <f t="shared" si="9"/>
        <v>1730.4691608640005</v>
      </c>
      <c r="BG10">
        <f t="shared" si="34"/>
        <v>4118.2658875340012</v>
      </c>
      <c r="BI10" s="1">
        <v>56.930509999999998</v>
      </c>
      <c r="BJ10" s="1">
        <v>49.805929999999996</v>
      </c>
      <c r="BK10" s="1">
        <v>16.779419999999998</v>
      </c>
      <c r="BL10" s="1">
        <v>15.756080000000001</v>
      </c>
      <c r="BN10">
        <f t="shared" si="35"/>
        <v>712.4768017344993</v>
      </c>
      <c r="BO10">
        <f t="shared" si="36"/>
        <v>755.87839318356532</v>
      </c>
      <c r="BP10">
        <f t="shared" si="37"/>
        <v>1625.9341554622185</v>
      </c>
      <c r="BQ10">
        <f t="shared" si="38"/>
        <v>1422.6701711875342</v>
      </c>
      <c r="BR10">
        <f t="shared" si="39"/>
        <v>4516.9595215678173</v>
      </c>
      <c r="BT10">
        <f t="shared" si="10"/>
        <v>242.45106271353239</v>
      </c>
      <c r="BU10">
        <f t="shared" si="11"/>
        <v>114.07893905060338</v>
      </c>
      <c r="BW10">
        <v>1.9849169153074939</v>
      </c>
      <c r="BX10">
        <v>2.1054755902993882</v>
      </c>
      <c r="BY10">
        <v>1.6686722212826854</v>
      </c>
      <c r="BZ10">
        <f>BZ9*(1+BX9/100)/(1+BY9/100)</f>
        <v>12.885993484076231</v>
      </c>
      <c r="CA10">
        <f t="shared" si="60"/>
        <v>2934808.6687328424</v>
      </c>
      <c r="CF10">
        <f t="shared" si="57"/>
        <v>9.1809714247062306</v>
      </c>
      <c r="CG10">
        <f t="shared" si="41"/>
        <v>9.7402440493174343</v>
      </c>
      <c r="CH10">
        <f t="shared" si="42"/>
        <v>20.951776932823137</v>
      </c>
      <c r="CI10">
        <f t="shared" si="43"/>
        <v>18.332518555912181</v>
      </c>
      <c r="CJ10">
        <f t="shared" si="44"/>
        <v>58.205510962758986</v>
      </c>
      <c r="CK10">
        <f t="shared" si="58"/>
        <v>1.9832812810891106E-2</v>
      </c>
      <c r="CM10" s="1">
        <v>0</v>
      </c>
      <c r="CN10" s="1">
        <v>0</v>
      </c>
      <c r="CO10" s="1">
        <v>7107</v>
      </c>
      <c r="CP10" s="1">
        <v>9141</v>
      </c>
      <c r="CR10" s="1">
        <v>8.3353199999999994</v>
      </c>
      <c r="CS10" s="1">
        <v>8.3538130000000006</v>
      </c>
      <c r="CU10">
        <f t="shared" si="12"/>
        <v>473.89196694900016</v>
      </c>
      <c r="CV10">
        <f t="shared" si="13"/>
        <v>609.51828758700015</v>
      </c>
      <c r="CX10">
        <f t="shared" si="14"/>
        <v>206.10750637557092</v>
      </c>
      <c r="CY10">
        <f t="shared" si="15"/>
        <v>265.68294363872616</v>
      </c>
      <c r="CZ10">
        <f t="shared" si="45"/>
        <v>0.10444867786872278</v>
      </c>
      <c r="DA10">
        <f t="shared" si="16"/>
        <v>2.6558999841748063</v>
      </c>
      <c r="DB10">
        <f t="shared" si="17"/>
        <v>18.295876948648331</v>
      </c>
      <c r="DC10">
        <f t="shared" si="18"/>
        <v>3.4235886805588178</v>
      </c>
      <c r="DD10">
        <f t="shared" si="19"/>
        <v>14.908929875353362</v>
      </c>
      <c r="DE10">
        <f t="shared" si="46"/>
        <v>6.0794886647336241</v>
      </c>
      <c r="DF10">
        <f t="shared" si="21"/>
        <v>52.126022298025362</v>
      </c>
      <c r="DG10">
        <f t="shared" si="59"/>
        <v>0.10444867786872275</v>
      </c>
      <c r="DI10" s="1">
        <v>2527</v>
      </c>
      <c r="DJ10" s="1">
        <v>687.82730000000004</v>
      </c>
      <c r="DK10" s="1">
        <v>7075</v>
      </c>
      <c r="DL10" s="1">
        <v>652.61739999999998</v>
      </c>
      <c r="DN10" s="1">
        <v>11118</v>
      </c>
      <c r="DO10" s="1">
        <v>14687</v>
      </c>
      <c r="DQ10">
        <f t="shared" si="47"/>
        <v>1.3907815749476438</v>
      </c>
      <c r="DR10">
        <f t="shared" si="48"/>
        <v>3.6945314718604183</v>
      </c>
      <c r="DT10" s="1">
        <v>338500</v>
      </c>
      <c r="DU10" s="1">
        <v>260468</v>
      </c>
      <c r="DV10" s="1">
        <v>148845</v>
      </c>
      <c r="DW10" s="1">
        <v>59676</v>
      </c>
      <c r="DY10">
        <f t="shared" si="49"/>
        <v>22.571046969500006</v>
      </c>
      <c r="DZ10">
        <f t="shared" si="50"/>
        <v>17.367903876076006</v>
      </c>
      <c r="EA10">
        <f t="shared" si="51"/>
        <v>9.9249261039150021</v>
      </c>
      <c r="EB10">
        <f t="shared" si="52"/>
        <v>3.9791722273320009</v>
      </c>
      <c r="ED10" s="1">
        <v>30532</v>
      </c>
      <c r="EE10" s="1">
        <v>26850</v>
      </c>
      <c r="EF10" s="1">
        <v>125</v>
      </c>
      <c r="EG10" s="1">
        <v>526.63729999999998</v>
      </c>
      <c r="EH10" s="1">
        <v>58</v>
      </c>
      <c r="EI10" s="1">
        <v>545.46669999999995</v>
      </c>
      <c r="EK10" s="1">
        <v>0.2485581</v>
      </c>
      <c r="EL10" s="1">
        <v>0.1805418</v>
      </c>
      <c r="EM10" s="1">
        <v>0.51230969999999998</v>
      </c>
      <c r="EN10" s="1">
        <v>0.40802929999999998</v>
      </c>
      <c r="EO10" s="1">
        <v>3.2112599999999998E-2</v>
      </c>
      <c r="EP10" s="1">
        <v>7.3724999999999997E-3</v>
      </c>
      <c r="ES10">
        <v>7330</v>
      </c>
      <c r="ET10">
        <v>10020</v>
      </c>
      <c r="EV10">
        <f t="shared" si="53"/>
        <v>1.7053206002728513E-2</v>
      </c>
      <c r="EW10">
        <f t="shared" si="54"/>
        <v>5.7884231536926151E-3</v>
      </c>
    </row>
    <row r="11" spans="1:153" x14ac:dyDescent="0.25">
      <c r="A11">
        <v>2027</v>
      </c>
      <c r="B11" s="1">
        <v>11664</v>
      </c>
      <c r="C11" s="1">
        <v>15037</v>
      </c>
      <c r="D11" s="1">
        <v>30844</v>
      </c>
      <c r="E11" s="1">
        <v>28393</v>
      </c>
      <c r="F11" s="1">
        <v>3853</v>
      </c>
      <c r="G11" s="1">
        <v>4583</v>
      </c>
      <c r="H11" s="1">
        <v>28096</v>
      </c>
      <c r="I11" s="1">
        <v>27425</v>
      </c>
      <c r="J11" s="1">
        <v>26620</v>
      </c>
      <c r="K11" s="1">
        <v>26264</v>
      </c>
      <c r="L11" s="1">
        <v>1014770</v>
      </c>
      <c r="P11">
        <v>2027</v>
      </c>
      <c r="Q11">
        <f t="shared" si="0"/>
        <v>777.7509360480002</v>
      </c>
      <c r="R11">
        <f t="shared" si="1"/>
        <v>1002.6612504590003</v>
      </c>
      <c r="S11">
        <f t="shared" si="2"/>
        <v>2056.6657983080008</v>
      </c>
      <c r="T11">
        <f t="shared" si="3"/>
        <v>1893.2340815510004</v>
      </c>
      <c r="U11">
        <f t="shared" si="23"/>
        <v>5730.312066366002</v>
      </c>
      <c r="W11">
        <f t="shared" si="24"/>
        <v>1775.0111383400006</v>
      </c>
      <c r="X11">
        <f t="shared" si="25"/>
        <v>1751.2731982480007</v>
      </c>
      <c r="Z11">
        <f t="shared" si="26"/>
        <v>281.65465996800026</v>
      </c>
      <c r="AA11">
        <f t="shared" si="27"/>
        <v>141.96088330299972</v>
      </c>
      <c r="AB11">
        <f t="shared" si="28"/>
        <v>0.13694721825962916</v>
      </c>
      <c r="AC11">
        <f t="shared" si="29"/>
        <v>7.4983270524424869E-2</v>
      </c>
      <c r="AE11" s="1">
        <v>47979</v>
      </c>
      <c r="AF11" s="1">
        <v>3568</v>
      </c>
      <c r="AG11" s="1">
        <v>5349</v>
      </c>
      <c r="AH11" s="1">
        <v>2341</v>
      </c>
      <c r="AI11" s="1">
        <v>44429</v>
      </c>
      <c r="AJ11" s="1">
        <v>3545</v>
      </c>
      <c r="AK11" s="1">
        <v>5439</v>
      </c>
      <c r="AL11" s="1">
        <v>2108</v>
      </c>
      <c r="AM11" s="1">
        <v>42469</v>
      </c>
      <c r="AN11" s="1">
        <v>3345</v>
      </c>
      <c r="AO11" s="1">
        <v>5002</v>
      </c>
      <c r="AP11" s="1">
        <v>2068</v>
      </c>
      <c r="AR11">
        <f t="shared" si="55"/>
        <v>5510</v>
      </c>
      <c r="AS11">
        <f t="shared" si="30"/>
        <v>223</v>
      </c>
      <c r="AT11">
        <f t="shared" si="31"/>
        <v>347</v>
      </c>
      <c r="AU11">
        <f t="shared" si="32"/>
        <v>273</v>
      </c>
      <c r="AW11">
        <f t="shared" si="56"/>
        <v>0.11484191000229267</v>
      </c>
      <c r="AX11">
        <f t="shared" si="5"/>
        <v>6.25E-2</v>
      </c>
      <c r="AY11">
        <f t="shared" si="5"/>
        <v>6.4871938680127125E-2</v>
      </c>
      <c r="AZ11">
        <f t="shared" si="5"/>
        <v>0.11661683041435283</v>
      </c>
      <c r="BA11">
        <f t="shared" si="33"/>
        <v>0.10724715971436771</v>
      </c>
      <c r="BC11">
        <f t="shared" si="6"/>
        <v>256.91652577100007</v>
      </c>
      <c r="BD11">
        <f t="shared" si="7"/>
        <v>305.59263888100008</v>
      </c>
      <c r="BE11">
        <f t="shared" si="8"/>
        <v>1873.4302382720007</v>
      </c>
      <c r="BF11">
        <f t="shared" si="9"/>
        <v>1828.6882219750005</v>
      </c>
      <c r="BG11">
        <f t="shared" si="34"/>
        <v>4264.6276248990016</v>
      </c>
      <c r="BI11" s="1">
        <v>57.534700000000001</v>
      </c>
      <c r="BJ11" s="1">
        <v>51.166069999999998</v>
      </c>
      <c r="BK11" s="1">
        <v>16.909980000000001</v>
      </c>
      <c r="BL11" s="1">
        <v>15.60821</v>
      </c>
      <c r="BN11">
        <f t="shared" si="35"/>
        <v>771.28356638354796</v>
      </c>
      <c r="BO11">
        <f t="shared" si="36"/>
        <v>815.86280460566536</v>
      </c>
      <c r="BP11">
        <f t="shared" si="37"/>
        <v>1652.9998122964191</v>
      </c>
      <c r="BQ11">
        <f t="shared" si="38"/>
        <v>1489.3094731334731</v>
      </c>
      <c r="BR11">
        <f t="shared" si="39"/>
        <v>4729.4556564191053</v>
      </c>
      <c r="BT11">
        <f t="shared" si="10"/>
        <v>248.51477815845954</v>
      </c>
      <c r="BU11">
        <f t="shared" si="11"/>
        <v>115.61494506111787</v>
      </c>
      <c r="BW11">
        <v>1.7833454878846737</v>
      </c>
      <c r="BX11">
        <v>2.3262821656596655</v>
      </c>
      <c r="BY11">
        <v>1.9720600754096651</v>
      </c>
      <c r="BZ11">
        <f t="shared" ref="BZ11:BZ54" si="61">BZ10*(1+BX10/100)/(1+BY10/100)</f>
        <v>12.941356116871521</v>
      </c>
      <c r="CA11">
        <f t="shared" si="60"/>
        <v>2993062.1824304312</v>
      </c>
      <c r="CF11">
        <f t="shared" si="57"/>
        <v>9.9814552996602099</v>
      </c>
      <c r="CG11">
        <f t="shared" si="41"/>
        <v>10.558371096911483</v>
      </c>
      <c r="CH11">
        <f t="shared" si="42"/>
        <v>21.392059232049743</v>
      </c>
      <c r="CI11">
        <f t="shared" si="43"/>
        <v>19.273684260050576</v>
      </c>
      <c r="CJ11">
        <f t="shared" si="44"/>
        <v>61.205569888672002</v>
      </c>
      <c r="CK11">
        <f t="shared" si="58"/>
        <v>2.04491474477058E-2</v>
      </c>
      <c r="CM11" s="1">
        <v>0</v>
      </c>
      <c r="CN11" s="1">
        <v>0</v>
      </c>
      <c r="CO11" s="1">
        <v>7291</v>
      </c>
      <c r="CP11" s="1">
        <v>9509</v>
      </c>
      <c r="CR11" s="1">
        <v>8.3243010000000002</v>
      </c>
      <c r="CS11" s="1">
        <v>8.163449</v>
      </c>
      <c r="CU11">
        <f t="shared" si="12"/>
        <v>486.16101463700016</v>
      </c>
      <c r="CV11">
        <f t="shared" si="13"/>
        <v>634.05638296300026</v>
      </c>
      <c r="CX11">
        <f t="shared" si="14"/>
        <v>211.164102009423</v>
      </c>
      <c r="CY11">
        <f t="shared" si="15"/>
        <v>270.08082240328957</v>
      </c>
      <c r="CZ11">
        <f t="shared" si="45"/>
        <v>0.10175482325530162</v>
      </c>
      <c r="DA11">
        <f t="shared" si="16"/>
        <v>2.7327498432033286</v>
      </c>
      <c r="DB11">
        <f t="shared" si="17"/>
        <v>18.659309388846413</v>
      </c>
      <c r="DC11">
        <f t="shared" si="18"/>
        <v>3.4952121030585022</v>
      </c>
      <c r="DD11">
        <f t="shared" si="19"/>
        <v>15.778472156992073</v>
      </c>
      <c r="DE11">
        <f t="shared" si="46"/>
        <v>6.2279619462618303</v>
      </c>
      <c r="DF11">
        <f t="shared" si="21"/>
        <v>54.977607942410174</v>
      </c>
      <c r="DG11">
        <f t="shared" si="59"/>
        <v>0.10175482325530162</v>
      </c>
      <c r="DI11" s="1">
        <v>2571</v>
      </c>
      <c r="DJ11" s="1">
        <v>689.11120000000005</v>
      </c>
      <c r="DK11" s="1">
        <v>6842</v>
      </c>
      <c r="DL11" s="1">
        <v>595.85310000000004</v>
      </c>
      <c r="DN11" s="1">
        <v>11658</v>
      </c>
      <c r="DO11" s="1">
        <v>15037</v>
      </c>
      <c r="DQ11">
        <f t="shared" si="47"/>
        <v>1.4176390335829465</v>
      </c>
      <c r="DR11">
        <f t="shared" si="48"/>
        <v>3.2620945941499242</v>
      </c>
      <c r="DT11" s="1">
        <v>337147</v>
      </c>
      <c r="DU11" s="1">
        <v>259865</v>
      </c>
      <c r="DV11" s="1">
        <v>149361</v>
      </c>
      <c r="DW11" s="1">
        <v>63208</v>
      </c>
      <c r="DY11">
        <f t="shared" si="49"/>
        <v>22.480829461229007</v>
      </c>
      <c r="DZ11">
        <f t="shared" si="50"/>
        <v>17.327696073055005</v>
      </c>
      <c r="EA11">
        <f t="shared" si="51"/>
        <v>9.9593327811270029</v>
      </c>
      <c r="EB11">
        <f t="shared" si="52"/>
        <v>4.2146845992560014</v>
      </c>
      <c r="ED11" s="1">
        <v>30844</v>
      </c>
      <c r="EE11" s="1">
        <v>28393</v>
      </c>
      <c r="EF11" s="1">
        <v>150</v>
      </c>
      <c r="EG11" s="1">
        <v>591.06079999999997</v>
      </c>
      <c r="EH11" s="1">
        <v>45</v>
      </c>
      <c r="EI11" s="1">
        <v>710.04570000000001</v>
      </c>
      <c r="EK11" s="1">
        <v>0.25401420000000002</v>
      </c>
      <c r="EL11" s="1">
        <v>0.19084760000000001</v>
      </c>
      <c r="EM11" s="1">
        <v>0.53543540000000001</v>
      </c>
      <c r="EN11" s="1">
        <v>0.41528150000000003</v>
      </c>
      <c r="EO11" s="1">
        <v>4.8426299999999999E-2</v>
      </c>
      <c r="EP11" s="1">
        <v>7.4162000000000004E-3</v>
      </c>
      <c r="ES11">
        <v>7500</v>
      </c>
      <c r="ET11">
        <v>10407</v>
      </c>
      <c r="EV11">
        <f t="shared" si="53"/>
        <v>0.02</v>
      </c>
      <c r="EW11">
        <f t="shared" si="54"/>
        <v>4.3240126837705388E-3</v>
      </c>
    </row>
    <row r="12" spans="1:153" x14ac:dyDescent="0.25">
      <c r="A12">
        <v>2028</v>
      </c>
      <c r="B12" s="1">
        <v>12367</v>
      </c>
      <c r="C12" s="1">
        <v>15284</v>
      </c>
      <c r="D12" s="1">
        <v>31288</v>
      </c>
      <c r="E12" s="1">
        <v>29768</v>
      </c>
      <c r="F12" s="1">
        <v>4043</v>
      </c>
      <c r="G12" s="1">
        <v>4582</v>
      </c>
      <c r="H12" s="1">
        <v>28656</v>
      </c>
      <c r="I12" s="1">
        <v>28791</v>
      </c>
      <c r="J12" s="1">
        <v>27114</v>
      </c>
      <c r="K12" s="1">
        <v>27594</v>
      </c>
      <c r="L12" s="1">
        <v>1014370</v>
      </c>
      <c r="P12">
        <v>2028</v>
      </c>
      <c r="Q12">
        <f t="shared" si="0"/>
        <v>824.6266997690002</v>
      </c>
      <c r="R12">
        <f t="shared" si="1"/>
        <v>1019.1311133880002</v>
      </c>
      <c r="S12">
        <f t="shared" si="2"/>
        <v>2086.2715438160008</v>
      </c>
      <c r="T12">
        <f t="shared" si="3"/>
        <v>1984.9185411760006</v>
      </c>
      <c r="U12">
        <f t="shared" si="23"/>
        <v>5914.947898149002</v>
      </c>
      <c r="W12">
        <f t="shared" si="24"/>
        <v>1807.9508641980003</v>
      </c>
      <c r="X12">
        <f t="shared" si="25"/>
        <v>1839.9570755580005</v>
      </c>
      <c r="Z12">
        <f t="shared" si="26"/>
        <v>278.32067961800044</v>
      </c>
      <c r="AA12">
        <f t="shared" si="27"/>
        <v>144.96146561800015</v>
      </c>
      <c r="AB12">
        <f t="shared" si="28"/>
        <v>0.13340577857325508</v>
      </c>
      <c r="AC12">
        <f t="shared" si="29"/>
        <v>7.3031443160440787E-2</v>
      </c>
      <c r="AE12" s="1">
        <v>49409</v>
      </c>
      <c r="AF12" s="1">
        <v>3659</v>
      </c>
      <c r="AG12" s="1">
        <v>5532</v>
      </c>
      <c r="AH12" s="1">
        <v>2456</v>
      </c>
      <c r="AI12" s="1">
        <v>45942</v>
      </c>
      <c r="AJ12" s="1">
        <v>3645</v>
      </c>
      <c r="AK12" s="1">
        <v>5620</v>
      </c>
      <c r="AL12" s="1">
        <v>2240</v>
      </c>
      <c r="AM12" s="1">
        <v>43893</v>
      </c>
      <c r="AN12" s="1">
        <v>3428</v>
      </c>
      <c r="AO12" s="1">
        <v>5197</v>
      </c>
      <c r="AP12" s="1">
        <v>2190</v>
      </c>
      <c r="AR12">
        <f t="shared" si="55"/>
        <v>5516</v>
      </c>
      <c r="AS12">
        <f t="shared" si="30"/>
        <v>231</v>
      </c>
      <c r="AT12">
        <f t="shared" si="31"/>
        <v>335</v>
      </c>
      <c r="AU12">
        <f t="shared" si="32"/>
        <v>266</v>
      </c>
      <c r="AW12">
        <f t="shared" si="56"/>
        <v>0.11163957983363355</v>
      </c>
      <c r="AX12">
        <f t="shared" si="5"/>
        <v>6.3132003279584584E-2</v>
      </c>
      <c r="AY12">
        <f t="shared" si="5"/>
        <v>6.0556760665220533E-2</v>
      </c>
      <c r="AZ12">
        <f t="shared" si="5"/>
        <v>0.10830618892508144</v>
      </c>
      <c r="BA12">
        <f t="shared" si="33"/>
        <v>0.10397012578616352</v>
      </c>
      <c r="BC12">
        <f t="shared" si="6"/>
        <v>269.58565110100011</v>
      </c>
      <c r="BD12">
        <f t="shared" si="7"/>
        <v>305.52595927400006</v>
      </c>
      <c r="BE12">
        <f t="shared" si="8"/>
        <v>1910.7708181920004</v>
      </c>
      <c r="BF12">
        <f t="shared" si="9"/>
        <v>1919.7725651370006</v>
      </c>
      <c r="BG12">
        <f t="shared" si="34"/>
        <v>4405.6549937040018</v>
      </c>
      <c r="BI12" s="1">
        <v>57.387970000000003</v>
      </c>
      <c r="BJ12" s="1">
        <v>50.484749999999998</v>
      </c>
      <c r="BK12" s="1">
        <v>16.965350000000001</v>
      </c>
      <c r="BL12" s="1">
        <v>15.80537</v>
      </c>
      <c r="BN12">
        <f t="shared" si="35"/>
        <v>807.25328320240067</v>
      </c>
      <c r="BO12">
        <f t="shared" si="36"/>
        <v>804.82324440933019</v>
      </c>
      <c r="BP12">
        <f t="shared" si="37"/>
        <v>1691.4673077965842</v>
      </c>
      <c r="BQ12">
        <f t="shared" si="38"/>
        <v>1583.2395588983338</v>
      </c>
      <c r="BR12">
        <f t="shared" si="39"/>
        <v>4886.7833943066489</v>
      </c>
      <c r="BT12">
        <f t="shared" si="10"/>
        <v>246.37718253569761</v>
      </c>
      <c r="BU12">
        <f t="shared" si="11"/>
        <v>119.54995661995001</v>
      </c>
      <c r="BW12">
        <v>1.685878802604762</v>
      </c>
      <c r="BX12">
        <v>2.5892854493351436</v>
      </c>
      <c r="BY12">
        <v>2.0000331698054374</v>
      </c>
      <c r="BZ12">
        <f t="shared" si="61"/>
        <v>12.986310727095125</v>
      </c>
      <c r="CA12">
        <f t="shared" si="60"/>
        <v>3046438.8218103871</v>
      </c>
      <c r="CF12">
        <f t="shared" si="57"/>
        <v>10.483241971134095</v>
      </c>
      <c r="CG12">
        <f t="shared" si="41"/>
        <v>10.451684732288387</v>
      </c>
      <c r="CH12">
        <f t="shared" si="42"/>
        <v>21.965920043769493</v>
      </c>
      <c r="CI12">
        <f t="shared" si="43"/>
        <v>20.560440867282786</v>
      </c>
      <c r="CJ12">
        <f t="shared" si="44"/>
        <v>63.461287614474763</v>
      </c>
      <c r="CK12">
        <f t="shared" si="58"/>
        <v>2.0831302161768685E-2</v>
      </c>
      <c r="CM12" s="1">
        <v>0</v>
      </c>
      <c r="CN12" s="1">
        <v>0</v>
      </c>
      <c r="CO12" s="1">
        <v>7451</v>
      </c>
      <c r="CP12" s="1">
        <v>9839</v>
      </c>
      <c r="CR12" s="1">
        <v>8.0373160000000006</v>
      </c>
      <c r="CS12" s="1">
        <v>8.2655820000000002</v>
      </c>
      <c r="CU12">
        <f t="shared" si="12"/>
        <v>496.82975175700017</v>
      </c>
      <c r="CV12">
        <f t="shared" si="13"/>
        <v>656.06065327300018</v>
      </c>
      <c r="CX12">
        <f t="shared" si="14"/>
        <v>208.35830852853638</v>
      </c>
      <c r="CY12">
        <f t="shared" si="15"/>
        <v>282.94994599874519</v>
      </c>
      <c r="CZ12">
        <f t="shared" si="45"/>
        <v>0.10053816895172409</v>
      </c>
      <c r="DA12">
        <f t="shared" si="16"/>
        <v>2.7058057371235273</v>
      </c>
      <c r="DB12">
        <f t="shared" si="17"/>
        <v>19.260114306645967</v>
      </c>
      <c r="DC12">
        <f t="shared" si="18"/>
        <v>3.6744759189544918</v>
      </c>
      <c r="DD12">
        <f t="shared" si="19"/>
        <v>16.885964948328294</v>
      </c>
      <c r="DE12">
        <f t="shared" si="46"/>
        <v>6.3802816560780187</v>
      </c>
      <c r="DF12">
        <f t="shared" si="21"/>
        <v>57.081005958396744</v>
      </c>
      <c r="DG12">
        <f t="shared" si="59"/>
        <v>0.10053816895172409</v>
      </c>
      <c r="DI12" s="1">
        <v>2747</v>
      </c>
      <c r="DJ12" s="1">
        <v>670.82280000000003</v>
      </c>
      <c r="DK12" s="1">
        <v>6961</v>
      </c>
      <c r="DL12" s="1">
        <v>584.00869999999998</v>
      </c>
      <c r="DN12" s="1">
        <v>12353</v>
      </c>
      <c r="DO12" s="1">
        <v>15284</v>
      </c>
      <c r="DQ12">
        <f t="shared" si="47"/>
        <v>1.4744863349069643</v>
      </c>
      <c r="DR12">
        <f t="shared" si="48"/>
        <v>3.2528589222077247</v>
      </c>
      <c r="DT12" s="1">
        <v>335828</v>
      </c>
      <c r="DU12" s="1">
        <v>259015</v>
      </c>
      <c r="DV12" s="1">
        <v>150957</v>
      </c>
      <c r="DW12" s="1">
        <v>65732</v>
      </c>
      <c r="DY12">
        <f t="shared" si="49"/>
        <v>22.392879059596005</v>
      </c>
      <c r="DZ12">
        <f t="shared" si="50"/>
        <v>17.271018407105007</v>
      </c>
      <c r="EA12">
        <f t="shared" si="51"/>
        <v>10.065753433899003</v>
      </c>
      <c r="EB12">
        <f t="shared" si="52"/>
        <v>4.3829839273240019</v>
      </c>
      <c r="ED12" s="1">
        <v>31288</v>
      </c>
      <c r="EE12" s="1">
        <v>29768</v>
      </c>
      <c r="EF12" s="1">
        <v>151</v>
      </c>
      <c r="EG12" s="1">
        <v>508.233</v>
      </c>
      <c r="EH12" s="1">
        <v>40</v>
      </c>
      <c r="EI12" s="1">
        <v>578.71720000000005</v>
      </c>
      <c r="EK12" s="1">
        <v>0.25579619999999997</v>
      </c>
      <c r="EL12" s="1">
        <v>0.19050249999999999</v>
      </c>
      <c r="EM12" s="1">
        <v>0.53574560000000004</v>
      </c>
      <c r="EN12" s="1">
        <v>0.40986939999999999</v>
      </c>
      <c r="EO12" s="1">
        <v>5.0495999999999999E-2</v>
      </c>
      <c r="EP12" s="1">
        <v>7.8131999999999993E-3</v>
      </c>
      <c r="ES12">
        <v>7684</v>
      </c>
      <c r="ET12">
        <v>10776</v>
      </c>
      <c r="EV12">
        <f t="shared" si="53"/>
        <v>1.9651223321186882E-2</v>
      </c>
      <c r="EW12">
        <f t="shared" si="54"/>
        <v>3.7119524870081661E-3</v>
      </c>
    </row>
    <row r="13" spans="1:153" x14ac:dyDescent="0.25">
      <c r="A13">
        <v>2029</v>
      </c>
      <c r="B13" s="1">
        <v>12750</v>
      </c>
      <c r="C13" s="1">
        <v>15060</v>
      </c>
      <c r="D13" s="1">
        <v>31622</v>
      </c>
      <c r="E13" s="1">
        <v>30501</v>
      </c>
      <c r="F13" s="1">
        <v>4159</v>
      </c>
      <c r="G13" s="1">
        <v>4526</v>
      </c>
      <c r="H13" s="1">
        <v>28896</v>
      </c>
      <c r="I13" s="1">
        <v>29530</v>
      </c>
      <c r="J13" s="1">
        <v>27319</v>
      </c>
      <c r="K13" s="1">
        <v>28295</v>
      </c>
      <c r="L13" s="1">
        <v>1013506</v>
      </c>
      <c r="P13">
        <v>2029</v>
      </c>
      <c r="Q13">
        <f t="shared" si="0"/>
        <v>850.16498925000019</v>
      </c>
      <c r="R13">
        <f t="shared" si="1"/>
        <v>1004.1948814200002</v>
      </c>
      <c r="S13">
        <f t="shared" si="2"/>
        <v>2108.5425325540004</v>
      </c>
      <c r="T13">
        <f t="shared" si="3"/>
        <v>2033.7946931070005</v>
      </c>
      <c r="U13">
        <f t="shared" si="23"/>
        <v>5996.6970963310014</v>
      </c>
      <c r="W13">
        <f t="shared" si="24"/>
        <v>1821.6201836330006</v>
      </c>
      <c r="X13">
        <f t="shared" si="25"/>
        <v>1886.6994800650004</v>
      </c>
      <c r="Z13">
        <f t="shared" si="26"/>
        <v>286.92234892099987</v>
      </c>
      <c r="AA13">
        <f t="shared" si="27"/>
        <v>147.09521304200007</v>
      </c>
      <c r="AB13">
        <f t="shared" si="28"/>
        <v>0.13607614951615954</v>
      </c>
      <c r="AC13">
        <f t="shared" si="29"/>
        <v>7.2325497524671337E-2</v>
      </c>
      <c r="AE13" s="1">
        <v>50366</v>
      </c>
      <c r="AF13" s="1">
        <v>3721</v>
      </c>
      <c r="AG13" s="1">
        <v>5534</v>
      </c>
      <c r="AH13" s="1">
        <v>2502</v>
      </c>
      <c r="AI13" s="1">
        <v>46808</v>
      </c>
      <c r="AJ13" s="1">
        <v>3709</v>
      </c>
      <c r="AK13" s="1">
        <v>5621</v>
      </c>
      <c r="AL13" s="1">
        <v>2288</v>
      </c>
      <c r="AM13" s="1">
        <v>44710</v>
      </c>
      <c r="AN13" s="1">
        <v>3490</v>
      </c>
      <c r="AO13" s="1">
        <v>5174</v>
      </c>
      <c r="AP13" s="1">
        <v>2240</v>
      </c>
      <c r="AR13">
        <f t="shared" si="55"/>
        <v>5656</v>
      </c>
      <c r="AS13">
        <f t="shared" si="30"/>
        <v>231</v>
      </c>
      <c r="AT13">
        <f t="shared" si="31"/>
        <v>360</v>
      </c>
      <c r="AU13">
        <f t="shared" si="32"/>
        <v>262</v>
      </c>
      <c r="AW13">
        <f t="shared" si="56"/>
        <v>0.11229797879521899</v>
      </c>
      <c r="AX13">
        <f t="shared" si="5"/>
        <v>6.2080085998387532E-2</v>
      </c>
      <c r="AY13">
        <f t="shared" si="5"/>
        <v>6.5052403324900615E-2</v>
      </c>
      <c r="AZ13">
        <f t="shared" si="5"/>
        <v>0.10471622701838529</v>
      </c>
      <c r="BA13">
        <f t="shared" si="33"/>
        <v>0.10477600888559793</v>
      </c>
      <c r="BC13">
        <f t="shared" si="6"/>
        <v>277.32048551300005</v>
      </c>
      <c r="BD13">
        <f t="shared" si="7"/>
        <v>301.79190128200008</v>
      </c>
      <c r="BE13">
        <f t="shared" si="8"/>
        <v>1926.7739238720005</v>
      </c>
      <c r="BF13">
        <f t="shared" si="9"/>
        <v>1969.0487947100005</v>
      </c>
      <c r="BG13">
        <f t="shared" si="34"/>
        <v>4474.9351053770006</v>
      </c>
      <c r="BI13" s="1">
        <v>57.702480000000001</v>
      </c>
      <c r="BJ13" s="1">
        <v>50.689100000000003</v>
      </c>
      <c r="BK13" s="1">
        <v>16.660630000000001</v>
      </c>
      <c r="BL13" s="1">
        <v>15.771409999999999</v>
      </c>
      <c r="BN13">
        <f t="shared" si="35"/>
        <v>834.96566222746424</v>
      </c>
      <c r="BO13">
        <f t="shared" si="36"/>
        <v>798.20482000866014</v>
      </c>
      <c r="BP13">
        <f t="shared" si="37"/>
        <v>1674.9982760281232</v>
      </c>
      <c r="BQ13">
        <f t="shared" si="38"/>
        <v>1620.3886221022199</v>
      </c>
      <c r="BR13">
        <f t="shared" si="39"/>
        <v>4928.5573803664674</v>
      </c>
      <c r="BT13">
        <f t="shared" si="10"/>
        <v>249.4295951601955</v>
      </c>
      <c r="BU13">
        <f t="shared" si="11"/>
        <v>121.04901118718246</v>
      </c>
      <c r="BW13">
        <v>1.8772925602063282</v>
      </c>
      <c r="BX13">
        <v>3.5304902663907001</v>
      </c>
      <c r="BY13">
        <v>2</v>
      </c>
      <c r="BZ13">
        <f t="shared" si="61"/>
        <v>13.06133240072422</v>
      </c>
      <c r="CA13">
        <f t="shared" si="60"/>
        <v>3097798.0881416104</v>
      </c>
      <c r="CF13">
        <f t="shared" si="57"/>
        <v>10.905764057543735</v>
      </c>
      <c r="CG13">
        <f t="shared" si="41"/>
        <v>10.425618477993357</v>
      </c>
      <c r="CH13">
        <f t="shared" si="42"/>
        <v>21.877709253843335</v>
      </c>
      <c r="CI13">
        <f t="shared" si="43"/>
        <v>21.164434411628598</v>
      </c>
      <c r="CJ13">
        <f t="shared" si="44"/>
        <v>64.373526201009014</v>
      </c>
      <c r="CK13">
        <f t="shared" si="58"/>
        <v>2.0780413819555012E-2</v>
      </c>
      <c r="CM13" s="1">
        <v>0</v>
      </c>
      <c r="CN13" s="1">
        <v>0</v>
      </c>
      <c r="CO13" s="1">
        <v>7473</v>
      </c>
      <c r="CP13" s="1">
        <v>10068</v>
      </c>
      <c r="CR13" s="1">
        <v>7.933281</v>
      </c>
      <c r="CS13" s="1">
        <v>8.2588290000000004</v>
      </c>
      <c r="CU13">
        <f t="shared" si="12"/>
        <v>498.29670311100011</v>
      </c>
      <c r="CV13">
        <f t="shared" si="13"/>
        <v>671.33028327600016</v>
      </c>
      <c r="CX13">
        <f t="shared" si="14"/>
        <v>206.26855956466909</v>
      </c>
      <c r="CY13">
        <f t="shared" si="15"/>
        <v>289.29897641697301</v>
      </c>
      <c r="CZ13">
        <f t="shared" si="45"/>
        <v>0.10055022144122704</v>
      </c>
      <c r="DA13">
        <f t="shared" si="16"/>
        <v>2.694142220292727</v>
      </c>
      <c r="DB13">
        <f t="shared" si="17"/>
        <v>19.183567033550609</v>
      </c>
      <c r="DC13">
        <f t="shared" si="18"/>
        <v>3.7786300941713624</v>
      </c>
      <c r="DD13">
        <f t="shared" si="19"/>
        <v>17.385804317457236</v>
      </c>
      <c r="DE13">
        <f t="shared" si="46"/>
        <v>6.4727723144640894</v>
      </c>
      <c r="DF13">
        <f t="shared" si="21"/>
        <v>57.900753886544926</v>
      </c>
      <c r="DG13">
        <f t="shared" si="59"/>
        <v>0.10055022144122708</v>
      </c>
      <c r="DI13" s="1">
        <v>2735</v>
      </c>
      <c r="DJ13" s="1">
        <v>662.36120000000005</v>
      </c>
      <c r="DK13" s="1">
        <v>6879</v>
      </c>
      <c r="DL13" s="1">
        <v>586.41909999999996</v>
      </c>
      <c r="DN13" s="1">
        <v>12739</v>
      </c>
      <c r="DO13" s="1">
        <v>15060</v>
      </c>
      <c r="DQ13">
        <f t="shared" si="47"/>
        <v>1.4495276115541491</v>
      </c>
      <c r="DR13">
        <f t="shared" si="48"/>
        <v>3.2278080032027447</v>
      </c>
      <c r="DT13" s="1">
        <v>334735</v>
      </c>
      <c r="DU13" s="1">
        <v>257858</v>
      </c>
      <c r="DV13" s="1">
        <v>153279</v>
      </c>
      <c r="DW13" s="1">
        <v>67510</v>
      </c>
      <c r="DY13">
        <f t="shared" si="49"/>
        <v>22.319998249145005</v>
      </c>
      <c r="DZ13">
        <f t="shared" si="50"/>
        <v>17.193870101806002</v>
      </c>
      <c r="EA13">
        <f t="shared" si="51"/>
        <v>10.220583481353003</v>
      </c>
      <c r="EB13">
        <f t="shared" si="52"/>
        <v>4.5015402685700012</v>
      </c>
      <c r="ED13" s="1">
        <v>31622</v>
      </c>
      <c r="EE13" s="1">
        <v>30501</v>
      </c>
      <c r="EF13" s="1">
        <v>156</v>
      </c>
      <c r="EG13" s="1">
        <v>539.39369999999997</v>
      </c>
      <c r="EH13" s="1">
        <v>45</v>
      </c>
      <c r="EI13" s="1">
        <v>615.42949999999996</v>
      </c>
      <c r="EK13" s="1">
        <v>0.2546349</v>
      </c>
      <c r="EL13" s="1">
        <v>0.19208829999999999</v>
      </c>
      <c r="EM13" s="1">
        <v>0.54681650000000004</v>
      </c>
      <c r="EN13" s="1">
        <v>0.4087076</v>
      </c>
      <c r="EO13" s="1">
        <v>5.2879000000000002E-2</v>
      </c>
      <c r="EP13" s="1">
        <v>7.9051E-3</v>
      </c>
      <c r="ES13">
        <v>7720</v>
      </c>
      <c r="ET13">
        <v>11002</v>
      </c>
      <c r="EV13">
        <f t="shared" si="53"/>
        <v>2.0207253886010364E-2</v>
      </c>
      <c r="EW13">
        <f t="shared" si="54"/>
        <v>4.0901654244682789E-3</v>
      </c>
    </row>
    <row r="14" spans="1:153" x14ac:dyDescent="0.25">
      <c r="A14">
        <v>2030</v>
      </c>
      <c r="B14" s="1">
        <v>12889</v>
      </c>
      <c r="C14" s="1">
        <v>14911</v>
      </c>
      <c r="D14" s="1">
        <v>32375</v>
      </c>
      <c r="E14" s="1">
        <v>31283</v>
      </c>
      <c r="F14" s="1">
        <v>4177</v>
      </c>
      <c r="G14" s="1">
        <v>4516</v>
      </c>
      <c r="H14" s="1">
        <v>29544</v>
      </c>
      <c r="I14" s="1">
        <v>30362</v>
      </c>
      <c r="J14" s="1">
        <v>27917</v>
      </c>
      <c r="K14" s="1">
        <v>29073</v>
      </c>
      <c r="L14" s="1">
        <v>1012248</v>
      </c>
      <c r="P14">
        <v>2030</v>
      </c>
      <c r="Q14">
        <f t="shared" si="0"/>
        <v>859.43345462300022</v>
      </c>
      <c r="R14">
        <f t="shared" si="1"/>
        <v>994.25961997700028</v>
      </c>
      <c r="S14">
        <f t="shared" si="2"/>
        <v>2158.7522766250004</v>
      </c>
      <c r="T14">
        <f t="shared" si="3"/>
        <v>2085.9381457810005</v>
      </c>
      <c r="U14">
        <f t="shared" si="23"/>
        <v>6098.3834970060016</v>
      </c>
      <c r="W14">
        <f t="shared" si="24"/>
        <v>1861.4945886190005</v>
      </c>
      <c r="X14">
        <f t="shared" si="25"/>
        <v>1938.5762143110005</v>
      </c>
      <c r="Z14">
        <f t="shared" si="26"/>
        <v>297.25768800599985</v>
      </c>
      <c r="AA14">
        <f t="shared" si="27"/>
        <v>147.36193146999994</v>
      </c>
      <c r="AB14">
        <f t="shared" si="28"/>
        <v>0.13769884169884161</v>
      </c>
      <c r="AC14">
        <f t="shared" si="29"/>
        <v>7.0645398459227016E-2</v>
      </c>
      <c r="AE14" s="1">
        <v>51629</v>
      </c>
      <c r="AF14" s="1">
        <v>3773</v>
      </c>
      <c r="AG14" s="1">
        <v>5659</v>
      </c>
      <c r="AH14" s="1">
        <v>2597</v>
      </c>
      <c r="AI14" s="1">
        <v>47973</v>
      </c>
      <c r="AJ14" s="1">
        <v>3769</v>
      </c>
      <c r="AK14" s="1">
        <v>5782</v>
      </c>
      <c r="AL14" s="1">
        <v>2382</v>
      </c>
      <c r="AM14" s="1">
        <v>45810</v>
      </c>
      <c r="AN14" s="1">
        <v>3539</v>
      </c>
      <c r="AO14" s="1">
        <v>5315</v>
      </c>
      <c r="AP14" s="1">
        <v>2326</v>
      </c>
      <c r="AR14">
        <f t="shared" si="55"/>
        <v>5819</v>
      </c>
      <c r="AS14">
        <f t="shared" si="30"/>
        <v>234</v>
      </c>
      <c r="AT14">
        <f t="shared" si="31"/>
        <v>344</v>
      </c>
      <c r="AU14">
        <f t="shared" si="32"/>
        <v>271</v>
      </c>
      <c r="AW14">
        <f t="shared" si="56"/>
        <v>0.11270797420054621</v>
      </c>
      <c r="AX14">
        <f t="shared" si="5"/>
        <v>6.2019613040021203E-2</v>
      </c>
      <c r="AY14">
        <f t="shared" si="5"/>
        <v>6.0788125110443542E-2</v>
      </c>
      <c r="AZ14">
        <f t="shared" si="5"/>
        <v>0.10435117443203697</v>
      </c>
      <c r="BA14">
        <f t="shared" si="33"/>
        <v>0.10474724308020987</v>
      </c>
      <c r="BC14">
        <f t="shared" si="6"/>
        <v>278.52071843900006</v>
      </c>
      <c r="BD14">
        <f t="shared" si="7"/>
        <v>301.12510521200011</v>
      </c>
      <c r="BE14">
        <f t="shared" si="8"/>
        <v>1969.9823092080005</v>
      </c>
      <c r="BF14">
        <f t="shared" si="9"/>
        <v>2024.5262277340007</v>
      </c>
      <c r="BG14">
        <f t="shared" si="34"/>
        <v>4574.1543605930019</v>
      </c>
      <c r="BI14" s="1">
        <v>58.2271</v>
      </c>
      <c r="BJ14" s="1">
        <v>50.319099999999999</v>
      </c>
      <c r="BK14" s="1">
        <v>16.711819999999999</v>
      </c>
      <c r="BL14" s="1">
        <v>15.99255</v>
      </c>
      <c r="BN14">
        <f t="shared" si="35"/>
        <v>846.20356755961041</v>
      </c>
      <c r="BO14">
        <f t="shared" si="36"/>
        <v>790.6276784115887</v>
      </c>
      <c r="BP14">
        <f t="shared" si="37"/>
        <v>1717.8223939846641</v>
      </c>
      <c r="BQ14">
        <f t="shared" si="38"/>
        <v>1689.403187321805</v>
      </c>
      <c r="BR14">
        <f t="shared" si="39"/>
        <v>5044.0568272776691</v>
      </c>
      <c r="BT14">
        <f t="shared" si="10"/>
        <v>259.20837504683277</v>
      </c>
      <c r="BU14">
        <f t="shared" si="11"/>
        <v>122.96887701670462</v>
      </c>
      <c r="BW14">
        <v>1.8560516687788748</v>
      </c>
      <c r="BX14">
        <v>3.5816402663906786</v>
      </c>
      <c r="BY14">
        <v>2</v>
      </c>
      <c r="BZ14">
        <f t="shared" si="61"/>
        <v>13.257315166463455</v>
      </c>
      <c r="CA14">
        <f t="shared" si="60"/>
        <v>3155952.8211805066</v>
      </c>
      <c r="CF14">
        <f t="shared" si="57"/>
        <v>11.218387390123505</v>
      </c>
      <c r="CG14">
        <f t="shared" si="41"/>
        <v>10.481600312031745</v>
      </c>
      <c r="CH14">
        <f t="shared" si="42"/>
        <v>22.773712877063449</v>
      </c>
      <c r="CI14">
        <f t="shared" si="43"/>
        <v>22.396950497553064</v>
      </c>
      <c r="CJ14">
        <f t="shared" si="44"/>
        <v>66.870651076771765</v>
      </c>
      <c r="CK14">
        <f t="shared" si="58"/>
        <v>2.1188735974753362E-2</v>
      </c>
      <c r="CM14" s="1">
        <v>0</v>
      </c>
      <c r="CN14" s="1">
        <v>0</v>
      </c>
      <c r="CO14" s="1">
        <v>7805</v>
      </c>
      <c r="CP14" s="1">
        <v>10322</v>
      </c>
      <c r="CR14" s="1">
        <v>8.1208349999999996</v>
      </c>
      <c r="CS14" s="1">
        <v>8.3252330000000008</v>
      </c>
      <c r="CU14">
        <f t="shared" si="12"/>
        <v>520.43433263500015</v>
      </c>
      <c r="CV14">
        <f t="shared" si="13"/>
        <v>688.26690345400027</v>
      </c>
      <c r="CX14">
        <f t="shared" si="14"/>
        <v>220.52549725332261</v>
      </c>
      <c r="CY14">
        <f t="shared" si="15"/>
        <v>298.98229267872517</v>
      </c>
      <c r="CZ14">
        <f t="shared" si="45"/>
        <v>0.10299403986144852</v>
      </c>
      <c r="DA14">
        <f t="shared" si="16"/>
        <v>2.9235760193283689</v>
      </c>
      <c r="DB14">
        <f t="shared" si="17"/>
        <v>19.85013685773508</v>
      </c>
      <c r="DC14">
        <f t="shared" si="18"/>
        <v>3.9637024832336794</v>
      </c>
      <c r="DD14">
        <f t="shared" si="19"/>
        <v>18.433248014319386</v>
      </c>
      <c r="DE14">
        <f t="shared" si="46"/>
        <v>6.8872785025620482</v>
      </c>
      <c r="DF14">
        <f t="shared" si="21"/>
        <v>59.983372574209717</v>
      </c>
      <c r="DG14">
        <f t="shared" si="59"/>
        <v>0.10299403986144855</v>
      </c>
      <c r="DI14" s="1">
        <v>2674</v>
      </c>
      <c r="DJ14" s="1">
        <v>638.66390000000001</v>
      </c>
      <c r="DK14" s="1">
        <v>6679</v>
      </c>
      <c r="DL14" s="1">
        <v>596.75350000000003</v>
      </c>
      <c r="DN14" s="1">
        <v>12877</v>
      </c>
      <c r="DO14" s="1">
        <v>14911</v>
      </c>
      <c r="DQ14">
        <f t="shared" si="47"/>
        <v>1.3664950069182176</v>
      </c>
      <c r="DR14">
        <f t="shared" si="48"/>
        <v>3.1891922192206308</v>
      </c>
      <c r="DT14" s="1">
        <v>333219</v>
      </c>
      <c r="DU14" s="1">
        <v>256925</v>
      </c>
      <c r="DV14" s="1">
        <v>155989</v>
      </c>
      <c r="DW14" s="1">
        <v>69089</v>
      </c>
      <c r="DY14">
        <f t="shared" si="49"/>
        <v>22.218911964933007</v>
      </c>
      <c r="DZ14">
        <f t="shared" si="50"/>
        <v>17.131658028475005</v>
      </c>
      <c r="EA14">
        <f t="shared" si="51"/>
        <v>10.401285216323004</v>
      </c>
      <c r="EB14">
        <f t="shared" si="52"/>
        <v>4.6068273680230014</v>
      </c>
      <c r="ED14" s="1">
        <v>32375</v>
      </c>
      <c r="EE14" s="1">
        <v>31283</v>
      </c>
      <c r="EF14" s="1">
        <v>164</v>
      </c>
      <c r="EG14" s="1">
        <v>554.82479999999998</v>
      </c>
      <c r="EH14" s="1">
        <v>35</v>
      </c>
      <c r="EI14" s="1">
        <v>820.61959999999999</v>
      </c>
      <c r="EK14" s="1">
        <v>0.25595309999999999</v>
      </c>
      <c r="EL14" s="1">
        <v>0.19483529999999999</v>
      </c>
      <c r="EM14" s="1">
        <v>0.56194619999999995</v>
      </c>
      <c r="EN14" s="1">
        <v>0.42241770000000001</v>
      </c>
      <c r="EO14" s="1">
        <v>5.6770300000000003E-2</v>
      </c>
      <c r="EP14" s="1">
        <v>7.4358999999999996E-3</v>
      </c>
      <c r="ES14">
        <v>8110</v>
      </c>
      <c r="ET14">
        <v>11310</v>
      </c>
      <c r="EV14">
        <f t="shared" si="53"/>
        <v>2.0221948212083847E-2</v>
      </c>
      <c r="EW14">
        <f t="shared" si="54"/>
        <v>3.094606542882405E-3</v>
      </c>
    </row>
    <row r="15" spans="1:153" x14ac:dyDescent="0.25">
      <c r="A15">
        <v>2031</v>
      </c>
      <c r="B15" s="1">
        <v>12899</v>
      </c>
      <c r="C15" s="1">
        <v>14865</v>
      </c>
      <c r="D15" s="1">
        <v>33080</v>
      </c>
      <c r="E15" s="1">
        <v>31778</v>
      </c>
      <c r="F15" s="1">
        <v>4207</v>
      </c>
      <c r="G15" s="1">
        <v>4434</v>
      </c>
      <c r="H15" s="1">
        <v>30353</v>
      </c>
      <c r="I15" s="1">
        <v>30811</v>
      </c>
      <c r="J15" s="1">
        <v>28680</v>
      </c>
      <c r="K15" s="1">
        <v>29501</v>
      </c>
      <c r="L15" s="1">
        <v>1010083</v>
      </c>
      <c r="P15">
        <v>2031</v>
      </c>
      <c r="Q15">
        <f t="shared" si="0"/>
        <v>860.10025069300025</v>
      </c>
      <c r="R15">
        <f t="shared" si="1"/>
        <v>991.19235805500034</v>
      </c>
      <c r="S15">
        <f t="shared" si="2"/>
        <v>2205.7613995600009</v>
      </c>
      <c r="T15">
        <f t="shared" si="3"/>
        <v>2118.9445512460006</v>
      </c>
      <c r="U15">
        <f t="shared" si="23"/>
        <v>6175.998559554002</v>
      </c>
      <c r="W15">
        <f t="shared" si="24"/>
        <v>1912.3711287600004</v>
      </c>
      <c r="X15">
        <f t="shared" si="25"/>
        <v>1967.1150861070005</v>
      </c>
      <c r="Z15">
        <f t="shared" si="26"/>
        <v>293.39027080000051</v>
      </c>
      <c r="AA15">
        <f t="shared" si="27"/>
        <v>151.82946513900015</v>
      </c>
      <c r="AB15">
        <f t="shared" si="28"/>
        <v>0.13301088270858544</v>
      </c>
      <c r="AC15">
        <f t="shared" si="29"/>
        <v>7.1653345081502978E-2</v>
      </c>
      <c r="AE15" s="1">
        <v>52625</v>
      </c>
      <c r="AF15" s="1">
        <v>3804</v>
      </c>
      <c r="AG15" s="1">
        <v>5827</v>
      </c>
      <c r="AH15" s="1">
        <v>2602</v>
      </c>
      <c r="AI15" s="1">
        <v>48993</v>
      </c>
      <c r="AJ15" s="1">
        <v>3812</v>
      </c>
      <c r="AK15" s="1">
        <v>5969</v>
      </c>
      <c r="AL15" s="1">
        <v>2390</v>
      </c>
      <c r="AM15" s="1">
        <v>46795</v>
      </c>
      <c r="AN15" s="1">
        <v>3573</v>
      </c>
      <c r="AO15" s="1">
        <v>5481</v>
      </c>
      <c r="AP15" s="1">
        <v>2332</v>
      </c>
      <c r="AR15">
        <f t="shared" si="55"/>
        <v>5830</v>
      </c>
      <c r="AS15">
        <f t="shared" si="30"/>
        <v>231</v>
      </c>
      <c r="AT15">
        <f t="shared" si="31"/>
        <v>346</v>
      </c>
      <c r="AU15">
        <f t="shared" si="32"/>
        <v>270</v>
      </c>
      <c r="AW15">
        <f t="shared" si="56"/>
        <v>0.11078384798099762</v>
      </c>
      <c r="AX15">
        <f t="shared" si="5"/>
        <v>6.0725552050473183E-2</v>
      </c>
      <c r="AY15">
        <f t="shared" si="5"/>
        <v>5.9378754075853787E-2</v>
      </c>
      <c r="AZ15">
        <f t="shared" si="5"/>
        <v>0.1037663335895465</v>
      </c>
      <c r="BA15">
        <f t="shared" si="33"/>
        <v>0.10294797866107497</v>
      </c>
      <c r="BC15">
        <f t="shared" si="6"/>
        <v>280.5211066490001</v>
      </c>
      <c r="BD15">
        <f t="shared" si="7"/>
        <v>295.65737743800003</v>
      </c>
      <c r="BE15">
        <f t="shared" si="8"/>
        <v>2023.9261112710005</v>
      </c>
      <c r="BF15">
        <f t="shared" si="9"/>
        <v>2054.4653712770005</v>
      </c>
      <c r="BG15">
        <f t="shared" si="34"/>
        <v>4654.569966635001</v>
      </c>
      <c r="BI15" s="1">
        <v>56.852580000000003</v>
      </c>
      <c r="BJ15" s="1">
        <v>48.773299999999999</v>
      </c>
      <c r="BK15" s="1">
        <v>16.300809999999998</v>
      </c>
      <c r="BL15" s="1">
        <v>15.78266</v>
      </c>
      <c r="BN15">
        <f t="shared" si="35"/>
        <v>832.16204959055847</v>
      </c>
      <c r="BO15">
        <f t="shared" si="36"/>
        <v>752.42470349222617</v>
      </c>
      <c r="BP15">
        <f t="shared" si="37"/>
        <v>1721.4563830728684</v>
      </c>
      <c r="BQ15">
        <f t="shared" si="38"/>
        <v>1691.8864444974674</v>
      </c>
      <c r="BR15">
        <f t="shared" si="39"/>
        <v>4997.9295806531209</v>
      </c>
      <c r="BT15">
        <f t="shared" si="10"/>
        <v>249.54396881760067</v>
      </c>
      <c r="BU15">
        <f t="shared" si="11"/>
        <v>125.03409282791002</v>
      </c>
      <c r="BW15">
        <v>1.8672102424050081</v>
      </c>
      <c r="BX15">
        <v>3.6327902663906997</v>
      </c>
      <c r="BY15">
        <v>2</v>
      </c>
      <c r="BZ15">
        <f t="shared" si="61"/>
        <v>13.462886769321399</v>
      </c>
      <c r="CA15">
        <f t="shared" si="60"/>
        <v>3214528.936183901</v>
      </c>
      <c r="CF15">
        <f t="shared" si="57"/>
        <v>11.203303447364107</v>
      </c>
      <c r="CG15">
        <f t="shared" si="41"/>
        <v>10.129808585556068</v>
      </c>
      <c r="CH15">
        <f t="shared" si="42"/>
        <v>23.175772363635591</v>
      </c>
      <c r="CI15">
        <f t="shared" si="43"/>
        <v>22.777675628819178</v>
      </c>
      <c r="CJ15">
        <f t="shared" si="44"/>
        <v>67.286560025374953</v>
      </c>
      <c r="CK15">
        <f t="shared" si="58"/>
        <v>2.0932012547149003E-2</v>
      </c>
      <c r="CM15" s="1">
        <v>0</v>
      </c>
      <c r="CN15" s="1">
        <v>0</v>
      </c>
      <c r="CO15" s="1">
        <v>8177</v>
      </c>
      <c r="CP15" s="1">
        <v>10490</v>
      </c>
      <c r="CR15" s="1">
        <v>8.0738389999999995</v>
      </c>
      <c r="CS15" s="1">
        <v>8.1685700000000008</v>
      </c>
      <c r="CU15">
        <f t="shared" si="12"/>
        <v>545.23914643900014</v>
      </c>
      <c r="CV15">
        <f t="shared" si="13"/>
        <v>699.4690774300002</v>
      </c>
      <c r="CX15">
        <f t="shared" si="14"/>
        <v>229.69910274856696</v>
      </c>
      <c r="CY15">
        <f t="shared" si="15"/>
        <v>298.13072714223193</v>
      </c>
      <c r="CZ15">
        <f t="shared" si="45"/>
        <v>0.10560969725024077</v>
      </c>
      <c r="DA15">
        <f t="shared" si="16"/>
        <v>3.092413011318679</v>
      </c>
      <c r="DB15">
        <f t="shared" si="17"/>
        <v>20.083359352316911</v>
      </c>
      <c r="DC15">
        <f t="shared" si="18"/>
        <v>4.0137002219713223</v>
      </c>
      <c r="DD15">
        <f t="shared" si="19"/>
        <v>18.763975406847855</v>
      </c>
      <c r="DE15">
        <f t="shared" si="46"/>
        <v>7.1061132332900012</v>
      </c>
      <c r="DF15">
        <f t="shared" si="21"/>
        <v>60.18044679208495</v>
      </c>
      <c r="DG15">
        <f t="shared" si="59"/>
        <v>0.10560969725024076</v>
      </c>
      <c r="DI15" s="1">
        <v>2627</v>
      </c>
      <c r="DJ15" s="1">
        <v>652.27340000000004</v>
      </c>
      <c r="DK15" s="1">
        <v>6772</v>
      </c>
      <c r="DL15" s="1">
        <v>592.8107</v>
      </c>
      <c r="DN15" s="1">
        <v>12892</v>
      </c>
      <c r="DO15" s="1">
        <v>14865</v>
      </c>
      <c r="DQ15">
        <f t="shared" si="47"/>
        <v>1.3710838600246904</v>
      </c>
      <c r="DR15">
        <f t="shared" si="48"/>
        <v>3.2122346381213558</v>
      </c>
      <c r="DT15" s="1">
        <v>331364</v>
      </c>
      <c r="DU15" s="1">
        <v>256143</v>
      </c>
      <c r="DV15" s="1">
        <v>158605</v>
      </c>
      <c r="DW15" s="1">
        <v>70111</v>
      </c>
      <c r="DY15">
        <f t="shared" si="49"/>
        <v>22.095221293948004</v>
      </c>
      <c r="DZ15">
        <f t="shared" si="50"/>
        <v>17.079514575801003</v>
      </c>
      <c r="EA15">
        <f t="shared" si="51"/>
        <v>10.575719068235003</v>
      </c>
      <c r="EB15">
        <f t="shared" si="52"/>
        <v>4.6749739263770014</v>
      </c>
      <c r="ED15" s="1">
        <v>33080</v>
      </c>
      <c r="EE15" s="1">
        <v>31778</v>
      </c>
      <c r="EF15" s="1">
        <v>168</v>
      </c>
      <c r="EG15" s="1">
        <v>538.17759999999998</v>
      </c>
      <c r="EH15" s="1">
        <v>45</v>
      </c>
      <c r="EI15" s="1">
        <v>732.34360000000004</v>
      </c>
      <c r="EK15" s="1">
        <v>0.26145479999999999</v>
      </c>
      <c r="EL15" s="1">
        <v>0.1980587</v>
      </c>
      <c r="EM15" s="1">
        <v>0.58081309999999997</v>
      </c>
      <c r="EN15" s="1">
        <v>0.43252269999999998</v>
      </c>
      <c r="EO15" s="1">
        <v>5.8445400000000002E-2</v>
      </c>
      <c r="EP15" s="1">
        <v>6.9568E-3</v>
      </c>
      <c r="ES15">
        <v>8519</v>
      </c>
      <c r="ET15">
        <v>11591</v>
      </c>
      <c r="EV15">
        <f t="shared" si="53"/>
        <v>1.972062448644207E-2</v>
      </c>
      <c r="EW15">
        <f t="shared" si="54"/>
        <v>3.8823224915883014E-3</v>
      </c>
    </row>
    <row r="16" spans="1:153" x14ac:dyDescent="0.25">
      <c r="A16">
        <v>2032</v>
      </c>
      <c r="B16" s="1">
        <v>13064</v>
      </c>
      <c r="C16" s="1">
        <v>14625</v>
      </c>
      <c r="D16" s="1">
        <v>33804</v>
      </c>
      <c r="E16" s="1">
        <v>32201</v>
      </c>
      <c r="F16" s="1">
        <v>4321</v>
      </c>
      <c r="G16" s="1">
        <v>4358</v>
      </c>
      <c r="H16" s="1">
        <v>31057</v>
      </c>
      <c r="I16" s="1">
        <v>31246</v>
      </c>
      <c r="J16" s="1">
        <v>29347</v>
      </c>
      <c r="K16" s="1">
        <v>29925</v>
      </c>
      <c r="L16" s="1">
        <v>1007775</v>
      </c>
      <c r="P16">
        <v>2032</v>
      </c>
      <c r="Q16">
        <f t="shared" si="0"/>
        <v>871.10238584800027</v>
      </c>
      <c r="R16">
        <f t="shared" si="1"/>
        <v>975.18925237500025</v>
      </c>
      <c r="S16">
        <f t="shared" si="2"/>
        <v>2254.0374350280008</v>
      </c>
      <c r="T16">
        <f t="shared" si="3"/>
        <v>2147.1500250070007</v>
      </c>
      <c r="U16">
        <f t="shared" si="23"/>
        <v>6247.4790982580016</v>
      </c>
      <c r="W16">
        <f t="shared" si="24"/>
        <v>1956.8464266290007</v>
      </c>
      <c r="X16">
        <f t="shared" si="25"/>
        <v>1995.3872394750006</v>
      </c>
      <c r="Z16">
        <f t="shared" si="26"/>
        <v>297.19100839900011</v>
      </c>
      <c r="AA16">
        <f t="shared" si="27"/>
        <v>151.76278553200018</v>
      </c>
      <c r="AB16">
        <f t="shared" si="28"/>
        <v>0.13184830197609751</v>
      </c>
      <c r="AC16">
        <f t="shared" si="29"/>
        <v>7.0681034750473645E-2</v>
      </c>
      <c r="AE16" s="1">
        <v>53670</v>
      </c>
      <c r="AF16" s="1">
        <v>3810</v>
      </c>
      <c r="AG16" s="1">
        <v>5859</v>
      </c>
      <c r="AH16" s="1">
        <v>2666</v>
      </c>
      <c r="AI16" s="1">
        <v>49963</v>
      </c>
      <c r="AJ16" s="1">
        <v>3859</v>
      </c>
      <c r="AK16" s="1">
        <v>6017</v>
      </c>
      <c r="AL16" s="1">
        <v>2464</v>
      </c>
      <c r="AM16" s="1">
        <v>47726</v>
      </c>
      <c r="AN16" s="1">
        <v>3591</v>
      </c>
      <c r="AO16" s="1">
        <v>5545</v>
      </c>
      <c r="AP16" s="1">
        <v>2410</v>
      </c>
      <c r="AR16">
        <f t="shared" si="55"/>
        <v>5944</v>
      </c>
      <c r="AS16">
        <f t="shared" si="30"/>
        <v>219</v>
      </c>
      <c r="AT16">
        <f t="shared" si="31"/>
        <v>314</v>
      </c>
      <c r="AU16">
        <f t="shared" si="32"/>
        <v>256</v>
      </c>
      <c r="AW16">
        <f t="shared" si="56"/>
        <v>0.11075088503819638</v>
      </c>
      <c r="AX16">
        <f t="shared" si="5"/>
        <v>5.748031496062992E-2</v>
      </c>
      <c r="AY16">
        <f t="shared" si="5"/>
        <v>5.3592763270182628E-2</v>
      </c>
      <c r="AZ16">
        <f t="shared" si="5"/>
        <v>9.6024006001500378E-2</v>
      </c>
      <c r="BA16">
        <f t="shared" si="33"/>
        <v>0.10200742368002425</v>
      </c>
      <c r="BC16">
        <f t="shared" si="6"/>
        <v>288.12258184700005</v>
      </c>
      <c r="BD16">
        <f t="shared" si="7"/>
        <v>290.5897273060001</v>
      </c>
      <c r="BE16">
        <f t="shared" si="8"/>
        <v>2070.8685545990006</v>
      </c>
      <c r="BF16">
        <f t="shared" si="9"/>
        <v>2083.4710003220007</v>
      </c>
      <c r="BG16">
        <f t="shared" si="34"/>
        <v>4733.0518640740011</v>
      </c>
      <c r="BI16" s="1">
        <v>57.897329999999997</v>
      </c>
      <c r="BJ16" s="1">
        <v>50.404919999999997</v>
      </c>
      <c r="BK16" s="1">
        <v>16.749479999999998</v>
      </c>
      <c r="BL16" s="1">
        <v>15.742369999999999</v>
      </c>
      <c r="BN16">
        <f t="shared" si="35"/>
        <v>870.41831080740678</v>
      </c>
      <c r="BO16">
        <f t="shared" si="36"/>
        <v>764.26746464898474</v>
      </c>
      <c r="BP16">
        <f t="shared" si="37"/>
        <v>1809.8644382410641</v>
      </c>
      <c r="BQ16">
        <f t="shared" si="38"/>
        <v>1711.3930347687985</v>
      </c>
      <c r="BR16">
        <f t="shared" si="39"/>
        <v>5155.9432484662539</v>
      </c>
      <c r="BT16">
        <f t="shared" si="10"/>
        <v>259.73422420840461</v>
      </c>
      <c r="BU16">
        <f t="shared" si="11"/>
        <v>124.66013400543392</v>
      </c>
      <c r="BW16">
        <v>1.9107377039741635</v>
      </c>
      <c r="BX16">
        <v>3.6839402663906924</v>
      </c>
      <c r="BY16">
        <v>2</v>
      </c>
      <c r="BZ16">
        <f t="shared" si="61"/>
        <v>13.678397264169124</v>
      </c>
      <c r="CA16">
        <f t="shared" si="60"/>
        <v>3274550.9497253997</v>
      </c>
      <c r="CF16">
        <f t="shared" si="57"/>
        <v>11.905927441230745</v>
      </c>
      <c r="CG16">
        <f t="shared" si="41"/>
        <v>10.453953997548146</v>
      </c>
      <c r="CH16">
        <f t="shared" si="42"/>
        <v>24.756044780553562</v>
      </c>
      <c r="CI16">
        <f t="shared" si="43"/>
        <v>23.409113804699629</v>
      </c>
      <c r="CJ16">
        <f t="shared" si="44"/>
        <v>70.52504002403208</v>
      </c>
      <c r="CK16">
        <f t="shared" si="58"/>
        <v>2.1537316446380603E-2</v>
      </c>
      <c r="CM16" s="1">
        <v>0</v>
      </c>
      <c r="CN16" s="1">
        <v>0</v>
      </c>
      <c r="CO16" s="1">
        <v>8536</v>
      </c>
      <c r="CP16" s="1">
        <v>10678</v>
      </c>
      <c r="CR16" s="1">
        <v>8.2553940000000008</v>
      </c>
      <c r="CS16" s="1">
        <v>8.1554929999999999</v>
      </c>
      <c r="CU16">
        <f t="shared" si="12"/>
        <v>569.17712535200008</v>
      </c>
      <c r="CV16">
        <f t="shared" si="13"/>
        <v>712.00484354600019</v>
      </c>
      <c r="CX16">
        <f t="shared" si="14"/>
        <v>245.17570224125242</v>
      </c>
      <c r="CY16">
        <f t="shared" si="15"/>
        <v>302.98794664555481</v>
      </c>
      <c r="CZ16">
        <f t="shared" si="45"/>
        <v>0.10631685076244202</v>
      </c>
      <c r="DA16">
        <f t="shared" si="16"/>
        <v>3.3536106547774915</v>
      </c>
      <c r="DB16">
        <f t="shared" si="17"/>
        <v>21.402434125776072</v>
      </c>
      <c r="DC16">
        <f t="shared" si="18"/>
        <v>4.1443895004727773</v>
      </c>
      <c r="DD16">
        <f t="shared" si="19"/>
        <v>19.264724304226853</v>
      </c>
      <c r="DE16">
        <f t="shared" si="46"/>
        <v>7.4980001552502689</v>
      </c>
      <c r="DF16">
        <f t="shared" si="21"/>
        <v>63.027039868781813</v>
      </c>
      <c r="DG16">
        <f t="shared" si="59"/>
        <v>0.10631685076244202</v>
      </c>
      <c r="DI16" s="1">
        <v>2699</v>
      </c>
      <c r="DJ16" s="1">
        <v>634.52</v>
      </c>
      <c r="DK16" s="1">
        <v>6611</v>
      </c>
      <c r="DL16" s="1">
        <v>579.99199999999996</v>
      </c>
      <c r="DN16" s="1">
        <v>13050</v>
      </c>
      <c r="DO16" s="1">
        <v>14625</v>
      </c>
      <c r="DQ16">
        <f t="shared" si="47"/>
        <v>1.3703215186391324</v>
      </c>
      <c r="DR16">
        <f t="shared" si="48"/>
        <v>3.0680570992512601</v>
      </c>
      <c r="DT16" s="1">
        <v>329270</v>
      </c>
      <c r="DU16" s="1">
        <v>255388</v>
      </c>
      <c r="DV16" s="1">
        <v>161297</v>
      </c>
      <c r="DW16" s="1">
        <v>70996</v>
      </c>
      <c r="DY16">
        <f t="shared" si="49"/>
        <v>21.955594196890008</v>
      </c>
      <c r="DZ16">
        <f t="shared" si="50"/>
        <v>17.029171472516005</v>
      </c>
      <c r="EA16">
        <f t="shared" si="51"/>
        <v>10.755220570279002</v>
      </c>
      <c r="EB16">
        <f t="shared" si="52"/>
        <v>4.733985378572001</v>
      </c>
      <c r="ED16" s="1">
        <v>33804</v>
      </c>
      <c r="EE16" s="1">
        <v>32201</v>
      </c>
      <c r="EF16" s="1">
        <v>211</v>
      </c>
      <c r="EG16" s="1">
        <v>504.0831</v>
      </c>
      <c r="EH16" s="1">
        <v>33</v>
      </c>
      <c r="EI16" s="1">
        <v>758.66210000000001</v>
      </c>
      <c r="EK16" s="1">
        <v>0.26214480000000001</v>
      </c>
      <c r="EL16" s="1">
        <v>0.1972999</v>
      </c>
      <c r="EM16" s="1">
        <v>0.58369150000000003</v>
      </c>
      <c r="EN16" s="1">
        <v>0.44099110000000002</v>
      </c>
      <c r="EO16" s="1">
        <v>5.7889500000000003E-2</v>
      </c>
      <c r="EP16" s="1">
        <v>6.7581999999999998E-3</v>
      </c>
      <c r="ES16">
        <v>8892</v>
      </c>
      <c r="ET16">
        <v>11771</v>
      </c>
      <c r="EV16">
        <f t="shared" si="53"/>
        <v>2.3729194781826359E-2</v>
      </c>
      <c r="EW16">
        <f t="shared" si="54"/>
        <v>2.8035001274318238E-3</v>
      </c>
    </row>
    <row r="17" spans="1:153" x14ac:dyDescent="0.25">
      <c r="A17">
        <v>2033</v>
      </c>
      <c r="B17" s="1">
        <v>12976</v>
      </c>
      <c r="C17" s="1">
        <v>14651</v>
      </c>
      <c r="D17" s="1">
        <v>34469</v>
      </c>
      <c r="E17" s="1">
        <v>32604</v>
      </c>
      <c r="F17" s="1">
        <v>4257</v>
      </c>
      <c r="G17" s="1">
        <v>4323</v>
      </c>
      <c r="H17" s="1">
        <v>31629</v>
      </c>
      <c r="I17" s="1">
        <v>31608</v>
      </c>
      <c r="J17" s="1">
        <v>29883</v>
      </c>
      <c r="K17" s="1">
        <v>30313</v>
      </c>
      <c r="L17" s="1">
        <v>1004992</v>
      </c>
      <c r="P17">
        <v>2033</v>
      </c>
      <c r="Q17">
        <f t="shared" si="0"/>
        <v>865.23458043200026</v>
      </c>
      <c r="R17">
        <f t="shared" si="1"/>
        <v>976.92292215700024</v>
      </c>
      <c r="S17">
        <f t="shared" si="2"/>
        <v>2298.3793736830003</v>
      </c>
      <c r="T17">
        <f t="shared" si="3"/>
        <v>2174.0219066280006</v>
      </c>
      <c r="U17">
        <f t="shared" si="23"/>
        <v>6314.5587829000015</v>
      </c>
      <c r="W17">
        <f t="shared" si="24"/>
        <v>1992.5866959810005</v>
      </c>
      <c r="X17">
        <f t="shared" si="25"/>
        <v>2021.2589269910006</v>
      </c>
      <c r="Z17">
        <f t="shared" si="26"/>
        <v>305.79267770199976</v>
      </c>
      <c r="AA17">
        <f t="shared" si="27"/>
        <v>152.76297963699994</v>
      </c>
      <c r="AB17">
        <f t="shared" si="28"/>
        <v>0.13304708578722899</v>
      </c>
      <c r="AC17">
        <f t="shared" si="29"/>
        <v>7.0267451846399168E-2</v>
      </c>
      <c r="AE17" s="1">
        <v>54514</v>
      </c>
      <c r="AF17" s="1">
        <v>3867</v>
      </c>
      <c r="AG17" s="1">
        <v>6007</v>
      </c>
      <c r="AH17" s="1">
        <v>2685</v>
      </c>
      <c r="AI17" s="1">
        <v>50717</v>
      </c>
      <c r="AJ17" s="1">
        <v>3906</v>
      </c>
      <c r="AK17" s="1">
        <v>6169</v>
      </c>
      <c r="AL17" s="1">
        <v>2445</v>
      </c>
      <c r="AM17" s="1">
        <v>48474</v>
      </c>
      <c r="AN17" s="1">
        <v>3647</v>
      </c>
      <c r="AO17" s="1">
        <v>5676</v>
      </c>
      <c r="AP17" s="1">
        <v>2399</v>
      </c>
      <c r="AR17">
        <f t="shared" si="55"/>
        <v>6040</v>
      </c>
      <c r="AS17">
        <f t="shared" si="30"/>
        <v>220</v>
      </c>
      <c r="AT17">
        <f t="shared" si="31"/>
        <v>331</v>
      </c>
      <c r="AU17">
        <f t="shared" si="32"/>
        <v>286</v>
      </c>
      <c r="AW17">
        <f t="shared" si="56"/>
        <v>0.11079722640055766</v>
      </c>
      <c r="AX17">
        <f t="shared" si="5"/>
        <v>5.6891647271786916E-2</v>
      </c>
      <c r="AY17">
        <f t="shared" si="5"/>
        <v>5.5102380556017981E-2</v>
      </c>
      <c r="AZ17">
        <f t="shared" si="5"/>
        <v>0.10651769087523277</v>
      </c>
      <c r="BA17">
        <f t="shared" si="33"/>
        <v>0.10253007916747424</v>
      </c>
      <c r="BC17">
        <f t="shared" si="6"/>
        <v>283.85508699900004</v>
      </c>
      <c r="BD17">
        <f t="shared" si="7"/>
        <v>288.2559410610001</v>
      </c>
      <c r="BE17">
        <f t="shared" si="8"/>
        <v>2109.0092898030007</v>
      </c>
      <c r="BF17">
        <f t="shared" si="9"/>
        <v>2107.6090180560004</v>
      </c>
      <c r="BG17">
        <f t="shared" si="34"/>
        <v>4788.7293359190007</v>
      </c>
      <c r="BI17" s="1">
        <v>56.057020000000001</v>
      </c>
      <c r="BJ17" s="1">
        <v>48.700760000000002</v>
      </c>
      <c r="BK17" s="1">
        <v>16.569710000000001</v>
      </c>
      <c r="BL17" s="1">
        <v>15.487299999999999</v>
      </c>
      <c r="BN17">
        <f t="shared" si="35"/>
        <v>830.26909615128022</v>
      </c>
      <c r="BO17">
        <f t="shared" si="36"/>
        <v>732.49757333984337</v>
      </c>
      <c r="BP17">
        <f t="shared" si="37"/>
        <v>1823.4152592342211</v>
      </c>
      <c r="BQ17">
        <f t="shared" si="38"/>
        <v>1703.1697844764224</v>
      </c>
      <c r="BR17">
        <f t="shared" si="39"/>
        <v>5089.3517132017669</v>
      </c>
      <c r="BT17">
        <f t="shared" si="10"/>
        <v>264.38339431686518</v>
      </c>
      <c r="BU17">
        <f t="shared" si="11"/>
        <v>123.44855657540754</v>
      </c>
      <c r="BW17">
        <v>1.9307644884508477</v>
      </c>
      <c r="BX17">
        <v>3.7096560381015138</v>
      </c>
      <c r="BY17">
        <v>2</v>
      </c>
      <c r="BZ17">
        <f t="shared" si="61"/>
        <v>13.904216910569346</v>
      </c>
      <c r="CA17">
        <f t="shared" si="60"/>
        <v>3337119.0293576471</v>
      </c>
      <c r="CF17">
        <f t="shared" si="57"/>
        <v>11.544241607029758</v>
      </c>
      <c r="CG17">
        <f t="shared" si="41"/>
        <v>10.18480514618286</v>
      </c>
      <c r="CH17">
        <f t="shared" si="42"/>
        <v>25.353161282434645</v>
      </c>
      <c r="CI17">
        <f t="shared" si="43"/>
        <v>23.681242118887823</v>
      </c>
      <c r="CJ17">
        <f t="shared" si="44"/>
        <v>70.763450154535093</v>
      </c>
      <c r="CK17">
        <f t="shared" si="58"/>
        <v>2.1204952395167082E-2</v>
      </c>
      <c r="CM17" s="1">
        <v>0</v>
      </c>
      <c r="CN17" s="1">
        <v>0</v>
      </c>
      <c r="CO17" s="1">
        <v>8478</v>
      </c>
      <c r="CP17" s="1">
        <v>10690</v>
      </c>
      <c r="CR17" s="1">
        <v>7.8760440000000003</v>
      </c>
      <c r="CS17" s="1">
        <v>7.912007</v>
      </c>
      <c r="CU17">
        <f t="shared" si="12"/>
        <v>565.30970814600016</v>
      </c>
      <c r="CV17">
        <f t="shared" si="13"/>
        <v>712.80499883000016</v>
      </c>
      <c r="CX17">
        <f t="shared" si="14"/>
        <v>232.32008718618457</v>
      </c>
      <c r="CY17">
        <f t="shared" si="15"/>
        <v>294.27243582472107</v>
      </c>
      <c r="CZ17">
        <f t="shared" si="45"/>
        <v>0.10346946972537305</v>
      </c>
      <c r="DA17">
        <f t="shared" si="16"/>
        <v>3.2302288849190917</v>
      </c>
      <c r="DB17">
        <f t="shared" si="17"/>
        <v>22.122932397515552</v>
      </c>
      <c r="DC17">
        <f t="shared" si="18"/>
        <v>4.0916277785085189</v>
      </c>
      <c r="DD17">
        <f t="shared" si="19"/>
        <v>19.589614340379306</v>
      </c>
      <c r="DE17">
        <f t="shared" si="46"/>
        <v>7.3218566634276101</v>
      </c>
      <c r="DF17">
        <f t="shared" si="21"/>
        <v>63.441593491107483</v>
      </c>
      <c r="DG17">
        <f t="shared" si="59"/>
        <v>0.10346946972537301</v>
      </c>
      <c r="DI17" s="1">
        <v>2612</v>
      </c>
      <c r="DJ17" s="1">
        <v>653.85590000000002</v>
      </c>
      <c r="DK17" s="1">
        <v>6674</v>
      </c>
      <c r="DL17" s="1">
        <v>583.46510000000001</v>
      </c>
      <c r="DN17" s="1">
        <v>12963</v>
      </c>
      <c r="DO17" s="1">
        <v>14651</v>
      </c>
      <c r="DQ17">
        <f t="shared" si="47"/>
        <v>1.3665624937752119</v>
      </c>
      <c r="DR17">
        <f t="shared" si="48"/>
        <v>3.1158415449710835</v>
      </c>
      <c r="DT17" s="1">
        <v>326826</v>
      </c>
      <c r="DU17" s="1">
        <v>255009</v>
      </c>
      <c r="DV17" s="1">
        <v>163579</v>
      </c>
      <c r="DW17" s="1">
        <v>71786</v>
      </c>
      <c r="DY17">
        <f t="shared" si="49"/>
        <v>21.792629237382005</v>
      </c>
      <c r="DZ17">
        <f t="shared" si="50"/>
        <v>17.003899901463004</v>
      </c>
      <c r="EA17">
        <f t="shared" si="51"/>
        <v>10.907383433453003</v>
      </c>
      <c r="EB17">
        <f t="shared" si="52"/>
        <v>4.7866622681020017</v>
      </c>
      <c r="ED17" s="1">
        <v>34469</v>
      </c>
      <c r="EE17" s="1">
        <v>32604</v>
      </c>
      <c r="EF17" s="1">
        <v>218</v>
      </c>
      <c r="EG17" s="1">
        <v>444.51569999999998</v>
      </c>
      <c r="EH17" s="1">
        <v>27</v>
      </c>
      <c r="EI17" s="1">
        <v>683.08879999999999</v>
      </c>
      <c r="EK17" s="1">
        <v>0.26476329999999998</v>
      </c>
      <c r="EL17" s="1">
        <v>0.20256260000000001</v>
      </c>
      <c r="EM17" s="1">
        <v>0.59962349999999998</v>
      </c>
      <c r="EN17" s="1">
        <v>0.45816400000000002</v>
      </c>
      <c r="EO17" s="1">
        <v>6.2444E-2</v>
      </c>
      <c r="EP17" s="1">
        <v>6.9744999999999998E-3</v>
      </c>
      <c r="ES17">
        <v>8864</v>
      </c>
      <c r="ET17">
        <v>11878</v>
      </c>
      <c r="EV17">
        <f t="shared" si="53"/>
        <v>2.4593862815884476E-2</v>
      </c>
      <c r="EW17">
        <f t="shared" si="54"/>
        <v>2.2731099511702308E-3</v>
      </c>
    </row>
    <row r="18" spans="1:153" x14ac:dyDescent="0.25">
      <c r="A18">
        <v>2034</v>
      </c>
      <c r="B18" s="1">
        <v>12884</v>
      </c>
      <c r="C18" s="1">
        <v>14578</v>
      </c>
      <c r="D18" s="1">
        <v>35002</v>
      </c>
      <c r="E18" s="1">
        <v>33111</v>
      </c>
      <c r="F18" s="1">
        <v>4234</v>
      </c>
      <c r="G18" s="1">
        <v>4304</v>
      </c>
      <c r="H18" s="1">
        <v>32293</v>
      </c>
      <c r="I18" s="1">
        <v>32037</v>
      </c>
      <c r="J18" s="1">
        <v>30476</v>
      </c>
      <c r="K18" s="1">
        <v>30725</v>
      </c>
      <c r="L18" s="1">
        <v>1001846</v>
      </c>
      <c r="P18">
        <v>2034</v>
      </c>
      <c r="Q18">
        <f t="shared" si="0"/>
        <v>859.10005658800026</v>
      </c>
      <c r="R18">
        <f t="shared" si="1"/>
        <v>972.05531084600034</v>
      </c>
      <c r="S18">
        <f t="shared" si="2"/>
        <v>2333.9196042140006</v>
      </c>
      <c r="T18">
        <f t="shared" si="3"/>
        <v>2207.8284673770004</v>
      </c>
      <c r="U18">
        <f t="shared" si="23"/>
        <v>6372.9034390250017</v>
      </c>
      <c r="W18">
        <f t="shared" si="24"/>
        <v>2032.1277029320006</v>
      </c>
      <c r="X18">
        <f t="shared" si="25"/>
        <v>2048.7309250750004</v>
      </c>
      <c r="Z18">
        <f t="shared" si="26"/>
        <v>301.79190128200003</v>
      </c>
      <c r="AA18">
        <f t="shared" si="27"/>
        <v>159.09754230199997</v>
      </c>
      <c r="AB18">
        <f t="shared" si="28"/>
        <v>0.1293068967487572</v>
      </c>
      <c r="AC18">
        <f t="shared" si="29"/>
        <v>7.2060644498807017E-2</v>
      </c>
      <c r="AE18" s="1">
        <v>55453</v>
      </c>
      <c r="AF18" s="1">
        <v>3824</v>
      </c>
      <c r="AG18" s="1">
        <v>6121</v>
      </c>
      <c r="AH18" s="1">
        <v>2715</v>
      </c>
      <c r="AI18" s="1">
        <v>51714</v>
      </c>
      <c r="AJ18" s="1">
        <v>3865</v>
      </c>
      <c r="AK18" s="1">
        <v>6274</v>
      </c>
      <c r="AL18" s="1">
        <v>2477</v>
      </c>
      <c r="AM18" s="1">
        <v>49399</v>
      </c>
      <c r="AN18" s="1">
        <v>3587</v>
      </c>
      <c r="AO18" s="1">
        <v>5792</v>
      </c>
      <c r="AP18" s="1">
        <v>2423</v>
      </c>
      <c r="AR18">
        <f t="shared" si="55"/>
        <v>6054</v>
      </c>
      <c r="AS18">
        <f t="shared" si="30"/>
        <v>237</v>
      </c>
      <c r="AT18">
        <f t="shared" si="31"/>
        <v>329</v>
      </c>
      <c r="AU18">
        <f t="shared" si="32"/>
        <v>292</v>
      </c>
      <c r="AW18">
        <f t="shared" si="56"/>
        <v>0.10917353434439976</v>
      </c>
      <c r="AX18">
        <f t="shared" si="5"/>
        <v>6.1976987447698743E-2</v>
      </c>
      <c r="AY18">
        <f t="shared" si="5"/>
        <v>5.3749387355007353E-2</v>
      </c>
      <c r="AZ18">
        <f t="shared" si="5"/>
        <v>0.10755064456721915</v>
      </c>
      <c r="BA18">
        <f t="shared" si="33"/>
        <v>0.10147842555752939</v>
      </c>
      <c r="BC18">
        <f t="shared" si="6"/>
        <v>282.32145603800006</v>
      </c>
      <c r="BD18">
        <f t="shared" si="7"/>
        <v>286.98902852800006</v>
      </c>
      <c r="BE18">
        <f t="shared" si="8"/>
        <v>2153.2845488510006</v>
      </c>
      <c r="BF18">
        <f t="shared" si="9"/>
        <v>2136.2145694590008</v>
      </c>
      <c r="BG18">
        <f t="shared" si="34"/>
        <v>4858.809602876001</v>
      </c>
      <c r="BI18" s="1">
        <v>58.258499999999998</v>
      </c>
      <c r="BJ18" s="1">
        <v>50.314869999999999</v>
      </c>
      <c r="BK18" s="1">
        <v>16.463049999999999</v>
      </c>
      <c r="BL18" s="1">
        <v>15.8689</v>
      </c>
      <c r="BN18">
        <f t="shared" si="35"/>
        <v>858.21355223456203</v>
      </c>
      <c r="BO18">
        <f t="shared" si="36"/>
        <v>753.44895292529384</v>
      </c>
      <c r="BP18">
        <f t="shared" si="37"/>
        <v>1849.7111132662751</v>
      </c>
      <c r="BQ18">
        <f t="shared" si="38"/>
        <v>1768.8209797164884</v>
      </c>
      <c r="BR18">
        <f t="shared" si="39"/>
        <v>5230.1945981426188</v>
      </c>
      <c r="BT18">
        <f t="shared" si="10"/>
        <v>259.24480533376146</v>
      </c>
      <c r="BU18">
        <f t="shared" si="11"/>
        <v>131.73539524935356</v>
      </c>
      <c r="BW18">
        <v>1.9143592413961841</v>
      </c>
      <c r="BX18">
        <v>3.7096560381015138</v>
      </c>
      <c r="BY18">
        <v>2</v>
      </c>
      <c r="BZ18">
        <f t="shared" si="61"/>
        <v>14.137270130140209</v>
      </c>
      <c r="CA18">
        <f t="shared" si="60"/>
        <v>3401550.9385138201</v>
      </c>
      <c r="CF18">
        <f t="shared" si="57"/>
        <v>12.132796817287197</v>
      </c>
      <c r="CG18">
        <f t="shared" si="41"/>
        <v>10.651711376776174</v>
      </c>
      <c r="CH18">
        <f t="shared" si="42"/>
        <v>26.149865670967706</v>
      </c>
      <c r="CI18">
        <f t="shared" si="43"/>
        <v>25.006300002111253</v>
      </c>
      <c r="CJ18">
        <f t="shared" si="44"/>
        <v>73.940673867142323</v>
      </c>
      <c r="CK18">
        <f t="shared" si="58"/>
        <v>2.1737341349192883E-2</v>
      </c>
      <c r="CM18" s="1">
        <v>0</v>
      </c>
      <c r="CN18" s="1">
        <v>0</v>
      </c>
      <c r="CO18" s="1">
        <v>8774</v>
      </c>
      <c r="CP18" s="1">
        <v>10978</v>
      </c>
      <c r="CR18" s="1">
        <v>8.0382669999999994</v>
      </c>
      <c r="CS18" s="1">
        <v>8.0643360000000008</v>
      </c>
      <c r="CU18">
        <f t="shared" si="12"/>
        <v>585.04687181800023</v>
      </c>
      <c r="CV18">
        <f t="shared" si="13"/>
        <v>732.00872564600024</v>
      </c>
      <c r="CX18">
        <f t="shared" si="14"/>
        <v>245.38345318633804</v>
      </c>
      <c r="CY18">
        <f t="shared" si="15"/>
        <v>308.01868104959431</v>
      </c>
      <c r="CZ18">
        <f t="shared" si="45"/>
        <v>0.10580909062780575</v>
      </c>
      <c r="DA18">
        <f t="shared" si="16"/>
        <v>3.4690521631618738</v>
      </c>
      <c r="DB18">
        <f t="shared" si="17"/>
        <v>22.680813507805833</v>
      </c>
      <c r="DC18">
        <f t="shared" si="18"/>
        <v>4.354543299127613</v>
      </c>
      <c r="DD18">
        <f t="shared" si="19"/>
        <v>20.65175670298364</v>
      </c>
      <c r="DE18">
        <f t="shared" si="46"/>
        <v>7.8235954622894868</v>
      </c>
      <c r="DF18">
        <f t="shared" si="21"/>
        <v>66.117078404852833</v>
      </c>
      <c r="DG18">
        <f t="shared" si="59"/>
        <v>0.1058090906278057</v>
      </c>
      <c r="DI18" s="1">
        <v>2442</v>
      </c>
      <c r="DJ18" s="1">
        <v>646.32600000000002</v>
      </c>
      <c r="DK18" s="1">
        <v>6517</v>
      </c>
      <c r="DL18" s="1">
        <v>579.01089999999999</v>
      </c>
      <c r="DN18" s="1">
        <v>12874</v>
      </c>
      <c r="DO18" s="1">
        <v>14578</v>
      </c>
      <c r="DQ18">
        <f t="shared" si="47"/>
        <v>1.2629075626994386</v>
      </c>
      <c r="DR18">
        <f t="shared" si="48"/>
        <v>3.0193171790650588</v>
      </c>
      <c r="DT18" s="1">
        <v>324690</v>
      </c>
      <c r="DU18" s="1">
        <v>254404</v>
      </c>
      <c r="DV18" s="1">
        <v>165756</v>
      </c>
      <c r="DW18" s="1">
        <v>72497</v>
      </c>
      <c r="DY18">
        <f t="shared" si="49"/>
        <v>21.650201596830005</v>
      </c>
      <c r="DZ18">
        <f t="shared" si="50"/>
        <v>16.963558739228006</v>
      </c>
      <c r="EA18">
        <f t="shared" si="51"/>
        <v>11.052544937892003</v>
      </c>
      <c r="EB18">
        <f t="shared" si="52"/>
        <v>4.8340714686790012</v>
      </c>
      <c r="ED18" s="1">
        <v>35002</v>
      </c>
      <c r="EE18" s="1">
        <v>33111</v>
      </c>
      <c r="EF18" s="1">
        <v>211</v>
      </c>
      <c r="EG18" s="1">
        <v>516.89859999999999</v>
      </c>
      <c r="EH18" s="1">
        <v>18</v>
      </c>
      <c r="EI18" s="1">
        <v>430.95479999999998</v>
      </c>
      <c r="EK18" s="1">
        <v>0.2657834</v>
      </c>
      <c r="EL18" s="1">
        <v>0.2016492</v>
      </c>
      <c r="EM18" s="1">
        <v>0.59867269999999995</v>
      </c>
      <c r="EN18" s="1">
        <v>0.47742069999999998</v>
      </c>
      <c r="EO18" s="1">
        <v>6.15104E-2</v>
      </c>
      <c r="EP18" s="1">
        <v>6.4134999999999999E-3</v>
      </c>
      <c r="ES18">
        <v>9201</v>
      </c>
      <c r="ET18">
        <v>12259</v>
      </c>
      <c r="EV18">
        <f t="shared" si="53"/>
        <v>2.2932289968481685E-2</v>
      </c>
      <c r="EW18">
        <f t="shared" si="54"/>
        <v>1.4683089974712456E-3</v>
      </c>
    </row>
    <row r="19" spans="1:153" x14ac:dyDescent="0.25">
      <c r="A19">
        <v>2035</v>
      </c>
      <c r="B19" s="1">
        <v>13004</v>
      </c>
      <c r="C19" s="1">
        <v>14331</v>
      </c>
      <c r="D19" s="1">
        <v>35703</v>
      </c>
      <c r="E19" s="1">
        <v>33421</v>
      </c>
      <c r="F19" s="1">
        <v>4315</v>
      </c>
      <c r="G19" s="1">
        <v>4283</v>
      </c>
      <c r="H19" s="1">
        <v>32845</v>
      </c>
      <c r="I19" s="1">
        <v>32376</v>
      </c>
      <c r="J19" s="1">
        <v>31014</v>
      </c>
      <c r="K19" s="1">
        <v>31035</v>
      </c>
      <c r="L19" s="1">
        <v>998742</v>
      </c>
      <c r="P19">
        <v>2035</v>
      </c>
      <c r="Q19">
        <f t="shared" si="0"/>
        <v>867.1016094280003</v>
      </c>
      <c r="R19">
        <f t="shared" si="1"/>
        <v>955.58544791700024</v>
      </c>
      <c r="S19">
        <f t="shared" si="2"/>
        <v>2380.6620087210003</v>
      </c>
      <c r="T19">
        <f t="shared" si="3"/>
        <v>2228.4991455470008</v>
      </c>
      <c r="U19">
        <f t="shared" si="23"/>
        <v>6431.8482116130017</v>
      </c>
      <c r="W19">
        <f t="shared" si="24"/>
        <v>2068.0013314980006</v>
      </c>
      <c r="X19">
        <f t="shared" si="25"/>
        <v>2069.4016032450004</v>
      </c>
      <c r="Z19">
        <f t="shared" si="26"/>
        <v>312.66067722299977</v>
      </c>
      <c r="AA19">
        <f t="shared" si="27"/>
        <v>159.09754230200042</v>
      </c>
      <c r="AB19">
        <f t="shared" si="28"/>
        <v>0.13133350138643798</v>
      </c>
      <c r="AC19">
        <f t="shared" si="29"/>
        <v>7.1392238412974041E-2</v>
      </c>
      <c r="AE19" s="1">
        <v>56277</v>
      </c>
      <c r="AF19" s="1">
        <v>3833</v>
      </c>
      <c r="AG19" s="1">
        <v>6242</v>
      </c>
      <c r="AH19" s="1">
        <v>2772</v>
      </c>
      <c r="AI19" s="1">
        <v>52403</v>
      </c>
      <c r="AJ19" s="1">
        <v>3894</v>
      </c>
      <c r="AK19" s="1">
        <v>6407</v>
      </c>
      <c r="AL19" s="1">
        <v>2517</v>
      </c>
      <c r="AM19" s="1">
        <v>50047</v>
      </c>
      <c r="AN19" s="1">
        <v>3614</v>
      </c>
      <c r="AO19" s="1">
        <v>5917</v>
      </c>
      <c r="AP19" s="1">
        <v>2471</v>
      </c>
      <c r="AR19">
        <f t="shared" si="55"/>
        <v>6230</v>
      </c>
      <c r="AS19">
        <f t="shared" si="30"/>
        <v>219</v>
      </c>
      <c r="AT19">
        <f t="shared" si="31"/>
        <v>325</v>
      </c>
      <c r="AU19">
        <f t="shared" si="32"/>
        <v>301</v>
      </c>
      <c r="AW19">
        <f t="shared" si="56"/>
        <v>0.11070241839472608</v>
      </c>
      <c r="AX19">
        <f t="shared" ref="AX19:AX54" si="62">AS19/AF19</f>
        <v>5.7135403078528567E-2</v>
      </c>
      <c r="AY19">
        <f t="shared" ref="AY19:AY54" si="63">AT19/AG19</f>
        <v>5.2066645305991671E-2</v>
      </c>
      <c r="AZ19">
        <f t="shared" ref="AZ19:AZ54" si="64">AU19/AH19</f>
        <v>0.10858585858585859</v>
      </c>
      <c r="BA19">
        <f t="shared" si="33"/>
        <v>0.10235229442740582</v>
      </c>
      <c r="BC19">
        <f t="shared" si="6"/>
        <v>287.72250420500006</v>
      </c>
      <c r="BD19">
        <f t="shared" si="7"/>
        <v>285.58875678100009</v>
      </c>
      <c r="BE19">
        <f t="shared" si="8"/>
        <v>2190.0916919150009</v>
      </c>
      <c r="BF19">
        <f t="shared" si="9"/>
        <v>2158.8189562320008</v>
      </c>
      <c r="BG19">
        <f t="shared" si="34"/>
        <v>4922.2219091330026</v>
      </c>
      <c r="BI19" s="1">
        <v>57.725369999999998</v>
      </c>
      <c r="BJ19" s="1">
        <v>50.485410000000002</v>
      </c>
      <c r="BK19" s="1">
        <v>16.23809</v>
      </c>
      <c r="BL19" s="1">
        <v>15.591530000000001</v>
      </c>
      <c r="BN19">
        <f t="shared" si="35"/>
        <v>866.62804951251519</v>
      </c>
      <c r="BO19">
        <f t="shared" si="36"/>
        <v>752.31405937846137</v>
      </c>
      <c r="BP19">
        <f t="shared" si="37"/>
        <v>1855.6216310103905</v>
      </c>
      <c r="BQ19">
        <f t="shared" si="38"/>
        <v>1756.2936946672914</v>
      </c>
      <c r="BR19">
        <f t="shared" si="39"/>
        <v>5230.8574345686584</v>
      </c>
      <c r="BT19">
        <f t="shared" si="10"/>
        <v>264.91124456713993</v>
      </c>
      <c r="BU19">
        <f t="shared" si="11"/>
        <v>129.43281305523124</v>
      </c>
      <c r="BW19">
        <v>1.9073535681940683</v>
      </c>
      <c r="BX19">
        <v>3.7096560381015138</v>
      </c>
      <c r="BY19">
        <v>2</v>
      </c>
      <c r="BZ19">
        <f t="shared" si="61"/>
        <v>14.374229632495762</v>
      </c>
      <c r="CA19">
        <f t="shared" si="60"/>
        <v>3466668.8432560577</v>
      </c>
      <c r="CF19">
        <f t="shared" si="57"/>
        <v>12.4571105896548</v>
      </c>
      <c r="CG19">
        <f t="shared" si="41"/>
        <v>10.813935045261056</v>
      </c>
      <c r="CH19">
        <f t="shared" si="42"/>
        <v>26.673131435169672</v>
      </c>
      <c r="CI19">
        <f t="shared" si="43"/>
        <v>25.245368869252044</v>
      </c>
      <c r="CJ19">
        <f t="shared" si="44"/>
        <v>75.189545939337577</v>
      </c>
      <c r="CK19">
        <f t="shared" si="58"/>
        <v>2.1689278480005039E-2</v>
      </c>
      <c r="CM19" s="1">
        <v>0</v>
      </c>
      <c r="CN19" s="1">
        <v>0</v>
      </c>
      <c r="CO19" s="1">
        <v>9051</v>
      </c>
      <c r="CP19" s="1">
        <v>11091</v>
      </c>
      <c r="CR19" s="1">
        <v>7.9872230000000002</v>
      </c>
      <c r="CS19" s="1">
        <v>7.7657579999999999</v>
      </c>
      <c r="CU19">
        <f t="shared" si="12"/>
        <v>603.5171229570002</v>
      </c>
      <c r="CV19">
        <f t="shared" si="13"/>
        <v>739.54352123700028</v>
      </c>
      <c r="CX19">
        <f t="shared" si="14"/>
        <v>251.52293428908237</v>
      </c>
      <c r="CY19">
        <f t="shared" si="15"/>
        <v>299.66758928400805</v>
      </c>
      <c r="CZ19">
        <f t="shared" si="45"/>
        <v>0.10537288206910234</v>
      </c>
      <c r="DA19">
        <f t="shared" si="16"/>
        <v>3.6154484153104129</v>
      </c>
      <c r="DB19">
        <f t="shared" si="17"/>
        <v>23.057683019859258</v>
      </c>
      <c r="DC19">
        <f t="shared" si="18"/>
        <v>4.3074907417847577</v>
      </c>
      <c r="DD19">
        <f t="shared" si="19"/>
        <v>20.937878127467286</v>
      </c>
      <c r="DE19">
        <f t="shared" si="46"/>
        <v>7.9229391570951702</v>
      </c>
      <c r="DF19">
        <f t="shared" si="21"/>
        <v>67.266606782242405</v>
      </c>
      <c r="DG19">
        <f t="shared" si="59"/>
        <v>0.10537288206910232</v>
      </c>
      <c r="DI19" s="1">
        <v>2476</v>
      </c>
      <c r="DJ19" s="1">
        <v>621.63059999999996</v>
      </c>
      <c r="DK19" s="1">
        <v>6478</v>
      </c>
      <c r="DL19" s="1">
        <v>583.92280000000005</v>
      </c>
      <c r="DN19" s="1">
        <v>12997</v>
      </c>
      <c r="DO19" s="1">
        <v>14331</v>
      </c>
      <c r="DQ19">
        <f t="shared" si="47"/>
        <v>1.2315648989923602</v>
      </c>
      <c r="DR19">
        <f t="shared" si="48"/>
        <v>3.0267089040373922</v>
      </c>
      <c r="DT19" s="1">
        <v>322447</v>
      </c>
      <c r="DU19" s="1">
        <v>253945</v>
      </c>
      <c r="DV19" s="1">
        <v>167721</v>
      </c>
      <c r="DW19" s="1">
        <v>73072</v>
      </c>
      <c r="DY19">
        <f t="shared" si="49"/>
        <v>21.500639238329004</v>
      </c>
      <c r="DZ19">
        <f t="shared" si="50"/>
        <v>16.932952799615002</v>
      </c>
      <c r="EA19">
        <f t="shared" si="51"/>
        <v>11.183570365647004</v>
      </c>
      <c r="EB19">
        <f t="shared" si="52"/>
        <v>4.8724122427040015</v>
      </c>
      <c r="ED19" s="1">
        <v>35703</v>
      </c>
      <c r="EE19" s="1">
        <v>33421</v>
      </c>
      <c r="EF19" s="1">
        <v>240</v>
      </c>
      <c r="EG19" s="1">
        <v>470.9008</v>
      </c>
      <c r="EH19" s="1">
        <v>29</v>
      </c>
      <c r="EI19" s="1">
        <v>485.48099999999999</v>
      </c>
      <c r="EK19" s="1">
        <v>0.2673413</v>
      </c>
      <c r="EL19" s="1">
        <v>0.20355699999999999</v>
      </c>
      <c r="EM19" s="1">
        <v>0.61127319999999996</v>
      </c>
      <c r="EN19" s="1">
        <v>0.4880449</v>
      </c>
      <c r="EO19" s="1">
        <v>6.1376399999999998E-2</v>
      </c>
      <c r="EP19" s="1">
        <v>6.3692999999999996E-3</v>
      </c>
      <c r="ES19">
        <v>9466</v>
      </c>
      <c r="ET19">
        <v>12505</v>
      </c>
      <c r="EV19">
        <f t="shared" si="53"/>
        <v>2.5353898161842383E-2</v>
      </c>
      <c r="EW19">
        <f t="shared" si="54"/>
        <v>2.3190723710515794E-3</v>
      </c>
    </row>
    <row r="20" spans="1:153" x14ac:dyDescent="0.25">
      <c r="A20">
        <v>2036</v>
      </c>
      <c r="B20" s="1">
        <v>13028</v>
      </c>
      <c r="C20" s="1">
        <v>14132</v>
      </c>
      <c r="D20" s="1">
        <v>36064</v>
      </c>
      <c r="E20" s="1">
        <v>33608</v>
      </c>
      <c r="F20" s="1">
        <v>4241</v>
      </c>
      <c r="G20" s="1">
        <v>4286</v>
      </c>
      <c r="H20" s="1">
        <v>33223</v>
      </c>
      <c r="I20" s="1">
        <v>32500</v>
      </c>
      <c r="J20" s="1">
        <v>31380</v>
      </c>
      <c r="K20" s="1">
        <v>31139</v>
      </c>
      <c r="L20" s="1">
        <v>995407</v>
      </c>
      <c r="P20">
        <v>2036</v>
      </c>
      <c r="Q20">
        <f t="shared" si="0"/>
        <v>868.70191999600024</v>
      </c>
      <c r="R20">
        <f t="shared" si="1"/>
        <v>942.31620612400025</v>
      </c>
      <c r="S20">
        <f t="shared" si="2"/>
        <v>2404.7333468480006</v>
      </c>
      <c r="T20">
        <f t="shared" si="3"/>
        <v>2240.9682320560009</v>
      </c>
      <c r="U20">
        <f t="shared" si="23"/>
        <v>6456.7197050240011</v>
      </c>
      <c r="W20">
        <f t="shared" si="24"/>
        <v>2092.4060676600006</v>
      </c>
      <c r="X20">
        <f t="shared" si="25"/>
        <v>2076.3362823730008</v>
      </c>
      <c r="Z20">
        <f t="shared" si="26"/>
        <v>312.32727918799992</v>
      </c>
      <c r="AA20">
        <f t="shared" si="27"/>
        <v>164.63194968300013</v>
      </c>
      <c r="AB20">
        <f t="shared" si="28"/>
        <v>0.12988021295474705</v>
      </c>
      <c r="AC20">
        <f t="shared" si="29"/>
        <v>7.3464651273506335E-2</v>
      </c>
      <c r="AE20" s="1">
        <v>56762</v>
      </c>
      <c r="AF20" s="1">
        <v>3833</v>
      </c>
      <c r="AG20" s="1">
        <v>6283</v>
      </c>
      <c r="AH20" s="1">
        <v>2794</v>
      </c>
      <c r="AI20" s="1">
        <v>52815</v>
      </c>
      <c r="AJ20" s="1">
        <v>3939</v>
      </c>
      <c r="AK20" s="1">
        <v>6457</v>
      </c>
      <c r="AL20" s="1">
        <v>2512</v>
      </c>
      <c r="AM20" s="1">
        <v>50486</v>
      </c>
      <c r="AN20" s="1">
        <v>3609</v>
      </c>
      <c r="AO20" s="1">
        <v>5958</v>
      </c>
      <c r="AP20" s="1">
        <v>2466</v>
      </c>
      <c r="AR20">
        <f t="shared" si="55"/>
        <v>6276</v>
      </c>
      <c r="AS20">
        <f t="shared" si="30"/>
        <v>224</v>
      </c>
      <c r="AT20">
        <f t="shared" si="31"/>
        <v>325</v>
      </c>
      <c r="AU20">
        <f t="shared" si="32"/>
        <v>328</v>
      </c>
      <c r="AW20">
        <f t="shared" si="56"/>
        <v>0.11056692857897889</v>
      </c>
      <c r="AX20">
        <f t="shared" si="62"/>
        <v>5.8439864336029219E-2</v>
      </c>
      <c r="AY20">
        <f t="shared" si="63"/>
        <v>5.1726882062708895E-2</v>
      </c>
      <c r="AZ20">
        <f t="shared" si="64"/>
        <v>0.11739441660701504</v>
      </c>
      <c r="BA20">
        <f t="shared" si="33"/>
        <v>0.10266678149041222</v>
      </c>
      <c r="BC20">
        <f t="shared" si="6"/>
        <v>282.78821328700008</v>
      </c>
      <c r="BD20">
        <f t="shared" si="7"/>
        <v>285.78879560200011</v>
      </c>
      <c r="BE20">
        <f t="shared" si="8"/>
        <v>2215.2965833610006</v>
      </c>
      <c r="BF20">
        <f t="shared" si="9"/>
        <v>2167.0872275000006</v>
      </c>
      <c r="BG20">
        <f t="shared" si="34"/>
        <v>4950.960819750002</v>
      </c>
      <c r="BI20" s="1">
        <v>57.29898</v>
      </c>
      <c r="BJ20" s="1">
        <v>49.080039999999997</v>
      </c>
      <c r="BK20" s="1">
        <v>16.56953</v>
      </c>
      <c r="BL20" s="1">
        <v>15.615780000000001</v>
      </c>
      <c r="BN20">
        <f t="shared" si="35"/>
        <v>845.47423911192823</v>
      </c>
      <c r="BO20">
        <f t="shared" si="36"/>
        <v>731.8840637242414</v>
      </c>
      <c r="BP20">
        <f t="shared" si="37"/>
        <v>1915.2887246666928</v>
      </c>
      <c r="BQ20">
        <f t="shared" si="38"/>
        <v>1765.762376433657</v>
      </c>
      <c r="BR20">
        <f t="shared" si="39"/>
        <v>5258.4094039365191</v>
      </c>
      <c r="BT20">
        <f t="shared" si="10"/>
        <v>270.03017145768848</v>
      </c>
      <c r="BU20">
        <f t="shared" si="11"/>
        <v>134.14360945891389</v>
      </c>
      <c r="BW20">
        <v>2.0260635131734972</v>
      </c>
      <c r="BX20">
        <v>3.8344999999999914</v>
      </c>
      <c r="BY20">
        <v>2</v>
      </c>
      <c r="BZ20">
        <f t="shared" si="61"/>
        <v>14.615160892145312</v>
      </c>
      <c r="CA20">
        <f t="shared" si="60"/>
        <v>3532790.4751353743</v>
      </c>
      <c r="CF20">
        <f t="shared" si="57"/>
        <v>12.356742034784968</v>
      </c>
      <c r="CG20">
        <f t="shared" si="41"/>
        <v>10.696603345726921</v>
      </c>
      <c r="CH20">
        <f t="shared" si="42"/>
        <v>27.992252865915518</v>
      </c>
      <c r="CI20">
        <f t="shared" si="43"/>
        <v>25.80690122887475</v>
      </c>
      <c r="CJ20">
        <f t="shared" si="44"/>
        <v>76.852499475302153</v>
      </c>
      <c r="CK20">
        <f t="shared" si="58"/>
        <v>2.1754049671558064E-2</v>
      </c>
      <c r="CM20" s="1">
        <v>0</v>
      </c>
      <c r="CN20" s="1">
        <v>0</v>
      </c>
      <c r="CO20" s="1">
        <v>9100</v>
      </c>
      <c r="CP20" s="1">
        <v>11181</v>
      </c>
      <c r="CR20" s="1">
        <v>8.0692330000000005</v>
      </c>
      <c r="CS20" s="1">
        <v>8.0350169999999999</v>
      </c>
      <c r="CU20">
        <f t="shared" si="12"/>
        <v>606.78442370000016</v>
      </c>
      <c r="CV20">
        <f t="shared" si="13"/>
        <v>745.54468586700023</v>
      </c>
      <c r="CX20">
        <f t="shared" si="14"/>
        <v>255.48115116001432</v>
      </c>
      <c r="CY20">
        <f t="shared" si="15"/>
        <v>312.57386546495252</v>
      </c>
      <c r="CZ20">
        <f t="shared" si="45"/>
        <v>0.10802791737739417</v>
      </c>
      <c r="DA20">
        <f t="shared" si="16"/>
        <v>3.733898129114106</v>
      </c>
      <c r="DB20">
        <f t="shared" si="17"/>
        <v>24.258354736801412</v>
      </c>
      <c r="DC20">
        <f t="shared" si="18"/>
        <v>4.5683173344500636</v>
      </c>
      <c r="DD20">
        <f t="shared" si="19"/>
        <v>21.238583894424686</v>
      </c>
      <c r="DE20">
        <f t="shared" si="46"/>
        <v>8.3022154635641705</v>
      </c>
      <c r="DF20">
        <f t="shared" si="21"/>
        <v>68.550284011737986</v>
      </c>
      <c r="DG20">
        <f t="shared" si="59"/>
        <v>0.10802791737739417</v>
      </c>
      <c r="DI20" s="1">
        <v>2336</v>
      </c>
      <c r="DJ20" s="1">
        <v>628.26729999999998</v>
      </c>
      <c r="DK20" s="1">
        <v>6276</v>
      </c>
      <c r="DL20" s="1">
        <v>579.43550000000005</v>
      </c>
      <c r="DN20" s="1">
        <v>13014</v>
      </c>
      <c r="DO20" s="1">
        <v>14132</v>
      </c>
      <c r="DQ20">
        <f t="shared" si="47"/>
        <v>1.1743338300715895</v>
      </c>
      <c r="DR20">
        <f t="shared" si="48"/>
        <v>2.9097944544422556</v>
      </c>
      <c r="DT20" s="1">
        <v>319659</v>
      </c>
      <c r="DU20" s="1">
        <v>253471</v>
      </c>
      <c r="DV20" s="1">
        <v>169763</v>
      </c>
      <c r="DW20" s="1">
        <v>73629</v>
      </c>
      <c r="DY20">
        <f t="shared" si="49"/>
        <v>21.314736494013008</v>
      </c>
      <c r="DZ20">
        <f t="shared" si="50"/>
        <v>16.901346665897005</v>
      </c>
      <c r="EA20">
        <f t="shared" si="51"/>
        <v>11.319730123141003</v>
      </c>
      <c r="EB20">
        <f t="shared" si="52"/>
        <v>4.9095527838030009</v>
      </c>
      <c r="ED20" s="1">
        <v>36064</v>
      </c>
      <c r="EE20" s="1">
        <v>33608</v>
      </c>
      <c r="EF20" s="1">
        <v>217</v>
      </c>
      <c r="EG20" s="1">
        <v>651.18129999999996</v>
      </c>
      <c r="EH20" s="1">
        <v>34</v>
      </c>
      <c r="EI20" s="1">
        <v>893.30060000000003</v>
      </c>
      <c r="EK20" s="1">
        <v>0.26742329999999997</v>
      </c>
      <c r="EL20" s="1">
        <v>0.20662910000000001</v>
      </c>
      <c r="EM20" s="1">
        <v>0.62366630000000001</v>
      </c>
      <c r="EN20" s="1">
        <v>0.50081719999999996</v>
      </c>
      <c r="EO20" s="1">
        <v>6.3375100000000004E-2</v>
      </c>
      <c r="EP20" s="1">
        <v>6.7879000000000004E-3</v>
      </c>
      <c r="ES20">
        <v>9557</v>
      </c>
      <c r="ET20">
        <v>12788</v>
      </c>
      <c r="EV20">
        <f t="shared" si="53"/>
        <v>2.2705870042900492E-2</v>
      </c>
      <c r="EW20">
        <f t="shared" si="54"/>
        <v>2.6587425711604631E-3</v>
      </c>
    </row>
    <row r="21" spans="1:153" x14ac:dyDescent="0.25">
      <c r="A21">
        <v>2037</v>
      </c>
      <c r="B21" s="1">
        <v>12783</v>
      </c>
      <c r="C21" s="1">
        <v>14325</v>
      </c>
      <c r="D21" s="1">
        <v>36184</v>
      </c>
      <c r="E21" s="1">
        <v>33765</v>
      </c>
      <c r="F21" s="1">
        <v>4126</v>
      </c>
      <c r="G21" s="1">
        <v>4332</v>
      </c>
      <c r="H21" s="1">
        <v>33473</v>
      </c>
      <c r="I21" s="1">
        <v>32742</v>
      </c>
      <c r="J21" s="1">
        <v>31557</v>
      </c>
      <c r="K21" s="1">
        <v>31310</v>
      </c>
      <c r="L21" s="1">
        <v>991876</v>
      </c>
      <c r="P21">
        <v>2037</v>
      </c>
      <c r="Q21">
        <f t="shared" si="0"/>
        <v>852.36541628100019</v>
      </c>
      <c r="R21">
        <f t="shared" si="1"/>
        <v>955.1853702750002</v>
      </c>
      <c r="S21">
        <f t="shared" si="2"/>
        <v>2412.734899688001</v>
      </c>
      <c r="T21">
        <f t="shared" si="3"/>
        <v>2251.4369303550006</v>
      </c>
      <c r="U21">
        <f t="shared" si="23"/>
        <v>6471.7226165990014</v>
      </c>
      <c r="W21">
        <f t="shared" si="24"/>
        <v>2104.2083580990006</v>
      </c>
      <c r="X21">
        <f t="shared" si="25"/>
        <v>2087.7384951700005</v>
      </c>
      <c r="Z21">
        <f t="shared" si="26"/>
        <v>308.52654158900032</v>
      </c>
      <c r="AA21">
        <f t="shared" si="27"/>
        <v>163.69843518500011</v>
      </c>
      <c r="AB21">
        <f t="shared" si="28"/>
        <v>0.1278741985407916</v>
      </c>
      <c r="AC21">
        <f t="shared" si="29"/>
        <v>7.2708425884791969E-2</v>
      </c>
      <c r="AE21" s="1">
        <v>57017</v>
      </c>
      <c r="AF21" s="1">
        <v>3803</v>
      </c>
      <c r="AG21" s="1">
        <v>6316</v>
      </c>
      <c r="AH21" s="1">
        <v>2813</v>
      </c>
      <c r="AI21" s="1">
        <v>53169</v>
      </c>
      <c r="AJ21" s="1">
        <v>3907</v>
      </c>
      <c r="AK21" s="1">
        <v>6578</v>
      </c>
      <c r="AL21" s="1">
        <v>2561</v>
      </c>
      <c r="AM21" s="1">
        <v>50733</v>
      </c>
      <c r="AN21" s="1">
        <v>3601</v>
      </c>
      <c r="AO21" s="1">
        <v>6019</v>
      </c>
      <c r="AP21" s="1">
        <v>2514</v>
      </c>
      <c r="AR21">
        <f t="shared" si="55"/>
        <v>6284</v>
      </c>
      <c r="AS21">
        <f t="shared" si="30"/>
        <v>202</v>
      </c>
      <c r="AT21">
        <f t="shared" si="31"/>
        <v>297</v>
      </c>
      <c r="AU21">
        <f t="shared" si="32"/>
        <v>299</v>
      </c>
      <c r="AW21">
        <f t="shared" si="56"/>
        <v>0.11021274356770788</v>
      </c>
      <c r="AX21">
        <f t="shared" si="62"/>
        <v>5.3115961083355243E-2</v>
      </c>
      <c r="AY21">
        <f t="shared" si="63"/>
        <v>4.7023432552248258E-2</v>
      </c>
      <c r="AZ21">
        <f t="shared" si="64"/>
        <v>0.10629221471738358</v>
      </c>
      <c r="BA21">
        <f t="shared" si="33"/>
        <v>0.10124519292627486</v>
      </c>
      <c r="BC21">
        <f t="shared" si="6"/>
        <v>275.1200584820001</v>
      </c>
      <c r="BD21">
        <f t="shared" si="7"/>
        <v>288.85605752400005</v>
      </c>
      <c r="BE21">
        <f t="shared" si="8"/>
        <v>2231.9664851110006</v>
      </c>
      <c r="BF21">
        <f t="shared" si="9"/>
        <v>2183.2236923940004</v>
      </c>
      <c r="BG21">
        <f t="shared" si="34"/>
        <v>4979.1662935110016</v>
      </c>
      <c r="BI21" s="1">
        <v>57.585059999999999</v>
      </c>
      <c r="BJ21" s="1">
        <v>50.140340000000002</v>
      </c>
      <c r="BK21" s="1">
        <v>16.4114</v>
      </c>
      <c r="BL21" s="1">
        <v>15.52619</v>
      </c>
      <c r="BN21">
        <f t="shared" si="35"/>
        <v>826.65493622905478</v>
      </c>
      <c r="BO21">
        <f t="shared" si="36"/>
        <v>755.72003951757779</v>
      </c>
      <c r="BP21">
        <f t="shared" si="37"/>
        <v>1911.2851451589192</v>
      </c>
      <c r="BQ21">
        <f t="shared" si="38"/>
        <v>1768.7046465125852</v>
      </c>
      <c r="BR21">
        <f t="shared" si="39"/>
        <v>5262.3647674181366</v>
      </c>
      <c r="BT21">
        <f t="shared" si="10"/>
        <v>264.19849928749517</v>
      </c>
      <c r="BU21">
        <f t="shared" si="11"/>
        <v>132.6177358496243</v>
      </c>
      <c r="BW21">
        <v>2.0144863400446411</v>
      </c>
      <c r="BX21">
        <v>3.8344999999999914</v>
      </c>
      <c r="BY21">
        <v>2</v>
      </c>
      <c r="BZ21">
        <f t="shared" si="61"/>
        <v>14.878018859367277</v>
      </c>
      <c r="CA21">
        <f t="shared" si="60"/>
        <v>3604367.0539489607</v>
      </c>
      <c r="CF21">
        <f t="shared" si="57"/>
        <v>12.29898773140493</v>
      </c>
      <c r="CG21">
        <f t="shared" si="41"/>
        <v>11.243617000344306</v>
      </c>
      <c r="CH21">
        <f t="shared" si="42"/>
        <v>28.436136435302924</v>
      </c>
      <c r="CI21">
        <f t="shared" si="43"/>
        <v>26.314821087464775</v>
      </c>
      <c r="CJ21">
        <f t="shared" si="44"/>
        <v>78.293562254516942</v>
      </c>
      <c r="CK21">
        <f t="shared" si="58"/>
        <v>2.1721861586970773E-2</v>
      </c>
      <c r="CM21" s="1">
        <v>0</v>
      </c>
      <c r="CN21" s="1">
        <v>0</v>
      </c>
      <c r="CO21" s="1">
        <v>9221</v>
      </c>
      <c r="CP21" s="1">
        <v>11454</v>
      </c>
      <c r="CR21" s="1">
        <v>8.1362919999999992</v>
      </c>
      <c r="CS21" s="1">
        <v>7.9957180000000001</v>
      </c>
      <c r="CU21">
        <f t="shared" si="12"/>
        <v>614.85265614700018</v>
      </c>
      <c r="CV21">
        <f t="shared" si="13"/>
        <v>763.74821857800021</v>
      </c>
      <c r="CX21">
        <f t="shared" si="14"/>
        <v>261.02960399761662</v>
      </c>
      <c r="CY21">
        <f t="shared" si="15"/>
        <v>318.63968458416952</v>
      </c>
      <c r="CZ21">
        <f t="shared" si="45"/>
        <v>0.11015376436289651</v>
      </c>
      <c r="DA21">
        <f t="shared" si="16"/>
        <v>3.8836033711297122</v>
      </c>
      <c r="DB21">
        <f t="shared" si="17"/>
        <v>24.552533064173211</v>
      </c>
      <c r="DC21">
        <f t="shared" si="18"/>
        <v>4.7407272365861148</v>
      </c>
      <c r="DD21">
        <f t="shared" si="19"/>
        <v>21.574093850878661</v>
      </c>
      <c r="DE21">
        <f t="shared" si="46"/>
        <v>8.6243306077158266</v>
      </c>
      <c r="DF21">
        <f t="shared" si="21"/>
        <v>69.669231646801109</v>
      </c>
      <c r="DG21">
        <f t="shared" si="59"/>
        <v>0.11015376436289649</v>
      </c>
      <c r="DI21" s="1">
        <v>2294</v>
      </c>
      <c r="DJ21" s="1">
        <v>606.0317</v>
      </c>
      <c r="DK21" s="1">
        <v>6284</v>
      </c>
      <c r="DL21" s="1">
        <v>570.93700000000001</v>
      </c>
      <c r="DN21" s="1">
        <v>12773</v>
      </c>
      <c r="DO21" s="1">
        <v>14325</v>
      </c>
      <c r="DQ21">
        <f t="shared" si="47"/>
        <v>1.1124052573587975</v>
      </c>
      <c r="DR21">
        <f t="shared" si="48"/>
        <v>2.8707716093828837</v>
      </c>
      <c r="DT21" s="1">
        <v>316796</v>
      </c>
      <c r="DU21" s="1">
        <v>253289</v>
      </c>
      <c r="DV21" s="1">
        <v>170866</v>
      </c>
      <c r="DW21" s="1">
        <v>74277</v>
      </c>
      <c r="DY21">
        <f t="shared" si="49"/>
        <v>21.123832779172005</v>
      </c>
      <c r="DZ21">
        <f t="shared" si="50"/>
        <v>16.889210977423005</v>
      </c>
      <c r="EA21">
        <f t="shared" si="51"/>
        <v>11.393277729662003</v>
      </c>
      <c r="EB21">
        <f t="shared" si="52"/>
        <v>4.9527611691390012</v>
      </c>
      <c r="ED21" s="1">
        <v>36184</v>
      </c>
      <c r="EE21" s="1">
        <v>33765</v>
      </c>
      <c r="EF21" s="1">
        <v>228</v>
      </c>
      <c r="EG21" s="1">
        <v>545.76599999999996</v>
      </c>
      <c r="EH21" s="1">
        <v>24</v>
      </c>
      <c r="EI21" s="1">
        <v>508.83280000000002</v>
      </c>
      <c r="EK21" s="1">
        <v>0.26751229999999998</v>
      </c>
      <c r="EL21" s="1">
        <v>0.20852280000000001</v>
      </c>
      <c r="EM21" s="1">
        <v>0.62883869999999997</v>
      </c>
      <c r="EN21" s="1">
        <v>0.51351630000000004</v>
      </c>
      <c r="EO21" s="1">
        <v>6.2178999999999998E-2</v>
      </c>
      <c r="EP21" s="1">
        <v>8.2582999999999997E-3</v>
      </c>
      <c r="ES21">
        <v>9714</v>
      </c>
      <c r="ET21">
        <v>13190</v>
      </c>
      <c r="EV21">
        <f t="shared" si="53"/>
        <v>2.3471278567016678E-2</v>
      </c>
      <c r="EW21">
        <f t="shared" si="54"/>
        <v>1.8195602729340408E-3</v>
      </c>
    </row>
    <row r="22" spans="1:153" x14ac:dyDescent="0.25">
      <c r="A22">
        <v>2038</v>
      </c>
      <c r="B22" s="1">
        <v>12627</v>
      </c>
      <c r="C22" s="1">
        <v>14333</v>
      </c>
      <c r="D22" s="1">
        <v>36221</v>
      </c>
      <c r="E22" s="1">
        <v>34151</v>
      </c>
      <c r="F22" s="1">
        <v>4185</v>
      </c>
      <c r="G22" s="1">
        <v>4381</v>
      </c>
      <c r="H22" s="1">
        <v>33674</v>
      </c>
      <c r="I22" s="1">
        <v>33202</v>
      </c>
      <c r="J22" s="1">
        <v>31728</v>
      </c>
      <c r="K22" s="1">
        <v>31686</v>
      </c>
      <c r="L22" s="1">
        <v>988304</v>
      </c>
      <c r="P22">
        <v>2038</v>
      </c>
      <c r="Q22">
        <f t="shared" si="0"/>
        <v>841.96339758900024</v>
      </c>
      <c r="R22">
        <f t="shared" si="1"/>
        <v>955.71880713100018</v>
      </c>
      <c r="S22">
        <f t="shared" si="2"/>
        <v>2415.2020451470007</v>
      </c>
      <c r="T22">
        <f t="shared" si="3"/>
        <v>2277.1752586570005</v>
      </c>
      <c r="U22">
        <f t="shared" si="23"/>
        <v>6490.059508524002</v>
      </c>
      <c r="W22">
        <f t="shared" si="24"/>
        <v>2115.6105708960008</v>
      </c>
      <c r="X22">
        <f t="shared" si="25"/>
        <v>2112.8100274020003</v>
      </c>
      <c r="Z22">
        <f t="shared" si="26"/>
        <v>299.59147425099991</v>
      </c>
      <c r="AA22">
        <f t="shared" si="27"/>
        <v>164.36523125500025</v>
      </c>
      <c r="AB22">
        <f t="shared" si="28"/>
        <v>0.124044062836476</v>
      </c>
      <c r="AC22">
        <f t="shared" si="29"/>
        <v>7.2179438376621566E-2</v>
      </c>
      <c r="AE22" s="1">
        <v>57288</v>
      </c>
      <c r="AF22" s="1">
        <v>3865</v>
      </c>
      <c r="AG22" s="1">
        <v>6349</v>
      </c>
      <c r="AH22" s="1">
        <v>2870</v>
      </c>
      <c r="AI22" s="1">
        <v>53649</v>
      </c>
      <c r="AJ22" s="1">
        <v>3967</v>
      </c>
      <c r="AK22" s="1">
        <v>6650</v>
      </c>
      <c r="AL22" s="1">
        <v>2610</v>
      </c>
      <c r="AM22" s="1">
        <v>51133</v>
      </c>
      <c r="AN22" s="1">
        <v>3644</v>
      </c>
      <c r="AO22" s="1">
        <v>6071</v>
      </c>
      <c r="AP22" s="1">
        <v>2566</v>
      </c>
      <c r="AR22">
        <f t="shared" si="55"/>
        <v>6155</v>
      </c>
      <c r="AS22">
        <f t="shared" si="30"/>
        <v>221</v>
      </c>
      <c r="AT22">
        <f t="shared" si="31"/>
        <v>278</v>
      </c>
      <c r="AU22">
        <f t="shared" si="32"/>
        <v>304</v>
      </c>
      <c r="AW22">
        <f t="shared" si="56"/>
        <v>0.10743960340734535</v>
      </c>
      <c r="AX22">
        <f t="shared" si="62"/>
        <v>5.7179818887451488E-2</v>
      </c>
      <c r="AY22">
        <f t="shared" si="63"/>
        <v>4.3786423058749406E-2</v>
      </c>
      <c r="AZ22">
        <f t="shared" si="64"/>
        <v>0.1059233449477352</v>
      </c>
      <c r="BA22">
        <f t="shared" si="33"/>
        <v>9.887455237878702E-2</v>
      </c>
      <c r="BC22">
        <f t="shared" si="6"/>
        <v>279.05415529500004</v>
      </c>
      <c r="BD22">
        <f t="shared" si="7"/>
        <v>292.12335826700007</v>
      </c>
      <c r="BE22">
        <f t="shared" si="8"/>
        <v>2245.3690861180007</v>
      </c>
      <c r="BF22">
        <f t="shared" si="9"/>
        <v>2213.8963116140008</v>
      </c>
      <c r="BG22">
        <f t="shared" si="34"/>
        <v>5030.4429112940015</v>
      </c>
      <c r="BI22" s="1">
        <v>57.782940000000004</v>
      </c>
      <c r="BJ22" s="1">
        <v>51.063470000000002</v>
      </c>
      <c r="BK22" s="1">
        <v>16.310449999999999</v>
      </c>
      <c r="BL22" s="1">
        <v>15.52051</v>
      </c>
      <c r="BN22">
        <f t="shared" si="35"/>
        <v>841.3570020452928</v>
      </c>
      <c r="BO22">
        <f t="shared" si="36"/>
        <v>778.33900180156547</v>
      </c>
      <c r="BP22">
        <f t="shared" si="37"/>
        <v>1910.9347888497769</v>
      </c>
      <c r="BQ22">
        <f t="shared" si="38"/>
        <v>1792.8974489700345</v>
      </c>
      <c r="BR22">
        <f t="shared" si="39"/>
        <v>5323.5282416666696</v>
      </c>
      <c r="BT22">
        <f t="shared" si="10"/>
        <v>254.96911582532641</v>
      </c>
      <c r="BU22">
        <f t="shared" si="11"/>
        <v>133.10921666499428</v>
      </c>
      <c r="BW22">
        <v>1.9903586550271939</v>
      </c>
      <c r="BX22">
        <v>3.8344999999999914</v>
      </c>
      <c r="BY22">
        <v>2</v>
      </c>
      <c r="BZ22">
        <f t="shared" si="61"/>
        <v>15.145604404440894</v>
      </c>
      <c r="CA22">
        <f t="shared" si="60"/>
        <v>3676976.5358958319</v>
      </c>
      <c r="CF22">
        <f t="shared" si="57"/>
        <v>12.742860315884373</v>
      </c>
      <c r="CG22">
        <f t="shared" si="41"/>
        <v>11.788414613833918</v>
      </c>
      <c r="CH22">
        <f t="shared" si="42"/>
        <v>28.942262354602509</v>
      </c>
      <c r="CI22">
        <f t="shared" si="43"/>
        <v>27.154515499831394</v>
      </c>
      <c r="CJ22">
        <f t="shared" si="44"/>
        <v>80.628052784152189</v>
      </c>
      <c r="CK22">
        <f t="shared" si="58"/>
        <v>2.1927812700743426E-2</v>
      </c>
      <c r="CM22" s="1">
        <v>0</v>
      </c>
      <c r="CN22" s="1">
        <v>0</v>
      </c>
      <c r="CO22" s="1">
        <v>9455</v>
      </c>
      <c r="CP22" s="1">
        <v>11648</v>
      </c>
      <c r="CR22" s="1">
        <v>8.2082289999999993</v>
      </c>
      <c r="CS22" s="1">
        <v>7.9880529999999998</v>
      </c>
      <c r="CU22">
        <f t="shared" si="12"/>
        <v>630.45568418500011</v>
      </c>
      <c r="CV22">
        <f t="shared" si="13"/>
        <v>776.68406233600024</v>
      </c>
      <c r="CX22">
        <f t="shared" si="14"/>
        <v>270.02017445134629</v>
      </c>
      <c r="CY22">
        <f t="shared" si="15"/>
        <v>323.72595130640332</v>
      </c>
      <c r="CZ22">
        <f t="shared" si="45"/>
        <v>0.11153244592760193</v>
      </c>
      <c r="DA22">
        <f t="shared" si="16"/>
        <v>4.0896187434582085</v>
      </c>
      <c r="DB22">
        <f t="shared" si="17"/>
        <v>24.852643611144302</v>
      </c>
      <c r="DC22">
        <f t="shared" si="18"/>
        <v>4.903025193938082</v>
      </c>
      <c r="DD22">
        <f t="shared" si="19"/>
        <v>22.251490305893313</v>
      </c>
      <c r="DE22">
        <f t="shared" si="46"/>
        <v>8.9926439373962914</v>
      </c>
      <c r="DF22">
        <f t="shared" si="21"/>
        <v>71.635408846755894</v>
      </c>
      <c r="DG22">
        <f t="shared" si="59"/>
        <v>0.11153244592760198</v>
      </c>
      <c r="DI22" s="1">
        <v>2313</v>
      </c>
      <c r="DJ22" s="1">
        <v>594.21640000000002</v>
      </c>
      <c r="DK22" s="1">
        <v>6289</v>
      </c>
      <c r="DL22" s="1">
        <v>568.3143</v>
      </c>
      <c r="DN22" s="1">
        <v>12616</v>
      </c>
      <c r="DO22" s="1">
        <v>14333</v>
      </c>
      <c r="DQ22">
        <f t="shared" si="47"/>
        <v>1.0997514523886456</v>
      </c>
      <c r="DR22">
        <f t="shared" si="48"/>
        <v>2.8598579111506011</v>
      </c>
      <c r="DT22" s="1">
        <v>316682</v>
      </c>
      <c r="DU22" s="1">
        <v>253052</v>
      </c>
      <c r="DV22" s="1">
        <v>171121</v>
      </c>
      <c r="DW22" s="1">
        <v>75206</v>
      </c>
      <c r="DY22">
        <f t="shared" si="49"/>
        <v>21.116231303974008</v>
      </c>
      <c r="DZ22">
        <f t="shared" si="50"/>
        <v>16.873407910564005</v>
      </c>
      <c r="EA22">
        <f t="shared" si="51"/>
        <v>11.410281029447003</v>
      </c>
      <c r="EB22">
        <f t="shared" si="52"/>
        <v>5.0147065240420012</v>
      </c>
      <c r="ED22" s="1">
        <v>36221</v>
      </c>
      <c r="EE22" s="1">
        <v>34151</v>
      </c>
      <c r="EF22" s="1">
        <v>196</v>
      </c>
      <c r="EG22" s="1">
        <v>607.29499999999996</v>
      </c>
      <c r="EH22" s="1">
        <v>33</v>
      </c>
      <c r="EI22" s="1">
        <v>849.53959999999995</v>
      </c>
      <c r="EK22" s="1">
        <v>0.26592320000000003</v>
      </c>
      <c r="EL22" s="1">
        <v>0.2072862</v>
      </c>
      <c r="EM22" s="1">
        <v>0.63111519999999999</v>
      </c>
      <c r="EN22" s="1">
        <v>0.50935039999999998</v>
      </c>
      <c r="EO22" s="1">
        <v>6.0707799999999999E-2</v>
      </c>
      <c r="EP22" s="1">
        <v>1.00248E-2</v>
      </c>
      <c r="ES22">
        <v>9974</v>
      </c>
      <c r="ET22">
        <v>13478</v>
      </c>
      <c r="EV22">
        <f t="shared" si="53"/>
        <v>1.9651092841387607E-2</v>
      </c>
      <c r="EW22">
        <f t="shared" si="54"/>
        <v>2.4484344858287581E-3</v>
      </c>
    </row>
    <row r="23" spans="1:153" x14ac:dyDescent="0.25">
      <c r="A23">
        <v>2039</v>
      </c>
      <c r="B23" s="1">
        <v>12701</v>
      </c>
      <c r="C23" s="1">
        <v>14183</v>
      </c>
      <c r="D23" s="1">
        <v>36321</v>
      </c>
      <c r="E23" s="1">
        <v>34430</v>
      </c>
      <c r="F23" s="1">
        <v>4125</v>
      </c>
      <c r="G23" s="1">
        <v>4436</v>
      </c>
      <c r="H23" s="1">
        <v>33763</v>
      </c>
      <c r="I23" s="1">
        <v>33501</v>
      </c>
      <c r="J23" s="1">
        <v>31825</v>
      </c>
      <c r="K23" s="1">
        <v>31983</v>
      </c>
      <c r="L23" s="1">
        <v>984397</v>
      </c>
      <c r="P23">
        <v>2039</v>
      </c>
      <c r="Q23">
        <f t="shared" si="0"/>
        <v>846.89768850700023</v>
      </c>
      <c r="R23">
        <f t="shared" si="1"/>
        <v>945.71686608100026</v>
      </c>
      <c r="S23">
        <f t="shared" si="2"/>
        <v>2421.8700058470004</v>
      </c>
      <c r="T23">
        <f t="shared" si="3"/>
        <v>2295.7788690100006</v>
      </c>
      <c r="U23">
        <f t="shared" si="23"/>
        <v>6510.2634294450017</v>
      </c>
      <c r="W23">
        <f t="shared" si="24"/>
        <v>2122.0784927750005</v>
      </c>
      <c r="X23">
        <f t="shared" si="25"/>
        <v>2132.6138706810002</v>
      </c>
      <c r="Z23">
        <f t="shared" si="26"/>
        <v>299.79151307199982</v>
      </c>
      <c r="AA23">
        <f t="shared" si="27"/>
        <v>163.16499832900035</v>
      </c>
      <c r="AB23">
        <f t="shared" si="28"/>
        <v>0.12378513807439213</v>
      </c>
      <c r="AC23">
        <f t="shared" si="29"/>
        <v>7.1071739761835742E-2</v>
      </c>
      <c r="AE23" s="1">
        <v>57690</v>
      </c>
      <c r="AF23" s="1">
        <v>3882</v>
      </c>
      <c r="AG23" s="1">
        <v>6326</v>
      </c>
      <c r="AH23" s="1">
        <v>2853</v>
      </c>
      <c r="AI23" s="1">
        <v>54057</v>
      </c>
      <c r="AJ23" s="1">
        <v>3978</v>
      </c>
      <c r="AK23" s="1">
        <v>6621</v>
      </c>
      <c r="AL23" s="1">
        <v>2608</v>
      </c>
      <c r="AM23" s="1">
        <v>51534</v>
      </c>
      <c r="AN23" s="1">
        <v>3670</v>
      </c>
      <c r="AO23" s="1">
        <v>6042</v>
      </c>
      <c r="AP23" s="1">
        <v>2562</v>
      </c>
      <c r="AR23">
        <f t="shared" si="55"/>
        <v>6156</v>
      </c>
      <c r="AS23">
        <f t="shared" si="30"/>
        <v>212</v>
      </c>
      <c r="AT23">
        <f t="shared" si="31"/>
        <v>284</v>
      </c>
      <c r="AU23">
        <f t="shared" si="32"/>
        <v>291</v>
      </c>
      <c r="AW23">
        <f t="shared" si="56"/>
        <v>0.10670826833073323</v>
      </c>
      <c r="AX23">
        <f t="shared" si="62"/>
        <v>5.4611025244719218E-2</v>
      </c>
      <c r="AY23">
        <f t="shared" si="63"/>
        <v>4.4894087891242489E-2</v>
      </c>
      <c r="AZ23">
        <f t="shared" si="64"/>
        <v>0.10199789695057834</v>
      </c>
      <c r="BA23">
        <f t="shared" si="33"/>
        <v>9.813288858108013E-2</v>
      </c>
      <c r="BC23">
        <f t="shared" si="6"/>
        <v>275.05337887500008</v>
      </c>
      <c r="BD23">
        <f t="shared" si="7"/>
        <v>295.79073665200013</v>
      </c>
      <c r="BE23">
        <f t="shared" si="8"/>
        <v>2251.3035711410007</v>
      </c>
      <c r="BF23">
        <f t="shared" si="9"/>
        <v>2233.8335141070006</v>
      </c>
      <c r="BG23">
        <f t="shared" si="34"/>
        <v>5055.9812007750015</v>
      </c>
      <c r="BI23" s="1">
        <v>56.673110000000001</v>
      </c>
      <c r="BJ23" s="1">
        <v>49.752330000000001</v>
      </c>
      <c r="BK23" s="1">
        <v>16.090060000000001</v>
      </c>
      <c r="BL23" s="1">
        <v>15.46808</v>
      </c>
      <c r="BN23">
        <f t="shared" si="35"/>
        <v>813.36637535016087</v>
      </c>
      <c r="BO23">
        <f t="shared" si="36"/>
        <v>767.87438057095812</v>
      </c>
      <c r="BP23">
        <f t="shared" si="37"/>
        <v>1890.0961976725862</v>
      </c>
      <c r="BQ23">
        <f t="shared" si="38"/>
        <v>1802.9322053471315</v>
      </c>
      <c r="BR23">
        <f t="shared" si="39"/>
        <v>5274.2691589408369</v>
      </c>
      <c r="BT23">
        <f t="shared" si="10"/>
        <v>251.69186697674789</v>
      </c>
      <c r="BU23">
        <f t="shared" si="11"/>
        <v>131.69084822794662</v>
      </c>
      <c r="BW23">
        <v>2.0040517889990923</v>
      </c>
      <c r="BX23">
        <v>3.8344999999999914</v>
      </c>
      <c r="BY23">
        <v>2</v>
      </c>
      <c r="BZ23">
        <f t="shared" si="61"/>
        <v>15.418002554244291</v>
      </c>
      <c r="CA23">
        <f t="shared" si="60"/>
        <v>3750161.5566213536</v>
      </c>
      <c r="CF23">
        <f t="shared" si="57"/>
        <v>12.5404848526852</v>
      </c>
      <c r="CG23">
        <f t="shared" si="41"/>
        <v>11.839089160981784</v>
      </c>
      <c r="CH23">
        <f t="shared" si="42"/>
        <v>29.141508003483356</v>
      </c>
      <c r="CI23">
        <f t="shared" si="43"/>
        <v>27.797613347171367</v>
      </c>
      <c r="CJ23">
        <f t="shared" si="44"/>
        <v>81.318695364321698</v>
      </c>
      <c r="CK23">
        <f t="shared" si="58"/>
        <v>2.1684051243270819E-2</v>
      </c>
      <c r="CM23" s="1">
        <v>0</v>
      </c>
      <c r="CN23" s="1">
        <v>0</v>
      </c>
      <c r="CO23" s="1">
        <v>9616</v>
      </c>
      <c r="CP23" s="1">
        <v>11765</v>
      </c>
      <c r="CR23" s="1">
        <v>7.7631290000000002</v>
      </c>
      <c r="CS23" s="1">
        <v>7.9123599999999996</v>
      </c>
      <c r="CU23">
        <f t="shared" si="12"/>
        <v>641.19110091200014</v>
      </c>
      <c r="CV23">
        <f t="shared" si="13"/>
        <v>784.48557635500026</v>
      </c>
      <c r="CX23">
        <f t="shared" si="14"/>
        <v>259.72662589559178</v>
      </c>
      <c r="CY23">
        <f t="shared" si="15"/>
        <v>323.87929581750615</v>
      </c>
      <c r="CZ23">
        <f t="shared" si="45"/>
        <v>0.11065152424460187</v>
      </c>
      <c r="DA23">
        <f t="shared" si="16"/>
        <v>4.0044657814634856</v>
      </c>
      <c r="DB23">
        <f t="shared" si="17"/>
        <v>25.137042222019872</v>
      </c>
      <c r="DC23">
        <f t="shared" si="18"/>
        <v>4.9935718101811526</v>
      </c>
      <c r="DD23">
        <f t="shared" si="19"/>
        <v>22.804041536990216</v>
      </c>
      <c r="DE23">
        <f t="shared" si="46"/>
        <v>8.9980375916446391</v>
      </c>
      <c r="DF23">
        <f t="shared" si="21"/>
        <v>72.320657772677066</v>
      </c>
      <c r="DG23">
        <f t="shared" si="59"/>
        <v>0.11065152424460191</v>
      </c>
      <c r="DI23" s="1">
        <v>2281</v>
      </c>
      <c r="DJ23" s="1">
        <v>596.38409999999999</v>
      </c>
      <c r="DK23" s="1">
        <v>6134</v>
      </c>
      <c r="DL23" s="1">
        <v>588.04960000000005</v>
      </c>
      <c r="DN23" s="1">
        <v>12692</v>
      </c>
      <c r="DO23" s="1">
        <v>14183</v>
      </c>
      <c r="DQ23">
        <f t="shared" si="47"/>
        <v>1.0884929466004811</v>
      </c>
      <c r="DR23">
        <f t="shared" si="48"/>
        <v>2.8862371214535272</v>
      </c>
      <c r="DT23" s="1">
        <v>315305</v>
      </c>
      <c r="DU23" s="1">
        <v>253335</v>
      </c>
      <c r="DV23" s="1">
        <v>170675</v>
      </c>
      <c r="DW23" s="1">
        <v>76053</v>
      </c>
      <c r="DY23">
        <f t="shared" si="49"/>
        <v>21.024413485135007</v>
      </c>
      <c r="DZ23">
        <f t="shared" si="50"/>
        <v>16.892278239345003</v>
      </c>
      <c r="EA23">
        <f t="shared" si="51"/>
        <v>11.380541924725003</v>
      </c>
      <c r="EB23">
        <f t="shared" si="52"/>
        <v>5.0711841511710016</v>
      </c>
      <c r="ED23" s="1">
        <v>36321</v>
      </c>
      <c r="EE23" s="1">
        <v>34430</v>
      </c>
      <c r="EF23" s="1">
        <v>199</v>
      </c>
      <c r="EG23" s="1">
        <v>536.78480000000002</v>
      </c>
      <c r="EH23" s="1">
        <v>38</v>
      </c>
      <c r="EI23" s="1">
        <v>493.56639999999999</v>
      </c>
      <c r="EK23" s="1">
        <v>0.26538070000000002</v>
      </c>
      <c r="EL23" s="1">
        <v>0.20403470000000001</v>
      </c>
      <c r="EM23" s="1">
        <v>0.62529380000000001</v>
      </c>
      <c r="EN23" s="1">
        <v>0.50306770000000001</v>
      </c>
      <c r="EO23" s="1">
        <v>5.9626699999999998E-2</v>
      </c>
      <c r="EP23" s="1">
        <v>1.0314800000000001E-2</v>
      </c>
      <c r="ES23">
        <v>10145</v>
      </c>
      <c r="ET23">
        <v>13923</v>
      </c>
      <c r="EV23">
        <f t="shared" si="53"/>
        <v>1.9615574174470182E-2</v>
      </c>
      <c r="EW23">
        <f t="shared" si="54"/>
        <v>2.7292968469439056E-3</v>
      </c>
    </row>
    <row r="24" spans="1:153" x14ac:dyDescent="0.25">
      <c r="A24">
        <v>2040</v>
      </c>
      <c r="B24" s="1">
        <v>12710</v>
      </c>
      <c r="C24" s="1">
        <v>14173</v>
      </c>
      <c r="D24" s="1">
        <v>36082</v>
      </c>
      <c r="E24" s="1">
        <v>34670</v>
      </c>
      <c r="F24" s="1">
        <v>4057</v>
      </c>
      <c r="G24" s="1">
        <v>4385</v>
      </c>
      <c r="H24" s="1">
        <v>33635</v>
      </c>
      <c r="I24" s="1">
        <v>33790</v>
      </c>
      <c r="J24" s="1">
        <v>31737</v>
      </c>
      <c r="K24" s="1">
        <v>32206</v>
      </c>
      <c r="L24" s="1">
        <v>980933</v>
      </c>
      <c r="P24">
        <v>2040</v>
      </c>
      <c r="Q24">
        <f t="shared" si="0"/>
        <v>847.49780497000029</v>
      </c>
      <c r="R24">
        <f t="shared" si="1"/>
        <v>945.05007001100023</v>
      </c>
      <c r="S24">
        <f t="shared" si="2"/>
        <v>2405.9335797740005</v>
      </c>
      <c r="T24">
        <f t="shared" si="3"/>
        <v>2311.7819746900004</v>
      </c>
      <c r="U24">
        <f t="shared" si="23"/>
        <v>6510.2634294450017</v>
      </c>
      <c r="W24">
        <f t="shared" si="24"/>
        <v>2116.2106873590005</v>
      </c>
      <c r="X24">
        <f t="shared" si="25"/>
        <v>2147.4834230420006</v>
      </c>
      <c r="Z24">
        <f t="shared" si="26"/>
        <v>289.72289241499993</v>
      </c>
      <c r="AA24">
        <f t="shared" si="27"/>
        <v>164.29855164799983</v>
      </c>
      <c r="AB24">
        <f t="shared" si="28"/>
        <v>0.12042015409345375</v>
      </c>
      <c r="AC24">
        <f t="shared" si="29"/>
        <v>7.1070089414479287E-2</v>
      </c>
      <c r="AE24" s="1">
        <v>57750</v>
      </c>
      <c r="AF24" s="1">
        <v>3880</v>
      </c>
      <c r="AG24" s="1">
        <v>6275</v>
      </c>
      <c r="AH24" s="1">
        <v>2847</v>
      </c>
      <c r="AI24" s="1">
        <v>54270</v>
      </c>
      <c r="AJ24" s="1">
        <v>3966</v>
      </c>
      <c r="AK24" s="1">
        <v>6563</v>
      </c>
      <c r="AL24" s="1">
        <v>2626</v>
      </c>
      <c r="AM24" s="1">
        <v>51699</v>
      </c>
      <c r="AN24" s="1">
        <v>3671</v>
      </c>
      <c r="AO24" s="1">
        <v>5992</v>
      </c>
      <c r="AP24" s="1">
        <v>2581</v>
      </c>
      <c r="AR24">
        <f t="shared" si="55"/>
        <v>6051</v>
      </c>
      <c r="AS24">
        <f t="shared" si="30"/>
        <v>209</v>
      </c>
      <c r="AT24">
        <f t="shared" si="31"/>
        <v>283</v>
      </c>
      <c r="AU24">
        <f t="shared" si="32"/>
        <v>266</v>
      </c>
      <c r="AW24">
        <f t="shared" si="56"/>
        <v>0.10477922077922078</v>
      </c>
      <c r="AX24">
        <f t="shared" si="62"/>
        <v>5.3865979381443302E-2</v>
      </c>
      <c r="AY24">
        <f t="shared" si="63"/>
        <v>4.5099601593625499E-2</v>
      </c>
      <c r="AZ24">
        <f t="shared" si="64"/>
        <v>9.343168247277836E-2</v>
      </c>
      <c r="BA24">
        <f t="shared" si="33"/>
        <v>9.6237562189054729E-2</v>
      </c>
      <c r="BC24">
        <f t="shared" si="6"/>
        <v>270.51916559900008</v>
      </c>
      <c r="BD24">
        <f t="shared" si="7"/>
        <v>292.39007669500006</v>
      </c>
      <c r="BE24">
        <f t="shared" si="8"/>
        <v>2242.7685814450006</v>
      </c>
      <c r="BF24">
        <f t="shared" si="9"/>
        <v>2253.1039205300008</v>
      </c>
      <c r="BG24">
        <f t="shared" si="34"/>
        <v>5058.7817442690011</v>
      </c>
      <c r="BI24" s="1">
        <v>57.222209999999997</v>
      </c>
      <c r="BJ24" s="1">
        <v>49.48019</v>
      </c>
      <c r="BK24" s="1">
        <v>16.13072</v>
      </c>
      <c r="BL24" s="1">
        <v>15.06878</v>
      </c>
      <c r="BN24">
        <f t="shared" si="35"/>
        <v>807.70886709935121</v>
      </c>
      <c r="BO24">
        <f t="shared" si="36"/>
        <v>754.89434564515773</v>
      </c>
      <c r="BP24">
        <f t="shared" si="37"/>
        <v>1887.6888074877993</v>
      </c>
      <c r="BQ24">
        <f t="shared" si="38"/>
        <v>1771.5421921027691</v>
      </c>
      <c r="BR24">
        <f t="shared" si="39"/>
        <v>5221.8342123350776</v>
      </c>
      <c r="BT24">
        <f t="shared" si="10"/>
        <v>243.85336311980035</v>
      </c>
      <c r="BU24">
        <f t="shared" si="11"/>
        <v>129.18259725780462</v>
      </c>
      <c r="BW24">
        <v>1.9576261807040964</v>
      </c>
      <c r="BX24">
        <v>3.8344999999999914</v>
      </c>
      <c r="BY24">
        <v>2</v>
      </c>
      <c r="BZ24">
        <f t="shared" si="61"/>
        <v>15.695299864889005</v>
      </c>
      <c r="CA24">
        <f t="shared" si="60"/>
        <v>3825316.7363871802</v>
      </c>
      <c r="CF24">
        <f t="shared" si="57"/>
        <v>12.677232872654098</v>
      </c>
      <c r="CG24">
        <f t="shared" si="41"/>
        <v>11.848293121209917</v>
      </c>
      <c r="CH24">
        <f t="shared" si="42"/>
        <v>29.627841885115743</v>
      </c>
      <c r="CI24">
        <f t="shared" si="43"/>
        <v>27.804885928355766</v>
      </c>
      <c r="CJ24">
        <f t="shared" si="44"/>
        <v>81.958253807335524</v>
      </c>
      <c r="CK24">
        <f t="shared" si="58"/>
        <v>2.1425220303388781E-2</v>
      </c>
      <c r="CM24" s="1">
        <v>0</v>
      </c>
      <c r="CN24" s="1">
        <v>0</v>
      </c>
      <c r="CO24" s="1">
        <v>9726</v>
      </c>
      <c r="CP24" s="1">
        <v>11773</v>
      </c>
      <c r="CR24" s="1">
        <v>7.9075660000000001</v>
      </c>
      <c r="CS24" s="1">
        <v>7.9719819999999997</v>
      </c>
      <c r="CU24">
        <f t="shared" si="12"/>
        <v>648.52585768200015</v>
      </c>
      <c r="CV24">
        <f t="shared" si="13"/>
        <v>785.01901321100024</v>
      </c>
      <c r="CX24">
        <f t="shared" si="14"/>
        <v>267.58533405784931</v>
      </c>
      <c r="CY24">
        <f t="shared" si="15"/>
        <v>326.54171514956158</v>
      </c>
      <c r="CZ24">
        <f t="shared" si="45"/>
        <v>0.1137774630615344</v>
      </c>
      <c r="DA24">
        <f t="shared" si="16"/>
        <v>4.1998320574844419</v>
      </c>
      <c r="DB24">
        <f t="shared" si="17"/>
        <v>25.4280098276313</v>
      </c>
      <c r="DC24">
        <f t="shared" si="18"/>
        <v>5.1251701376675385</v>
      </c>
      <c r="DD24">
        <f t="shared" si="19"/>
        <v>22.679715790688228</v>
      </c>
      <c r="DE24">
        <f t="shared" si="46"/>
        <v>9.3250021951519813</v>
      </c>
      <c r="DF24">
        <f t="shared" si="21"/>
        <v>72.633251612183543</v>
      </c>
      <c r="DG24">
        <f t="shared" si="59"/>
        <v>0.11377746306153443</v>
      </c>
      <c r="DI24" s="1">
        <v>2293</v>
      </c>
      <c r="DJ24" s="1">
        <v>627.90409999999997</v>
      </c>
      <c r="DK24" s="1">
        <v>6069</v>
      </c>
      <c r="DL24" s="1">
        <v>576.65359999999998</v>
      </c>
      <c r="DN24" s="1">
        <v>12701</v>
      </c>
      <c r="DO24" s="1">
        <v>14173</v>
      </c>
      <c r="DQ24">
        <f t="shared" si="47"/>
        <v>1.1520508564743868</v>
      </c>
      <c r="DR24">
        <f t="shared" si="48"/>
        <v>2.8003120077960912</v>
      </c>
      <c r="DT24" s="1">
        <v>313808</v>
      </c>
      <c r="DU24" s="1">
        <v>253540</v>
      </c>
      <c r="DV24" s="1">
        <v>170065</v>
      </c>
      <c r="DW24" s="1">
        <v>77059</v>
      </c>
      <c r="DY24">
        <f t="shared" si="49"/>
        <v>20.924594113456006</v>
      </c>
      <c r="DZ24">
        <f t="shared" si="50"/>
        <v>16.905947558780003</v>
      </c>
      <c r="EA24">
        <f t="shared" si="51"/>
        <v>11.339867364455003</v>
      </c>
      <c r="EB24">
        <f t="shared" si="52"/>
        <v>5.1382638358130022</v>
      </c>
      <c r="ED24" s="1">
        <v>36082</v>
      </c>
      <c r="EE24" s="1">
        <v>34670</v>
      </c>
      <c r="EF24" s="1">
        <v>228</v>
      </c>
      <c r="EG24" s="1">
        <v>537.29039999999998</v>
      </c>
      <c r="EH24" s="1">
        <v>47</v>
      </c>
      <c r="EI24" s="1">
        <v>548.96450000000004</v>
      </c>
      <c r="EK24" s="1">
        <v>0.26372139999999999</v>
      </c>
      <c r="EL24" s="1">
        <v>0.2035225</v>
      </c>
      <c r="EM24" s="1">
        <v>0.63346820000000004</v>
      </c>
      <c r="EN24" s="1">
        <v>0.49567719999999998</v>
      </c>
      <c r="EO24" s="1">
        <v>5.74992E-2</v>
      </c>
      <c r="EP24" s="1">
        <v>1.0274200000000001E-2</v>
      </c>
      <c r="ES24">
        <v>10363</v>
      </c>
      <c r="ET24">
        <v>14196</v>
      </c>
      <c r="EV24">
        <f t="shared" si="53"/>
        <v>2.2001350960146677E-2</v>
      </c>
      <c r="EW24">
        <f t="shared" si="54"/>
        <v>3.310791772330234E-3</v>
      </c>
    </row>
    <row r="25" spans="1:153" x14ac:dyDescent="0.25">
      <c r="A25">
        <v>2041</v>
      </c>
      <c r="B25" s="1">
        <v>12752</v>
      </c>
      <c r="C25" s="1">
        <v>13922</v>
      </c>
      <c r="D25" s="1">
        <v>35665</v>
      </c>
      <c r="E25" s="1">
        <v>34905</v>
      </c>
      <c r="F25" s="1">
        <v>4079</v>
      </c>
      <c r="G25" s="1">
        <v>4227</v>
      </c>
      <c r="H25" s="1">
        <v>33344</v>
      </c>
      <c r="I25" s="1">
        <v>34112</v>
      </c>
      <c r="J25" s="1">
        <v>31445</v>
      </c>
      <c r="K25" s="1">
        <v>32480</v>
      </c>
      <c r="L25" s="1">
        <v>977431</v>
      </c>
      <c r="P25">
        <v>2041</v>
      </c>
      <c r="Q25">
        <f t="shared" si="0"/>
        <v>850.29834846400024</v>
      </c>
      <c r="R25">
        <f t="shared" si="1"/>
        <v>928.31348865400025</v>
      </c>
      <c r="S25">
        <f t="shared" si="2"/>
        <v>2378.1281836550006</v>
      </c>
      <c r="T25">
        <f t="shared" si="3"/>
        <v>2327.4516823350004</v>
      </c>
      <c r="U25">
        <f t="shared" si="23"/>
        <v>6484.1917031080011</v>
      </c>
      <c r="W25">
        <f t="shared" si="24"/>
        <v>2096.7402421150005</v>
      </c>
      <c r="X25">
        <f t="shared" si="25"/>
        <v>2165.7536353600008</v>
      </c>
      <c r="Z25">
        <f t="shared" si="26"/>
        <v>281.38794154000016</v>
      </c>
      <c r="AA25">
        <f t="shared" si="27"/>
        <v>161.69804697499967</v>
      </c>
      <c r="AB25">
        <f t="shared" si="28"/>
        <v>0.11832328613486615</v>
      </c>
      <c r="AC25">
        <f t="shared" si="29"/>
        <v>6.9474287351382169E-2</v>
      </c>
      <c r="AE25" s="1">
        <v>57650</v>
      </c>
      <c r="AF25" s="1">
        <v>3844</v>
      </c>
      <c r="AG25" s="1">
        <v>6227</v>
      </c>
      <c r="AH25" s="1">
        <v>2849</v>
      </c>
      <c r="AI25" s="1">
        <v>54394</v>
      </c>
      <c r="AJ25" s="1">
        <v>3917</v>
      </c>
      <c r="AK25" s="1">
        <v>6522</v>
      </c>
      <c r="AL25" s="1">
        <v>2623</v>
      </c>
      <c r="AM25" s="1">
        <v>51759</v>
      </c>
      <c r="AN25" s="1">
        <v>3627</v>
      </c>
      <c r="AO25" s="1">
        <v>5961</v>
      </c>
      <c r="AP25" s="1">
        <v>2578</v>
      </c>
      <c r="AR25">
        <f t="shared" si="55"/>
        <v>5891</v>
      </c>
      <c r="AS25">
        <f t="shared" si="30"/>
        <v>217</v>
      </c>
      <c r="AT25">
        <f t="shared" si="31"/>
        <v>266</v>
      </c>
      <c r="AU25">
        <f t="shared" si="32"/>
        <v>271</v>
      </c>
      <c r="AW25">
        <f t="shared" si="56"/>
        <v>0.1021856027753686</v>
      </c>
      <c r="AX25">
        <f t="shared" si="62"/>
        <v>5.6451612903225805E-2</v>
      </c>
      <c r="AY25">
        <f t="shared" si="63"/>
        <v>4.2717199293399712E-2</v>
      </c>
      <c r="AZ25">
        <f t="shared" si="64"/>
        <v>9.5121095121095123E-2</v>
      </c>
      <c r="BA25">
        <f t="shared" si="33"/>
        <v>9.4161825138160696E-2</v>
      </c>
      <c r="BC25">
        <f t="shared" si="6"/>
        <v>271.98611695300008</v>
      </c>
      <c r="BD25">
        <f t="shared" si="7"/>
        <v>281.85469878900011</v>
      </c>
      <c r="BE25">
        <f t="shared" si="8"/>
        <v>2223.3648158080005</v>
      </c>
      <c r="BF25">
        <f t="shared" si="9"/>
        <v>2274.5747539840004</v>
      </c>
      <c r="BG25">
        <f t="shared" si="34"/>
        <v>5051.7803855340007</v>
      </c>
      <c r="BI25" s="1">
        <v>57.08278</v>
      </c>
      <c r="BJ25" s="1">
        <v>48.763089999999998</v>
      </c>
      <c r="BK25" s="1">
        <v>16.172270000000001</v>
      </c>
      <c r="BL25" s="1">
        <v>15.35699</v>
      </c>
      <c r="BN25">
        <f t="shared" si="35"/>
        <v>810.11008186490528</v>
      </c>
      <c r="BO25">
        <f t="shared" si="36"/>
        <v>717.14781893719612</v>
      </c>
      <c r="BP25">
        <f t="shared" si="37"/>
        <v>1876.1773848693122</v>
      </c>
      <c r="BQ25">
        <f t="shared" si="38"/>
        <v>1822.6299420886041</v>
      </c>
      <c r="BR25">
        <f t="shared" si="39"/>
        <v>5226.0652277600175</v>
      </c>
      <c r="BT25">
        <f t="shared" si="10"/>
        <v>237.44807354092188</v>
      </c>
      <c r="BU25">
        <f t="shared" si="11"/>
        <v>129.5695828319904</v>
      </c>
      <c r="BW25">
        <v>1.9264648492287648</v>
      </c>
      <c r="BX25">
        <v>3.8344999999999914</v>
      </c>
      <c r="BY25">
        <v>2</v>
      </c>
      <c r="BZ25">
        <f t="shared" si="61"/>
        <v>15.977584449223697</v>
      </c>
      <c r="CA25">
        <f t="shared" si="60"/>
        <v>3900202.138313551</v>
      </c>
      <c r="CF25">
        <f t="shared" si="57"/>
        <v>12.943602246164046</v>
      </c>
      <c r="CG25">
        <f t="shared" si="41"/>
        <v>11.458289839645637</v>
      </c>
      <c r="CH25">
        <f t="shared" si="42"/>
        <v>29.976782608473105</v>
      </c>
      <c r="CI25">
        <f t="shared" si="43"/>
        <v>29.121223819404367</v>
      </c>
      <c r="CJ25">
        <f t="shared" si="44"/>
        <v>83.499898513687157</v>
      </c>
      <c r="CK25">
        <f t="shared" si="58"/>
        <v>2.1409120746185874E-2</v>
      </c>
      <c r="CM25" s="1">
        <v>0</v>
      </c>
      <c r="CN25" s="1">
        <v>0</v>
      </c>
      <c r="CO25" s="1">
        <v>9617</v>
      </c>
      <c r="CP25" s="1">
        <v>12143</v>
      </c>
      <c r="CR25" s="1">
        <v>7.6932429999999998</v>
      </c>
      <c r="CS25" s="1">
        <v>7.993976</v>
      </c>
      <c r="CU25">
        <f t="shared" si="12"/>
        <v>641.25778051900011</v>
      </c>
      <c r="CV25">
        <f t="shared" si="13"/>
        <v>809.69046780100018</v>
      </c>
      <c r="CX25">
        <f t="shared" si="14"/>
        <v>257.41525612300865</v>
      </c>
      <c r="CY25">
        <f t="shared" si="15"/>
        <v>337.73343035824234</v>
      </c>
      <c r="CZ25">
        <f t="shared" si="45"/>
        <v>0.11388083778976138</v>
      </c>
      <c r="DA25">
        <f t="shared" si="16"/>
        <v>4.1128739932239178</v>
      </c>
      <c r="DB25">
        <f t="shared" si="17"/>
        <v>25.863908615249187</v>
      </c>
      <c r="DC25">
        <f t="shared" si="18"/>
        <v>5.3961644048748258</v>
      </c>
      <c r="DD25">
        <f t="shared" si="19"/>
        <v>23.725059414529539</v>
      </c>
      <c r="DE25">
        <f t="shared" si="46"/>
        <v>9.5090383980987436</v>
      </c>
      <c r="DF25">
        <f t="shared" si="21"/>
        <v>73.990860115588418</v>
      </c>
      <c r="DG25">
        <f t="shared" si="59"/>
        <v>0.11388083778976137</v>
      </c>
      <c r="DI25" s="1">
        <v>2283</v>
      </c>
      <c r="DJ25" s="1">
        <v>631.19359999999995</v>
      </c>
      <c r="DK25" s="1">
        <v>6020</v>
      </c>
      <c r="DL25" s="1">
        <v>571.40599999999995</v>
      </c>
      <c r="DN25" s="1">
        <v>12744</v>
      </c>
      <c r="DO25" s="1">
        <v>13922</v>
      </c>
      <c r="DQ25">
        <f t="shared" si="47"/>
        <v>1.1530357576115211</v>
      </c>
      <c r="DR25">
        <f t="shared" si="48"/>
        <v>2.7524254518600104</v>
      </c>
      <c r="DT25" s="1">
        <v>311486</v>
      </c>
      <c r="DU25" s="1">
        <v>253673</v>
      </c>
      <c r="DV25" s="1">
        <v>168647</v>
      </c>
      <c r="DW25" s="1">
        <v>78457</v>
      </c>
      <c r="DY25">
        <f t="shared" si="49"/>
        <v>20.769764066002008</v>
      </c>
      <c r="DZ25">
        <f t="shared" si="50"/>
        <v>16.914815946511006</v>
      </c>
      <c r="EA25">
        <f t="shared" si="51"/>
        <v>11.245315681729004</v>
      </c>
      <c r="EB25">
        <f t="shared" si="52"/>
        <v>5.2314819263990016</v>
      </c>
      <c r="ED25" s="1">
        <v>35665</v>
      </c>
      <c r="EE25" s="1">
        <v>34905</v>
      </c>
      <c r="EF25" s="1">
        <v>192</v>
      </c>
      <c r="EG25" s="1">
        <v>552.68629999999996</v>
      </c>
      <c r="EH25" s="1">
        <v>37</v>
      </c>
      <c r="EI25" s="1">
        <v>476.8476</v>
      </c>
      <c r="EK25" s="1">
        <v>0.26379249999999999</v>
      </c>
      <c r="EL25" s="1">
        <v>0.20308499999999999</v>
      </c>
      <c r="EM25" s="1">
        <v>0.63635180000000002</v>
      </c>
      <c r="EN25" s="1">
        <v>0.49496030000000002</v>
      </c>
      <c r="EO25" s="1">
        <v>5.6833000000000002E-2</v>
      </c>
      <c r="EP25" s="1">
        <v>1.1008799999999999E-2</v>
      </c>
      <c r="ES25">
        <v>10300</v>
      </c>
      <c r="ET25">
        <v>14730</v>
      </c>
      <c r="EV25">
        <f t="shared" si="53"/>
        <v>1.8640776699029128E-2</v>
      </c>
      <c r="EW25">
        <f t="shared" si="54"/>
        <v>2.5118805159538358E-3</v>
      </c>
    </row>
    <row r="26" spans="1:153" x14ac:dyDescent="0.25">
      <c r="A26">
        <v>2042</v>
      </c>
      <c r="B26" s="1">
        <v>12941</v>
      </c>
      <c r="C26" s="1">
        <v>13919</v>
      </c>
      <c r="D26" s="1">
        <v>35082</v>
      </c>
      <c r="E26" s="1">
        <v>35421</v>
      </c>
      <c r="F26" s="1">
        <v>4149</v>
      </c>
      <c r="G26" s="1">
        <v>4157</v>
      </c>
      <c r="H26" s="1">
        <v>32926</v>
      </c>
      <c r="I26" s="1">
        <v>34684</v>
      </c>
      <c r="J26" s="1">
        <v>30987</v>
      </c>
      <c r="K26" s="1">
        <v>32964</v>
      </c>
      <c r="L26" s="1">
        <v>973625</v>
      </c>
      <c r="P26">
        <v>2042</v>
      </c>
      <c r="Q26">
        <f t="shared" si="0"/>
        <v>862.9007941870002</v>
      </c>
      <c r="R26">
        <f t="shared" si="1"/>
        <v>928.11344983300035</v>
      </c>
      <c r="S26">
        <f t="shared" si="2"/>
        <v>2339.2539727740009</v>
      </c>
      <c r="T26">
        <f t="shared" si="3"/>
        <v>2361.8583595470009</v>
      </c>
      <c r="U26">
        <f t="shared" si="23"/>
        <v>6492.1265763410029</v>
      </c>
      <c r="W26">
        <f t="shared" si="24"/>
        <v>2066.2009821090005</v>
      </c>
      <c r="X26">
        <f t="shared" si="25"/>
        <v>2198.0265651480008</v>
      </c>
      <c r="Z26">
        <f t="shared" si="26"/>
        <v>273.05299066500038</v>
      </c>
      <c r="AA26">
        <f t="shared" si="27"/>
        <v>163.83179439900005</v>
      </c>
      <c r="AB26">
        <f t="shared" si="28"/>
        <v>0.11672652642380719</v>
      </c>
      <c r="AC26">
        <f t="shared" si="29"/>
        <v>6.9365630558143473E-2</v>
      </c>
      <c r="AE26" s="1">
        <v>57663</v>
      </c>
      <c r="AF26" s="1">
        <v>3840</v>
      </c>
      <c r="AG26" s="1">
        <v>6163</v>
      </c>
      <c r="AH26" s="1">
        <v>2837</v>
      </c>
      <c r="AI26" s="1">
        <v>54649</v>
      </c>
      <c r="AJ26" s="1">
        <v>3907</v>
      </c>
      <c r="AK26" s="1">
        <v>6439</v>
      </c>
      <c r="AL26" s="1">
        <v>2615</v>
      </c>
      <c r="AM26" s="1">
        <v>51888</v>
      </c>
      <c r="AN26" s="1">
        <v>3620</v>
      </c>
      <c r="AO26" s="1">
        <v>5877</v>
      </c>
      <c r="AP26" s="1">
        <v>2566</v>
      </c>
      <c r="AR26">
        <f t="shared" si="55"/>
        <v>5775</v>
      </c>
      <c r="AS26">
        <f t="shared" si="30"/>
        <v>220</v>
      </c>
      <c r="AT26">
        <f t="shared" si="31"/>
        <v>286</v>
      </c>
      <c r="AU26">
        <f t="shared" si="32"/>
        <v>271</v>
      </c>
      <c r="AW26">
        <f t="shared" si="56"/>
        <v>0.10015087664533583</v>
      </c>
      <c r="AX26">
        <f t="shared" si="62"/>
        <v>5.7291666666666664E-2</v>
      </c>
      <c r="AY26">
        <f t="shared" si="63"/>
        <v>4.6405971117962033E-2</v>
      </c>
      <c r="AZ26">
        <f t="shared" si="64"/>
        <v>9.5523440253789213E-2</v>
      </c>
      <c r="BA26">
        <f t="shared" si="33"/>
        <v>9.2932215650397859E-2</v>
      </c>
      <c r="BC26">
        <f t="shared" si="6"/>
        <v>276.65368944300008</v>
      </c>
      <c r="BD26">
        <f t="shared" si="7"/>
        <v>277.18712629900006</v>
      </c>
      <c r="BE26">
        <f t="shared" si="8"/>
        <v>2195.4927400820002</v>
      </c>
      <c r="BF26">
        <f t="shared" si="9"/>
        <v>2312.7154891880004</v>
      </c>
      <c r="BG26">
        <f t="shared" si="34"/>
        <v>5062.0490450120014</v>
      </c>
      <c r="BI26" s="1">
        <v>58.997920000000001</v>
      </c>
      <c r="BJ26" s="1">
        <v>48.471119999999999</v>
      </c>
      <c r="BK26" s="1">
        <v>15.954969999999999</v>
      </c>
      <c r="BL26" s="1">
        <v>15.255089999999999</v>
      </c>
      <c r="BN26">
        <f t="shared" si="35"/>
        <v>851.65823781904953</v>
      </c>
      <c r="BO26">
        <f t="shared" si="36"/>
        <v>701.0488729982327</v>
      </c>
      <c r="BP26">
        <f t="shared" si="37"/>
        <v>1827.764264054048</v>
      </c>
      <c r="BQ26">
        <f t="shared" si="38"/>
        <v>1840.8956344138978</v>
      </c>
      <c r="BR26">
        <f t="shared" si="39"/>
        <v>5221.3670092852281</v>
      </c>
      <c r="BT26">
        <f t="shared" si="10"/>
        <v>227.31867403575706</v>
      </c>
      <c r="BU26">
        <f t="shared" si="11"/>
        <v>130.40827395210894</v>
      </c>
      <c r="BW26">
        <v>1.9030351552745657</v>
      </c>
      <c r="BX26">
        <v>3.8344999999999914</v>
      </c>
      <c r="BY26">
        <v>2</v>
      </c>
      <c r="BZ26">
        <f t="shared" si="61"/>
        <v>16.264946004832527</v>
      </c>
      <c r="CA26">
        <f t="shared" si="60"/>
        <v>3975338.1615570299</v>
      </c>
      <c r="CF26">
        <f t="shared" si="57"/>
        <v>13.852175252697659</v>
      </c>
      <c r="CG26">
        <f t="shared" si="41"/>
        <v>11.40252206606495</v>
      </c>
      <c r="CH26">
        <f t="shared" si="42"/>
        <v>29.728487064401552</v>
      </c>
      <c r="CI26">
        <f t="shared" si="43"/>
        <v>29.942068094273967</v>
      </c>
      <c r="CJ26">
        <f t="shared" si="44"/>
        <v>84.925252477438121</v>
      </c>
      <c r="CK26">
        <f t="shared" si="58"/>
        <v>2.1363025993284365E-2</v>
      </c>
      <c r="CM26" s="1">
        <v>0</v>
      </c>
      <c r="CN26" s="1">
        <v>0</v>
      </c>
      <c r="CO26" s="1">
        <v>9642</v>
      </c>
      <c r="CP26" s="1">
        <v>12541</v>
      </c>
      <c r="CR26" s="1">
        <v>8.0731619999999999</v>
      </c>
      <c r="CS26" s="1">
        <v>7.9163069999999998</v>
      </c>
      <c r="CU26">
        <f t="shared" si="12"/>
        <v>642.92477069400013</v>
      </c>
      <c r="CV26">
        <f t="shared" si="13"/>
        <v>836.22895138700028</v>
      </c>
      <c r="CX26">
        <f t="shared" si="14"/>
        <v>270.82952657717425</v>
      </c>
      <c r="CY26">
        <f t="shared" si="15"/>
        <v>345.41406047300427</v>
      </c>
      <c r="CZ26">
        <f t="shared" si="45"/>
        <v>0.11802341914565749</v>
      </c>
      <c r="DA26">
        <f t="shared" si="16"/>
        <v>4.4050276262920942</v>
      </c>
      <c r="DB26">
        <f t="shared" si="17"/>
        <v>25.32345943810946</v>
      </c>
      <c r="DC26">
        <f t="shared" si="18"/>
        <v>5.6181410429033711</v>
      </c>
      <c r="DD26">
        <f t="shared" si="19"/>
        <v>24.323927051370596</v>
      </c>
      <c r="DE26">
        <f t="shared" si="46"/>
        <v>10.023168669195465</v>
      </c>
      <c r="DF26">
        <f t="shared" si="21"/>
        <v>74.902083808242651</v>
      </c>
      <c r="DG26">
        <f t="shared" si="59"/>
        <v>0.11802341914565748</v>
      </c>
      <c r="DI26" s="1">
        <v>2261</v>
      </c>
      <c r="DJ26" s="1">
        <v>637.68920000000003</v>
      </c>
      <c r="DK26" s="1">
        <v>5992</v>
      </c>
      <c r="DL26" s="1">
        <v>574.47940000000006</v>
      </c>
      <c r="DN26" s="1">
        <v>12936</v>
      </c>
      <c r="DO26" s="1">
        <v>13919</v>
      </c>
      <c r="DQ26">
        <f t="shared" si="47"/>
        <v>1.1536761158041262</v>
      </c>
      <c r="DR26">
        <f t="shared" si="48"/>
        <v>2.7543589829352255</v>
      </c>
      <c r="DT26" s="1">
        <v>309765</v>
      </c>
      <c r="DU26" s="1">
        <v>254334</v>
      </c>
      <c r="DV26" s="1">
        <v>166747</v>
      </c>
      <c r="DW26" s="1">
        <v>79906</v>
      </c>
      <c r="DY26">
        <f t="shared" si="49"/>
        <v>20.655008462355006</v>
      </c>
      <c r="DZ26">
        <f t="shared" si="50"/>
        <v>16.958891166738002</v>
      </c>
      <c r="EA26">
        <f t="shared" si="51"/>
        <v>11.118624428429003</v>
      </c>
      <c r="EB26">
        <f t="shared" si="52"/>
        <v>5.3281006769420012</v>
      </c>
      <c r="ED26" s="1">
        <v>35082</v>
      </c>
      <c r="EE26" s="1">
        <v>35421</v>
      </c>
      <c r="EF26" s="1">
        <v>194</v>
      </c>
      <c r="EG26" s="1">
        <v>580.67049999999995</v>
      </c>
      <c r="EH26" s="1">
        <v>41</v>
      </c>
      <c r="EI26" s="1">
        <v>715.12750000000005</v>
      </c>
      <c r="EK26" s="1">
        <v>0.26323069999999998</v>
      </c>
      <c r="EL26" s="1">
        <v>0.20454020000000001</v>
      </c>
      <c r="EM26" s="1">
        <v>0.63327929999999999</v>
      </c>
      <c r="EN26" s="1">
        <v>0.49866290000000002</v>
      </c>
      <c r="EO26" s="1">
        <v>5.5426499999999997E-2</v>
      </c>
      <c r="EP26" s="1">
        <v>1.3217599999999999E-2</v>
      </c>
      <c r="ES26">
        <v>10334</v>
      </c>
      <c r="ET26">
        <v>15234</v>
      </c>
      <c r="EV26">
        <f t="shared" si="53"/>
        <v>1.8772982388233016E-2</v>
      </c>
      <c r="EW26">
        <f t="shared" si="54"/>
        <v>2.6913482998555862E-3</v>
      </c>
    </row>
    <row r="27" spans="1:153" x14ac:dyDescent="0.25">
      <c r="A27">
        <v>2043</v>
      </c>
      <c r="B27" s="1">
        <v>13048</v>
      </c>
      <c r="C27" s="1">
        <v>13876</v>
      </c>
      <c r="D27" s="1">
        <v>34588</v>
      </c>
      <c r="E27" s="1">
        <v>35705</v>
      </c>
      <c r="F27" s="1">
        <v>4147</v>
      </c>
      <c r="G27" s="1">
        <v>4166</v>
      </c>
      <c r="H27" s="1">
        <v>32463</v>
      </c>
      <c r="I27" s="1">
        <v>35057</v>
      </c>
      <c r="J27" s="1">
        <v>30478</v>
      </c>
      <c r="K27" s="1">
        <v>33280</v>
      </c>
      <c r="L27" s="1">
        <v>969660</v>
      </c>
      <c r="P27">
        <v>2043</v>
      </c>
      <c r="Q27">
        <f t="shared" si="0"/>
        <v>870.03551213600019</v>
      </c>
      <c r="R27">
        <f t="shared" si="1"/>
        <v>925.2462267320002</v>
      </c>
      <c r="S27">
        <f t="shared" si="2"/>
        <v>2306.3142469160007</v>
      </c>
      <c r="T27">
        <f t="shared" si="3"/>
        <v>2380.7953679350003</v>
      </c>
      <c r="U27">
        <f t="shared" si="23"/>
        <v>6482.391353719001</v>
      </c>
      <c r="W27">
        <f t="shared" si="24"/>
        <v>2032.2610621460005</v>
      </c>
      <c r="X27">
        <f t="shared" si="25"/>
        <v>2219.0973209600006</v>
      </c>
      <c r="Z27">
        <f t="shared" si="26"/>
        <v>274.05318477000014</v>
      </c>
      <c r="AA27">
        <f t="shared" si="27"/>
        <v>161.69804697499967</v>
      </c>
      <c r="AB27">
        <f t="shared" si="28"/>
        <v>0.11882733896148956</v>
      </c>
      <c r="AC27">
        <f t="shared" si="29"/>
        <v>6.7917658591233568E-2</v>
      </c>
      <c r="AE27" s="1">
        <v>57405</v>
      </c>
      <c r="AF27" s="1">
        <v>3842</v>
      </c>
      <c r="AG27" s="1">
        <v>6190</v>
      </c>
      <c r="AH27" s="1">
        <v>2856</v>
      </c>
      <c r="AI27" s="1">
        <v>54464</v>
      </c>
      <c r="AJ27" s="1">
        <v>3945</v>
      </c>
      <c r="AK27" s="1">
        <v>6465</v>
      </c>
      <c r="AL27" s="1">
        <v>2646</v>
      </c>
      <c r="AM27" s="1">
        <v>51651</v>
      </c>
      <c r="AN27" s="1">
        <v>3631</v>
      </c>
      <c r="AO27" s="1">
        <v>5901</v>
      </c>
      <c r="AP27" s="1">
        <v>2575</v>
      </c>
      <c r="AR27">
        <f t="shared" si="55"/>
        <v>5754</v>
      </c>
      <c r="AS27">
        <f t="shared" si="30"/>
        <v>211</v>
      </c>
      <c r="AT27">
        <f t="shared" si="31"/>
        <v>289</v>
      </c>
      <c r="AU27">
        <f t="shared" si="32"/>
        <v>281</v>
      </c>
      <c r="AW27">
        <f t="shared" si="56"/>
        <v>0.10023517115233864</v>
      </c>
      <c r="AX27">
        <f t="shared" si="62"/>
        <v>5.4919312857886517E-2</v>
      </c>
      <c r="AY27">
        <f t="shared" si="63"/>
        <v>4.6688206785137319E-2</v>
      </c>
      <c r="AZ27">
        <f t="shared" si="64"/>
        <v>9.8389355742296916E-2</v>
      </c>
      <c r="BA27">
        <f t="shared" si="33"/>
        <v>9.2968005349039026E-2</v>
      </c>
      <c r="BC27">
        <f t="shared" si="6"/>
        <v>276.52033022900008</v>
      </c>
      <c r="BD27">
        <f t="shared" si="7"/>
        <v>277.78724276200006</v>
      </c>
      <c r="BE27">
        <f t="shared" si="8"/>
        <v>2164.6200820410004</v>
      </c>
      <c r="BF27">
        <f t="shared" si="9"/>
        <v>2337.5869825990003</v>
      </c>
      <c r="BG27">
        <f t="shared" si="34"/>
        <v>5056.5146376310004</v>
      </c>
      <c r="BI27" s="1">
        <v>57.950330000000001</v>
      </c>
      <c r="BJ27" s="1">
        <v>50.62397</v>
      </c>
      <c r="BK27" s="1">
        <v>15.99958</v>
      </c>
      <c r="BL27" s="1">
        <v>15.142799999999999</v>
      </c>
      <c r="BN27">
        <f t="shared" si="35"/>
        <v>836.13261612744975</v>
      </c>
      <c r="BO27">
        <f t="shared" si="36"/>
        <v>733.77123347266547</v>
      </c>
      <c r="BP27">
        <f t="shared" si="37"/>
        <v>1807.1010994148457</v>
      </c>
      <c r="BQ27">
        <f t="shared" si="38"/>
        <v>1846.9968344966539</v>
      </c>
      <c r="BR27">
        <f t="shared" si="39"/>
        <v>5224.001783511615</v>
      </c>
      <c r="BT27">
        <f t="shared" si="10"/>
        <v>228.78925295243874</v>
      </c>
      <c r="BU27">
        <f t="shared" si="11"/>
        <v>127.7624247269982</v>
      </c>
      <c r="BW27">
        <v>1.8715040493936073</v>
      </c>
      <c r="BX27">
        <v>3.8344999999999914</v>
      </c>
      <c r="BY27">
        <v>2</v>
      </c>
      <c r="BZ27">
        <f t="shared" si="61"/>
        <v>16.557475842537084</v>
      </c>
      <c r="CA27">
        <f t="shared" si="60"/>
        <v>4050990.2443125057</v>
      </c>
      <c r="CF27">
        <f t="shared" si="57"/>
        <v>13.844245592687583</v>
      </c>
      <c r="CG27">
        <f t="shared" si="41"/>
        <v>12.149399472172297</v>
      </c>
      <c r="CH27">
        <f t="shared" si="42"/>
        <v>29.921032798583514</v>
      </c>
      <c r="CI27">
        <f t="shared" si="43"/>
        <v>30.581605468420815</v>
      </c>
      <c r="CJ27">
        <f t="shared" si="44"/>
        <v>86.496283331864205</v>
      </c>
      <c r="CK27">
        <f t="shared" si="58"/>
        <v>2.1351886357490722E-2</v>
      </c>
      <c r="CM27" s="1">
        <v>0</v>
      </c>
      <c r="CN27" s="1">
        <v>0</v>
      </c>
      <c r="CO27" s="1">
        <v>9616</v>
      </c>
      <c r="CP27" s="1">
        <v>12678</v>
      </c>
      <c r="CR27" s="1">
        <v>7.8454689999999996</v>
      </c>
      <c r="CS27" s="1">
        <v>7.9047809999999998</v>
      </c>
      <c r="CU27">
        <f t="shared" si="12"/>
        <v>641.19110091200014</v>
      </c>
      <c r="CV27">
        <f t="shared" si="13"/>
        <v>845.36405754600025</v>
      </c>
      <c r="CX27">
        <f t="shared" si="14"/>
        <v>262.48142880769626</v>
      </c>
      <c r="CY27">
        <f t="shared" si="15"/>
        <v>348.67901137114518</v>
      </c>
      <c r="CZ27">
        <f t="shared" si="45"/>
        <v>0.11699085595794238</v>
      </c>
      <c r="DA27">
        <f t="shared" si="16"/>
        <v>4.3460299165980478</v>
      </c>
      <c r="DB27">
        <f t="shared" si="17"/>
        <v>25.575002881985466</v>
      </c>
      <c r="DC27">
        <f t="shared" si="18"/>
        <v>5.7732443075774489</v>
      </c>
      <c r="DD27">
        <f t="shared" si="19"/>
        <v>24.808361160843365</v>
      </c>
      <c r="DE27">
        <f t="shared" si="46"/>
        <v>10.119274224175497</v>
      </c>
      <c r="DF27">
        <f t="shared" si="21"/>
        <v>76.377009107688707</v>
      </c>
      <c r="DG27">
        <f t="shared" si="59"/>
        <v>0.11699085595794237</v>
      </c>
      <c r="DI27" s="1">
        <v>2329</v>
      </c>
      <c r="DJ27" s="1">
        <v>629.04330000000004</v>
      </c>
      <c r="DK27" s="1">
        <v>5981</v>
      </c>
      <c r="DL27" s="1">
        <v>571.22249999999997</v>
      </c>
      <c r="DN27" s="1">
        <v>13041</v>
      </c>
      <c r="DO27" s="1">
        <v>13876</v>
      </c>
      <c r="DQ27">
        <f t="shared" si="47"/>
        <v>1.1722609741179681</v>
      </c>
      <c r="DR27">
        <f t="shared" si="48"/>
        <v>2.7337159429555618</v>
      </c>
      <c r="DT27" s="1">
        <v>308141</v>
      </c>
      <c r="DU27" s="1">
        <v>254397</v>
      </c>
      <c r="DV27" s="1">
        <v>164998</v>
      </c>
      <c r="DW27" s="1">
        <v>81348</v>
      </c>
      <c r="DY27">
        <f t="shared" si="49"/>
        <v>20.546720780587005</v>
      </c>
      <c r="DZ27">
        <f t="shared" si="50"/>
        <v>16.963091981979005</v>
      </c>
      <c r="EA27">
        <f t="shared" si="51"/>
        <v>11.002001795786002</v>
      </c>
      <c r="EB27">
        <f t="shared" si="52"/>
        <v>5.4242526702360019</v>
      </c>
      <c r="ED27" s="1">
        <v>34588</v>
      </c>
      <c r="EE27" s="1">
        <v>35705</v>
      </c>
      <c r="EF27" s="1">
        <v>185</v>
      </c>
      <c r="EG27" s="1">
        <v>638.75959999999998</v>
      </c>
      <c r="EH27" s="1">
        <v>58</v>
      </c>
      <c r="EI27" s="1">
        <v>694.33500000000004</v>
      </c>
      <c r="EK27" s="1">
        <v>0.26243630000000001</v>
      </c>
      <c r="EL27" s="1">
        <v>0.20617830000000001</v>
      </c>
      <c r="EM27" s="1">
        <v>0.6444069</v>
      </c>
      <c r="EN27" s="1">
        <v>0.49609189999999997</v>
      </c>
      <c r="EO27" s="1">
        <v>5.3825100000000001E-2</v>
      </c>
      <c r="EP27" s="1">
        <v>1.4516299999999999E-2</v>
      </c>
      <c r="ES27">
        <v>10303</v>
      </c>
      <c r="ET27">
        <v>15561</v>
      </c>
      <c r="EV27">
        <f t="shared" si="53"/>
        <v>1.7955935164515189E-2</v>
      </c>
      <c r="EW27">
        <f t="shared" si="54"/>
        <v>3.7272668851616219E-3</v>
      </c>
    </row>
    <row r="28" spans="1:153" x14ac:dyDescent="0.25">
      <c r="A28">
        <v>2044</v>
      </c>
      <c r="B28" s="1">
        <v>12976</v>
      </c>
      <c r="C28" s="1">
        <v>13648</v>
      </c>
      <c r="D28" s="1">
        <v>33936</v>
      </c>
      <c r="E28" s="1">
        <v>36635</v>
      </c>
      <c r="F28" s="1">
        <v>4172</v>
      </c>
      <c r="G28" s="1">
        <v>4146</v>
      </c>
      <c r="H28" s="1">
        <v>31857</v>
      </c>
      <c r="I28" s="1">
        <v>35979</v>
      </c>
      <c r="J28" s="1">
        <v>29869</v>
      </c>
      <c r="K28" s="1">
        <v>34132</v>
      </c>
      <c r="L28" s="1">
        <v>965705</v>
      </c>
      <c r="P28">
        <v>2044</v>
      </c>
      <c r="Q28">
        <f t="shared" si="0"/>
        <v>865.23458043200026</v>
      </c>
      <c r="R28">
        <f t="shared" si="1"/>
        <v>910.0432763360003</v>
      </c>
      <c r="S28">
        <f t="shared" si="2"/>
        <v>2262.8391431520008</v>
      </c>
      <c r="T28">
        <f t="shared" si="3"/>
        <v>2442.8074024450007</v>
      </c>
      <c r="U28">
        <f t="shared" si="23"/>
        <v>6480.9244023650026</v>
      </c>
      <c r="W28">
        <f t="shared" si="24"/>
        <v>1991.6531814830005</v>
      </c>
      <c r="X28">
        <f t="shared" si="25"/>
        <v>2275.9083461240007</v>
      </c>
      <c r="Z28">
        <f t="shared" si="26"/>
        <v>271.18596166900033</v>
      </c>
      <c r="AA28">
        <f t="shared" si="27"/>
        <v>166.89905632099999</v>
      </c>
      <c r="AB28">
        <f t="shared" si="28"/>
        <v>0.11984323432343245</v>
      </c>
      <c r="AC28">
        <f t="shared" si="29"/>
        <v>6.8322642281970769E-2</v>
      </c>
      <c r="AE28" s="1">
        <v>57714</v>
      </c>
      <c r="AF28" s="1">
        <v>3792</v>
      </c>
      <c r="AG28" s="1">
        <v>6228</v>
      </c>
      <c r="AH28" s="1">
        <v>2837</v>
      </c>
      <c r="AI28" s="1">
        <v>54775</v>
      </c>
      <c r="AJ28" s="1">
        <v>3937</v>
      </c>
      <c r="AK28" s="1">
        <v>6502</v>
      </c>
      <c r="AL28" s="1">
        <v>2622</v>
      </c>
      <c r="AM28" s="1">
        <v>51910</v>
      </c>
      <c r="AN28" s="1">
        <v>3606</v>
      </c>
      <c r="AO28" s="1">
        <v>5930</v>
      </c>
      <c r="AP28" s="1">
        <v>2555</v>
      </c>
      <c r="AR28">
        <f t="shared" si="55"/>
        <v>5804</v>
      </c>
      <c r="AS28">
        <f t="shared" si="30"/>
        <v>186</v>
      </c>
      <c r="AT28">
        <f t="shared" si="31"/>
        <v>298</v>
      </c>
      <c r="AU28">
        <f t="shared" si="32"/>
        <v>282</v>
      </c>
      <c r="AW28">
        <f t="shared" si="56"/>
        <v>0.10056485428145684</v>
      </c>
      <c r="AX28">
        <f t="shared" si="62"/>
        <v>4.9050632911392403E-2</v>
      </c>
      <c r="AY28">
        <f t="shared" si="63"/>
        <v>4.7848426461143227E-2</v>
      </c>
      <c r="AZ28">
        <f t="shared" si="64"/>
        <v>9.9400775467042651E-2</v>
      </c>
      <c r="BA28">
        <f t="shared" si="33"/>
        <v>9.3097731362741062E-2</v>
      </c>
      <c r="BC28">
        <f t="shared" si="6"/>
        <v>278.18732040400005</v>
      </c>
      <c r="BD28">
        <f t="shared" si="7"/>
        <v>276.45365062200011</v>
      </c>
      <c r="BE28">
        <f t="shared" si="8"/>
        <v>2124.2122401990005</v>
      </c>
      <c r="BF28">
        <f t="shared" si="9"/>
        <v>2399.0655802530009</v>
      </c>
      <c r="BG28">
        <f t="shared" si="34"/>
        <v>5077.9187914780014</v>
      </c>
      <c r="BI28" s="1">
        <v>57.583109999999998</v>
      </c>
      <c r="BJ28" s="1">
        <v>50.741070000000001</v>
      </c>
      <c r="BK28" s="1">
        <v>15.73944</v>
      </c>
      <c r="BL28" s="1">
        <v>15.176310000000001</v>
      </c>
      <c r="BN28">
        <f t="shared" si="35"/>
        <v>835.84285197705162</v>
      </c>
      <c r="BO28">
        <f t="shared" si="36"/>
        <v>731.93773033817797</v>
      </c>
      <c r="BP28">
        <f t="shared" si="37"/>
        <v>1744.5337185658359</v>
      </c>
      <c r="BQ28">
        <f t="shared" si="38"/>
        <v>1899.7676742528718</v>
      </c>
      <c r="BR28">
        <f t="shared" si="39"/>
        <v>5212.0819751339377</v>
      </c>
      <c r="BT28">
        <f t="shared" si="10"/>
        <v>222.71458810959169</v>
      </c>
      <c r="BU28">
        <f t="shared" si="11"/>
        <v>132.16372018830251</v>
      </c>
      <c r="BW28">
        <v>1.8380180502524297</v>
      </c>
      <c r="BX28">
        <v>3.8344999999999914</v>
      </c>
      <c r="BY28">
        <v>2</v>
      </c>
      <c r="BZ28">
        <f t="shared" si="61"/>
        <v>16.855266915410947</v>
      </c>
      <c r="CA28">
        <f t="shared" si="60"/>
        <v>4126804.6907753539</v>
      </c>
      <c r="CF28">
        <f t="shared" si="57"/>
        <v>14.08835436941153</v>
      </c>
      <c r="CG28">
        <f t="shared" si="41"/>
        <v>12.337005810310071</v>
      </c>
      <c r="CH28">
        <f t="shared" si="42"/>
        <v>29.404581469361563</v>
      </c>
      <c r="CI28">
        <f t="shared" si="43"/>
        <v>32.02109122680163</v>
      </c>
      <c r="CJ28">
        <f t="shared" si="44"/>
        <v>87.851032875884798</v>
      </c>
      <c r="CK28">
        <f t="shared" si="58"/>
        <v>2.1287906615076357E-2</v>
      </c>
      <c r="CM28" s="1">
        <v>0</v>
      </c>
      <c r="CN28" s="1">
        <v>0</v>
      </c>
      <c r="CO28" s="1">
        <v>9537</v>
      </c>
      <c r="CP28" s="1">
        <v>13232</v>
      </c>
      <c r="CR28" s="1">
        <v>7.953964</v>
      </c>
      <c r="CS28" s="1">
        <v>7.9639829999999998</v>
      </c>
      <c r="CU28">
        <f t="shared" si="12"/>
        <v>635.92341195900019</v>
      </c>
      <c r="CV28">
        <f t="shared" si="13"/>
        <v>882.30455982400019</v>
      </c>
      <c r="CX28">
        <f t="shared" si="14"/>
        <v>263.92505439731792</v>
      </c>
      <c r="CY28">
        <f t="shared" si="15"/>
        <v>366.64100324271635</v>
      </c>
      <c r="CZ28">
        <f t="shared" si="45"/>
        <v>0.1209816078581209</v>
      </c>
      <c r="DA28">
        <f t="shared" si="16"/>
        <v>4.448527237531148</v>
      </c>
      <c r="DB28">
        <f t="shared" si="17"/>
        <v>24.956054231830414</v>
      </c>
      <c r="DC28">
        <f t="shared" si="18"/>
        <v>6.1798319717900361</v>
      </c>
      <c r="DD28">
        <f t="shared" si="19"/>
        <v>25.841259255011593</v>
      </c>
      <c r="DE28">
        <f t="shared" si="46"/>
        <v>10.628359209321184</v>
      </c>
      <c r="DF28">
        <f t="shared" si="21"/>
        <v>77.222673666563608</v>
      </c>
      <c r="DG28">
        <f t="shared" si="59"/>
        <v>0.12098160785812093</v>
      </c>
      <c r="DI28" s="1">
        <v>2253</v>
      </c>
      <c r="DJ28" s="1">
        <v>650.15819999999997</v>
      </c>
      <c r="DK28" s="1">
        <v>5748</v>
      </c>
      <c r="DL28" s="1">
        <v>556.07730000000004</v>
      </c>
      <c r="DN28" s="1">
        <v>12969</v>
      </c>
      <c r="DO28" s="1">
        <v>13648</v>
      </c>
      <c r="DQ28">
        <f t="shared" si="47"/>
        <v>1.172072600680838</v>
      </c>
      <c r="DR28">
        <f t="shared" si="48"/>
        <v>2.5575621955880417</v>
      </c>
      <c r="DT28" s="1">
        <v>306534</v>
      </c>
      <c r="DU28" s="1">
        <v>253330</v>
      </c>
      <c r="DV28" s="1">
        <v>163719</v>
      </c>
      <c r="DW28" s="1">
        <v>83034</v>
      </c>
      <c r="DY28">
        <f t="shared" si="49"/>
        <v>20.439566652138005</v>
      </c>
      <c r="DZ28">
        <f t="shared" si="50"/>
        <v>16.891944841310007</v>
      </c>
      <c r="EA28">
        <f t="shared" si="51"/>
        <v>10.916718578433004</v>
      </c>
      <c r="EB28">
        <f t="shared" si="52"/>
        <v>5.5366744876380016</v>
      </c>
      <c r="ED28" s="1">
        <v>33936</v>
      </c>
      <c r="EE28" s="1">
        <v>36635</v>
      </c>
      <c r="EF28" s="1">
        <v>194</v>
      </c>
      <c r="EG28" s="1">
        <v>526.10209999999995</v>
      </c>
      <c r="EH28" s="1">
        <v>53</v>
      </c>
      <c r="EI28" s="1">
        <v>732.65430000000003</v>
      </c>
      <c r="EK28" s="1">
        <v>0.26133650000000003</v>
      </c>
      <c r="EL28" s="1">
        <v>0.20473060000000001</v>
      </c>
      <c r="EM28" s="1">
        <v>0.6495455</v>
      </c>
      <c r="EN28" s="1">
        <v>0.49510900000000002</v>
      </c>
      <c r="EO28" s="1">
        <v>5.5085799999999997E-2</v>
      </c>
      <c r="EP28" s="1">
        <v>1.55196E-2</v>
      </c>
      <c r="ES28">
        <v>10259</v>
      </c>
      <c r="ET28">
        <v>16228</v>
      </c>
      <c r="EV28">
        <f t="shared" si="53"/>
        <v>1.8910225168145042E-2</v>
      </c>
      <c r="EW28">
        <f t="shared" si="54"/>
        <v>3.2659600690165148E-3</v>
      </c>
    </row>
    <row r="29" spans="1:153" x14ac:dyDescent="0.25">
      <c r="A29">
        <v>2045</v>
      </c>
      <c r="B29" s="1">
        <v>12969</v>
      </c>
      <c r="C29" s="1">
        <v>13389</v>
      </c>
      <c r="D29" s="1">
        <v>33326</v>
      </c>
      <c r="E29" s="1">
        <v>37260</v>
      </c>
      <c r="F29" s="1">
        <v>4117</v>
      </c>
      <c r="G29" s="1">
        <v>3927</v>
      </c>
      <c r="H29" s="1">
        <v>31308</v>
      </c>
      <c r="I29" s="1">
        <v>36551</v>
      </c>
      <c r="J29" s="1">
        <v>29397</v>
      </c>
      <c r="K29" s="1">
        <v>34701</v>
      </c>
      <c r="L29" s="1">
        <v>961436</v>
      </c>
      <c r="P29">
        <v>2045</v>
      </c>
      <c r="Q29">
        <f t="shared" si="0"/>
        <v>864.76782318300025</v>
      </c>
      <c r="R29">
        <f t="shared" si="1"/>
        <v>892.77325812300023</v>
      </c>
      <c r="S29">
        <f t="shared" si="2"/>
        <v>2222.1645828820006</v>
      </c>
      <c r="T29">
        <f t="shared" si="3"/>
        <v>2484.4821568200005</v>
      </c>
      <c r="U29">
        <f t="shared" si="23"/>
        <v>6464.1878210080013</v>
      </c>
      <c r="W29">
        <f t="shared" si="24"/>
        <v>1960.1804069790005</v>
      </c>
      <c r="X29">
        <f t="shared" si="25"/>
        <v>2313.8490425070008</v>
      </c>
      <c r="Z29">
        <f t="shared" si="26"/>
        <v>261.98417590300005</v>
      </c>
      <c r="AA29">
        <f t="shared" si="27"/>
        <v>170.63311431299962</v>
      </c>
      <c r="AB29">
        <f t="shared" si="28"/>
        <v>0.11789593710616335</v>
      </c>
      <c r="AC29">
        <f t="shared" si="29"/>
        <v>6.8679549114331565E-2</v>
      </c>
      <c r="AE29" s="1">
        <v>57788</v>
      </c>
      <c r="AF29" s="1">
        <v>3774</v>
      </c>
      <c r="AG29" s="1">
        <v>6177</v>
      </c>
      <c r="AH29" s="1">
        <v>2847</v>
      </c>
      <c r="AI29" s="1">
        <v>54872</v>
      </c>
      <c r="AJ29" s="1">
        <v>3905</v>
      </c>
      <c r="AK29" s="1">
        <v>6448</v>
      </c>
      <c r="AL29" s="1">
        <v>2634</v>
      </c>
      <c r="AM29" s="1">
        <v>52046</v>
      </c>
      <c r="AN29" s="1">
        <v>3599</v>
      </c>
      <c r="AO29" s="1">
        <v>5879</v>
      </c>
      <c r="AP29" s="1">
        <v>2574</v>
      </c>
      <c r="AR29">
        <f t="shared" si="55"/>
        <v>5742</v>
      </c>
      <c r="AS29">
        <f t="shared" si="30"/>
        <v>175</v>
      </c>
      <c r="AT29">
        <f t="shared" si="31"/>
        <v>298</v>
      </c>
      <c r="AU29">
        <f t="shared" si="32"/>
        <v>273</v>
      </c>
      <c r="AW29">
        <f t="shared" si="56"/>
        <v>9.9363189589534162E-2</v>
      </c>
      <c r="AX29">
        <f t="shared" si="62"/>
        <v>4.6369899311075782E-2</v>
      </c>
      <c r="AY29">
        <f t="shared" si="63"/>
        <v>4.8243483891856891E-2</v>
      </c>
      <c r="AZ29">
        <f t="shared" si="64"/>
        <v>9.5890410958904104E-2</v>
      </c>
      <c r="BA29">
        <f t="shared" si="33"/>
        <v>9.1916244014393786E-2</v>
      </c>
      <c r="BC29">
        <f t="shared" si="6"/>
        <v>274.51994201900004</v>
      </c>
      <c r="BD29">
        <f t="shared" si="7"/>
        <v>261.85081668900011</v>
      </c>
      <c r="BE29">
        <f t="shared" si="8"/>
        <v>2087.6051359560006</v>
      </c>
      <c r="BF29">
        <f t="shared" si="9"/>
        <v>2437.206315457001</v>
      </c>
      <c r="BG29">
        <f t="shared" si="34"/>
        <v>5061.1822101210018</v>
      </c>
      <c r="BI29" s="1">
        <v>55.871319999999997</v>
      </c>
      <c r="BJ29" s="1">
        <v>50.023800000000001</v>
      </c>
      <c r="BK29" s="1">
        <v>15.932130000000001</v>
      </c>
      <c r="BL29" s="1">
        <v>14.988379999999999</v>
      </c>
      <c r="BN29">
        <f t="shared" si="35"/>
        <v>800.30405074419366</v>
      </c>
      <c r="BO29">
        <f t="shared" si="36"/>
        <v>683.47525654854314</v>
      </c>
      <c r="BP29">
        <f t="shared" si="37"/>
        <v>1735.4590986394282</v>
      </c>
      <c r="BQ29">
        <f t="shared" si="38"/>
        <v>1906.0714425114211</v>
      </c>
      <c r="BR29">
        <f t="shared" si="39"/>
        <v>5125.3098484435859</v>
      </c>
      <c r="BT29">
        <f t="shared" si="10"/>
        <v>217.79158038055169</v>
      </c>
      <c r="BU29">
        <f t="shared" si="11"/>
        <v>133.44742473220199</v>
      </c>
      <c r="BW29">
        <v>1.8320502579634734</v>
      </c>
      <c r="BX29">
        <v>3.8344999999999914</v>
      </c>
      <c r="BY29">
        <v>2</v>
      </c>
      <c r="BZ29">
        <f t="shared" si="61"/>
        <v>17.158413848316059</v>
      </c>
      <c r="CA29">
        <f t="shared" si="60"/>
        <v>4202656.1058904687</v>
      </c>
      <c r="CF29">
        <f t="shared" si="57"/>
        <v>13.731948107152609</v>
      </c>
      <c r="CG29">
        <f t="shared" si="41"/>
        <v>11.727351306943895</v>
      </c>
      <c r="CH29">
        <f t="shared" si="42"/>
        <v>29.777725431280871</v>
      </c>
      <c r="CI29">
        <f t="shared" si="43"/>
        <v>32.70516263506773</v>
      </c>
      <c r="CJ29">
        <f t="shared" si="44"/>
        <v>87.942187480445114</v>
      </c>
      <c r="CK29">
        <f t="shared" si="58"/>
        <v>2.0925382725744512E-2</v>
      </c>
      <c r="CM29" s="1">
        <v>0</v>
      </c>
      <c r="CN29" s="1">
        <v>0</v>
      </c>
      <c r="CO29" s="1">
        <v>9346</v>
      </c>
      <c r="CP29" s="1">
        <v>13496</v>
      </c>
      <c r="CR29" s="1">
        <v>7.870126</v>
      </c>
      <c r="CS29" s="1">
        <v>7.9555959999999999</v>
      </c>
      <c r="CU29">
        <f t="shared" si="12"/>
        <v>623.18760702200018</v>
      </c>
      <c r="CV29">
        <f t="shared" si="13"/>
        <v>899.90797607200022</v>
      </c>
      <c r="CX29">
        <f t="shared" si="14"/>
        <v>255.91319459947417</v>
      </c>
      <c r="CY29">
        <f t="shared" si="15"/>
        <v>373.56227052543915</v>
      </c>
      <c r="CZ29">
        <f t="shared" si="45"/>
        <v>0.12281705569782625</v>
      </c>
      <c r="DA29">
        <f t="shared" si="16"/>
        <v>4.3910645021824202</v>
      </c>
      <c r="DB29">
        <f t="shared" si="17"/>
        <v>25.386660929098451</v>
      </c>
      <c r="DC29">
        <f t="shared" si="18"/>
        <v>6.4097360357920854</v>
      </c>
      <c r="DD29">
        <f t="shared" si="19"/>
        <v>26.295426599275643</v>
      </c>
      <c r="DE29">
        <f t="shared" si="46"/>
        <v>10.800800537974506</v>
      </c>
      <c r="DF29">
        <f t="shared" si="21"/>
        <v>77.141386942470604</v>
      </c>
      <c r="DG29">
        <f t="shared" si="59"/>
        <v>0.12281705569782626</v>
      </c>
      <c r="DI29" s="1">
        <v>2306</v>
      </c>
      <c r="DJ29" s="1">
        <v>616.43269999999995</v>
      </c>
      <c r="DK29" s="1">
        <v>5669</v>
      </c>
      <c r="DL29" s="1">
        <v>563.96579999999994</v>
      </c>
      <c r="DN29" s="1">
        <v>12959</v>
      </c>
      <c r="DO29" s="1">
        <v>13389</v>
      </c>
      <c r="DQ29">
        <f t="shared" si="47"/>
        <v>1.1374157802042022</v>
      </c>
      <c r="DR29">
        <f t="shared" si="48"/>
        <v>2.5581941580713132</v>
      </c>
      <c r="DT29" s="1">
        <v>305190</v>
      </c>
      <c r="DU29" s="1">
        <v>251165</v>
      </c>
      <c r="DV29" s="1">
        <v>162964</v>
      </c>
      <c r="DW29" s="1">
        <v>84613</v>
      </c>
      <c r="DY29">
        <f t="shared" si="49"/>
        <v>20.349949260330007</v>
      </c>
      <c r="DZ29">
        <f t="shared" si="50"/>
        <v>16.747583492155005</v>
      </c>
      <c r="EA29">
        <f t="shared" si="51"/>
        <v>10.866375475148004</v>
      </c>
      <c r="EB29">
        <f t="shared" si="52"/>
        <v>5.6419615870910018</v>
      </c>
      <c r="ED29" s="1">
        <v>33326</v>
      </c>
      <c r="EE29" s="1">
        <v>37260</v>
      </c>
      <c r="EF29" s="1">
        <v>187</v>
      </c>
      <c r="EG29" s="1">
        <v>539.34379999999999</v>
      </c>
      <c r="EH29" s="1">
        <v>63</v>
      </c>
      <c r="EI29" s="1">
        <v>679.95579999999995</v>
      </c>
      <c r="EK29" s="1">
        <v>0.26185930000000002</v>
      </c>
      <c r="EL29" s="1">
        <v>0.20414940000000001</v>
      </c>
      <c r="EM29" s="1">
        <v>0.65600650000000005</v>
      </c>
      <c r="EN29" s="1">
        <v>0.48311710000000002</v>
      </c>
      <c r="EO29" s="1">
        <v>5.94902E-2</v>
      </c>
      <c r="EP29" s="1">
        <v>1.65767E-2</v>
      </c>
      <c r="ES29">
        <v>10038</v>
      </c>
      <c r="ET29">
        <v>16707</v>
      </c>
      <c r="EV29">
        <f t="shared" si="53"/>
        <v>1.8629209005778042E-2</v>
      </c>
      <c r="EW29">
        <f t="shared" si="54"/>
        <v>3.7708744837493266E-3</v>
      </c>
    </row>
    <row r="30" spans="1:153" x14ac:dyDescent="0.25">
      <c r="A30">
        <v>2046</v>
      </c>
      <c r="B30" s="1">
        <v>13110</v>
      </c>
      <c r="C30" s="1">
        <v>13300</v>
      </c>
      <c r="D30" s="1">
        <v>33017</v>
      </c>
      <c r="E30" s="1">
        <v>37945</v>
      </c>
      <c r="F30" s="1">
        <v>4187</v>
      </c>
      <c r="G30" s="1">
        <v>3978</v>
      </c>
      <c r="H30" s="1">
        <v>31101</v>
      </c>
      <c r="I30" s="1">
        <v>37283</v>
      </c>
      <c r="J30" s="1">
        <v>29150</v>
      </c>
      <c r="K30" s="1">
        <v>35326</v>
      </c>
      <c r="L30" s="1">
        <v>957214</v>
      </c>
      <c r="P30">
        <v>2046</v>
      </c>
      <c r="Q30">
        <f t="shared" si="0"/>
        <v>874.16964777000032</v>
      </c>
      <c r="R30">
        <f t="shared" si="1"/>
        <v>886.83877310000025</v>
      </c>
      <c r="S30">
        <f t="shared" si="2"/>
        <v>2201.5605843190006</v>
      </c>
      <c r="T30">
        <f t="shared" si="3"/>
        <v>2530.1576876150007</v>
      </c>
      <c r="U30">
        <f t="shared" si="23"/>
        <v>6492.7266928040017</v>
      </c>
      <c r="W30">
        <f t="shared" si="24"/>
        <v>1943.7105440500006</v>
      </c>
      <c r="X30">
        <f t="shared" si="25"/>
        <v>2355.5237968820006</v>
      </c>
      <c r="Z30">
        <f t="shared" si="26"/>
        <v>257.85004026899992</v>
      </c>
      <c r="AA30">
        <f t="shared" si="27"/>
        <v>174.63389073300004</v>
      </c>
      <c r="AB30">
        <f t="shared" si="28"/>
        <v>0.11712148287245958</v>
      </c>
      <c r="AC30">
        <f t="shared" si="29"/>
        <v>6.9020951376993017E-2</v>
      </c>
      <c r="AE30" s="1">
        <v>58140</v>
      </c>
      <c r="AF30" s="1">
        <v>3746</v>
      </c>
      <c r="AG30" s="1">
        <v>6160</v>
      </c>
      <c r="AH30" s="1">
        <v>2916</v>
      </c>
      <c r="AI30" s="1">
        <v>55280</v>
      </c>
      <c r="AJ30" s="1">
        <v>3906</v>
      </c>
      <c r="AK30" s="1">
        <v>6479</v>
      </c>
      <c r="AL30" s="1">
        <v>2719</v>
      </c>
      <c r="AM30" s="1">
        <v>52375</v>
      </c>
      <c r="AN30" s="1">
        <v>3571</v>
      </c>
      <c r="AO30" s="1">
        <v>5873</v>
      </c>
      <c r="AP30" s="1">
        <v>2657</v>
      </c>
      <c r="AR30">
        <f t="shared" si="55"/>
        <v>5765</v>
      </c>
      <c r="AS30">
        <f t="shared" si="30"/>
        <v>175</v>
      </c>
      <c r="AT30">
        <f t="shared" si="31"/>
        <v>287</v>
      </c>
      <c r="AU30">
        <f t="shared" si="32"/>
        <v>259</v>
      </c>
      <c r="AW30">
        <f t="shared" si="56"/>
        <v>9.9157206742346057E-2</v>
      </c>
      <c r="AX30">
        <f t="shared" si="62"/>
        <v>4.6716497597437269E-2</v>
      </c>
      <c r="AY30">
        <f t="shared" si="63"/>
        <v>4.6590909090909093E-2</v>
      </c>
      <c r="AZ30">
        <f t="shared" si="64"/>
        <v>8.8820301783264749E-2</v>
      </c>
      <c r="BA30">
        <f t="shared" si="33"/>
        <v>9.1401031538006258E-2</v>
      </c>
      <c r="BC30">
        <f t="shared" si="6"/>
        <v>279.18751450900004</v>
      </c>
      <c r="BD30">
        <f t="shared" si="7"/>
        <v>265.25147664600007</v>
      </c>
      <c r="BE30">
        <f t="shared" si="8"/>
        <v>2073.8024573070006</v>
      </c>
      <c r="BF30">
        <f t="shared" si="9"/>
        <v>2486.0157877810007</v>
      </c>
      <c r="BG30">
        <f t="shared" si="34"/>
        <v>5104.2572362430019</v>
      </c>
      <c r="BI30" s="1">
        <v>56.941319999999997</v>
      </c>
      <c r="BJ30" s="1">
        <v>51.293419999999998</v>
      </c>
      <c r="BK30" s="1">
        <v>15.55597</v>
      </c>
      <c r="BL30" s="1">
        <v>14.86782</v>
      </c>
      <c r="BN30">
        <f t="shared" si="35"/>
        <v>829.49869596248618</v>
      </c>
      <c r="BO30">
        <f t="shared" si="36"/>
        <v>709.92366197655338</v>
      </c>
      <c r="BP30">
        <f t="shared" si="37"/>
        <v>1683.281174072536</v>
      </c>
      <c r="BQ30">
        <f t="shared" si="38"/>
        <v>1928.6053250029863</v>
      </c>
      <c r="BR30">
        <f t="shared" si="39"/>
        <v>5151.3088570145619</v>
      </c>
      <c r="BT30">
        <f t="shared" si="10"/>
        <v>209.29385872282222</v>
      </c>
      <c r="BU30">
        <f t="shared" si="11"/>
        <v>135.47776053919537</v>
      </c>
      <c r="BW30">
        <v>1.8340168202402083</v>
      </c>
      <c r="BX30">
        <v>3.8344999999999914</v>
      </c>
      <c r="BY30">
        <v>2</v>
      </c>
      <c r="BZ30">
        <f t="shared" si="61"/>
        <v>17.467012967970327</v>
      </c>
      <c r="CA30">
        <f t="shared" si="60"/>
        <v>4279650.8779197522</v>
      </c>
      <c r="CF30">
        <f t="shared" si="57"/>
        <v>14.488864479291221</v>
      </c>
      <c r="CG30">
        <f t="shared" si="41"/>
        <v>12.400245810013441</v>
      </c>
      <c r="CH30">
        <f t="shared" si="42"/>
        <v>29.401894096265302</v>
      </c>
      <c r="CI30">
        <f t="shared" si="43"/>
        <v>33.686974221923791</v>
      </c>
      <c r="CJ30">
        <f t="shared" si="44"/>
        <v>89.977978607493753</v>
      </c>
      <c r="CK30">
        <f t="shared" si="58"/>
        <v>2.1024607187404537E-2</v>
      </c>
      <c r="CM30" s="1">
        <v>0</v>
      </c>
      <c r="CN30" s="1">
        <v>0</v>
      </c>
      <c r="CO30" s="1">
        <v>9349</v>
      </c>
      <c r="CP30" s="1">
        <v>13818</v>
      </c>
      <c r="CR30" s="1">
        <v>7.8601570000000001</v>
      </c>
      <c r="CS30" s="1">
        <v>7.6528150000000004</v>
      </c>
      <c r="CU30">
        <f t="shared" si="12"/>
        <v>623.3876458430002</v>
      </c>
      <c r="CV30">
        <f t="shared" si="13"/>
        <v>921.37880952600028</v>
      </c>
      <c r="CX30">
        <f t="shared" si="14"/>
        <v>255.67107451143926</v>
      </c>
      <c r="CY30">
        <f t="shared" si="15"/>
        <v>367.91849428354965</v>
      </c>
      <c r="CZ30">
        <f t="shared" si="45"/>
        <v>0.12105458750465797</v>
      </c>
      <c r="DA30">
        <f t="shared" si="16"/>
        <v>4.4658099740262172</v>
      </c>
      <c r="DB30">
        <f t="shared" si="17"/>
        <v>24.936084122239084</v>
      </c>
      <c r="DC30">
        <f t="shared" si="18"/>
        <v>6.4264371108068783</v>
      </c>
      <c r="DD30">
        <f t="shared" si="19"/>
        <v>27.260537111116911</v>
      </c>
      <c r="DE30">
        <f t="shared" si="46"/>
        <v>10.892247084833095</v>
      </c>
      <c r="DF30">
        <f t="shared" si="21"/>
        <v>79.085731522660666</v>
      </c>
      <c r="DG30">
        <f t="shared" si="59"/>
        <v>0.12105458750465796</v>
      </c>
      <c r="DI30" s="1">
        <v>2300</v>
      </c>
      <c r="DJ30" s="1">
        <v>629.54269999999997</v>
      </c>
      <c r="DK30" s="1">
        <v>5612</v>
      </c>
      <c r="DL30" s="1">
        <v>574.73710000000005</v>
      </c>
      <c r="DN30" s="1">
        <v>13095</v>
      </c>
      <c r="DO30" s="1">
        <v>13300</v>
      </c>
      <c r="DQ30">
        <f t="shared" si="47"/>
        <v>1.1585834111898421</v>
      </c>
      <c r="DR30">
        <f t="shared" si="48"/>
        <v>2.5808405409943949</v>
      </c>
      <c r="DT30" s="1">
        <v>304179</v>
      </c>
      <c r="DU30" s="1">
        <v>248499</v>
      </c>
      <c r="DV30" s="1">
        <v>162108</v>
      </c>
      <c r="DW30" s="1">
        <v>86047</v>
      </c>
      <c r="DY30">
        <f t="shared" si="49"/>
        <v>20.282536177653007</v>
      </c>
      <c r="DZ30">
        <f t="shared" si="50"/>
        <v>16.569815659893003</v>
      </c>
      <c r="EA30">
        <f t="shared" si="51"/>
        <v>10.809297731556004</v>
      </c>
      <c r="EB30">
        <f t="shared" si="52"/>
        <v>5.7375801435290015</v>
      </c>
      <c r="ED30" s="1">
        <v>33017</v>
      </c>
      <c r="EE30" s="1">
        <v>37945</v>
      </c>
      <c r="EF30" s="1">
        <v>197</v>
      </c>
      <c r="EG30" s="1">
        <v>459.07909999999998</v>
      </c>
      <c r="EH30" s="1">
        <v>56</v>
      </c>
      <c r="EI30" s="1">
        <v>581.23350000000005</v>
      </c>
      <c r="EK30" s="1">
        <v>0.26386369999999998</v>
      </c>
      <c r="EL30" s="1">
        <v>0.20670369999999999</v>
      </c>
      <c r="EM30" s="1">
        <v>0.65623290000000001</v>
      </c>
      <c r="EN30" s="1">
        <v>0.49013210000000001</v>
      </c>
      <c r="EO30" s="1">
        <v>5.9729299999999999E-2</v>
      </c>
      <c r="EP30" s="1">
        <v>1.7437999999999999E-2</v>
      </c>
      <c r="ES30">
        <v>10111</v>
      </c>
      <c r="ET30">
        <v>17243</v>
      </c>
      <c r="EV30">
        <f t="shared" si="53"/>
        <v>1.9483730590446047E-2</v>
      </c>
      <c r="EW30">
        <f t="shared" si="54"/>
        <v>3.2476947166966306E-3</v>
      </c>
    </row>
    <row r="31" spans="1:153" x14ac:dyDescent="0.25">
      <c r="A31">
        <v>2047</v>
      </c>
      <c r="B31" s="1">
        <v>13083</v>
      </c>
      <c r="C31" s="1">
        <v>13160</v>
      </c>
      <c r="D31" s="1">
        <v>32107</v>
      </c>
      <c r="E31" s="1">
        <v>38408</v>
      </c>
      <c r="F31" s="1">
        <v>4093</v>
      </c>
      <c r="G31" s="1">
        <v>3886</v>
      </c>
      <c r="H31" s="1">
        <v>30426</v>
      </c>
      <c r="I31" s="1">
        <v>37882</v>
      </c>
      <c r="J31" s="1">
        <v>28415</v>
      </c>
      <c r="K31" s="1">
        <v>35867</v>
      </c>
      <c r="L31" s="1">
        <v>952760</v>
      </c>
      <c r="P31">
        <v>2047</v>
      </c>
      <c r="Q31">
        <f t="shared" si="0"/>
        <v>872.36929838100025</v>
      </c>
      <c r="R31">
        <f t="shared" si="1"/>
        <v>877.50362812000026</v>
      </c>
      <c r="S31">
        <f t="shared" si="2"/>
        <v>2140.8821419490009</v>
      </c>
      <c r="T31">
        <f t="shared" si="3"/>
        <v>2561.0303456560005</v>
      </c>
      <c r="U31">
        <f t="shared" si="23"/>
        <v>6451.7854141060016</v>
      </c>
      <c r="W31">
        <f t="shared" si="24"/>
        <v>1894.7010329050006</v>
      </c>
      <c r="X31">
        <f t="shared" si="25"/>
        <v>2391.5974642690007</v>
      </c>
      <c r="Z31">
        <f t="shared" si="26"/>
        <v>246.18110904400032</v>
      </c>
      <c r="AA31">
        <f t="shared" si="27"/>
        <v>169.43288138699972</v>
      </c>
      <c r="AB31">
        <f t="shared" si="28"/>
        <v>0.11499050051390673</v>
      </c>
      <c r="AC31">
        <f t="shared" si="29"/>
        <v>6.6158092064153184E-2</v>
      </c>
      <c r="AE31" s="1">
        <v>57872</v>
      </c>
      <c r="AF31" s="1">
        <v>3711</v>
      </c>
      <c r="AG31" s="1">
        <v>6032</v>
      </c>
      <c r="AH31" s="1">
        <v>2900</v>
      </c>
      <c r="AI31" s="1">
        <v>55366</v>
      </c>
      <c r="AJ31" s="1">
        <v>3868</v>
      </c>
      <c r="AK31" s="1">
        <v>6361</v>
      </c>
      <c r="AL31" s="1">
        <v>2713</v>
      </c>
      <c r="AM31" s="1">
        <v>52352</v>
      </c>
      <c r="AN31" s="1">
        <v>3539</v>
      </c>
      <c r="AO31" s="1">
        <v>5748</v>
      </c>
      <c r="AP31" s="1">
        <v>2643</v>
      </c>
      <c r="AR31">
        <f t="shared" si="55"/>
        <v>5520</v>
      </c>
      <c r="AS31">
        <f t="shared" si="30"/>
        <v>172</v>
      </c>
      <c r="AT31">
        <f t="shared" si="31"/>
        <v>284</v>
      </c>
      <c r="AU31">
        <f t="shared" si="32"/>
        <v>257</v>
      </c>
      <c r="AW31">
        <f t="shared" si="56"/>
        <v>9.5382914017141274E-2</v>
      </c>
      <c r="AX31">
        <f t="shared" si="62"/>
        <v>4.6348693074642955E-2</v>
      </c>
      <c r="AY31">
        <f t="shared" si="63"/>
        <v>4.7082228116710874E-2</v>
      </c>
      <c r="AZ31">
        <f t="shared" si="64"/>
        <v>8.8620689655172419E-2</v>
      </c>
      <c r="BA31">
        <f t="shared" si="33"/>
        <v>8.839254059419982E-2</v>
      </c>
      <c r="BC31">
        <f t="shared" si="6"/>
        <v>272.91963145100004</v>
      </c>
      <c r="BD31">
        <f t="shared" si="7"/>
        <v>259.11695280200007</v>
      </c>
      <c r="BE31">
        <f t="shared" si="8"/>
        <v>2028.7937225820006</v>
      </c>
      <c r="BF31">
        <f t="shared" si="9"/>
        <v>2525.9568723740003</v>
      </c>
      <c r="BG31">
        <f t="shared" si="34"/>
        <v>5086.7871792090009</v>
      </c>
      <c r="BI31" s="1">
        <v>56.739159999999998</v>
      </c>
      <c r="BJ31" s="1">
        <v>50.553849999999997</v>
      </c>
      <c r="BK31" s="1">
        <v>15.725289999999999</v>
      </c>
      <c r="BL31" s="1">
        <v>14.97283</v>
      </c>
      <c r="BN31">
        <f t="shared" si="35"/>
        <v>807.99721283048041</v>
      </c>
      <c r="BO31">
        <f t="shared" si="36"/>
        <v>683.50586870007578</v>
      </c>
      <c r="BP31">
        <f t="shared" si="37"/>
        <v>1664.6722514570993</v>
      </c>
      <c r="BQ31">
        <f t="shared" si="38"/>
        <v>1973.4312880508319</v>
      </c>
      <c r="BR31">
        <f t="shared" si="39"/>
        <v>5129.606621038487</v>
      </c>
      <c r="BT31">
        <f t="shared" si="10"/>
        <v>201.99730337144604</v>
      </c>
      <c r="BU31">
        <f t="shared" si="11"/>
        <v>132.37128195283128</v>
      </c>
      <c r="BW31">
        <v>1.8195141093423359</v>
      </c>
      <c r="BX31">
        <v>3.8344999999999914</v>
      </c>
      <c r="BY31">
        <v>2</v>
      </c>
      <c r="BZ31">
        <f t="shared" si="61"/>
        <v>17.781162333556026</v>
      </c>
      <c r="CA31">
        <f t="shared" si="60"/>
        <v>4358140.394868358</v>
      </c>
      <c r="CF31">
        <f t="shared" si="57"/>
        <v>14.36712960639959</v>
      </c>
      <c r="CG31">
        <f t="shared" si="41"/>
        <v>12.153528807294279</v>
      </c>
      <c r="CH31">
        <f t="shared" si="42"/>
        <v>29.599807535324878</v>
      </c>
      <c r="CI31">
        <f t="shared" si="43"/>
        <v>35.089902086950403</v>
      </c>
      <c r="CJ31">
        <f t="shared" si="44"/>
        <v>91.210368035969154</v>
      </c>
      <c r="CK31">
        <f t="shared" si="58"/>
        <v>2.0928735600938404E-2</v>
      </c>
      <c r="CM31" s="1">
        <v>0</v>
      </c>
      <c r="CN31" s="1">
        <v>0</v>
      </c>
      <c r="CO31" s="1">
        <v>9005</v>
      </c>
      <c r="CP31" s="1">
        <v>13998</v>
      </c>
      <c r="CR31" s="1">
        <v>7.7655209999999997</v>
      </c>
      <c r="CS31" s="1">
        <v>7.8107949999999997</v>
      </c>
      <c r="CU31">
        <f t="shared" si="12"/>
        <v>600.44986103500014</v>
      </c>
      <c r="CV31">
        <f t="shared" si="13"/>
        <v>933.38113878600029</v>
      </c>
      <c r="CX31">
        <f t="shared" si="14"/>
        <v>243.29855620586795</v>
      </c>
      <c r="CY31">
        <f t="shared" si="15"/>
        <v>380.40519990503424</v>
      </c>
      <c r="CZ31">
        <f t="shared" si="45"/>
        <v>0.12158900324887556</v>
      </c>
      <c r="DA31">
        <f t="shared" si="16"/>
        <v>4.3261311234163431</v>
      </c>
      <c r="DB31">
        <f t="shared" si="17"/>
        <v>25.273676411908536</v>
      </c>
      <c r="DC31">
        <f t="shared" si="18"/>
        <v>6.7640466120402447</v>
      </c>
      <c r="DD31">
        <f t="shared" si="19"/>
        <v>28.325855474910156</v>
      </c>
      <c r="DE31">
        <f t="shared" si="46"/>
        <v>11.090177735456589</v>
      </c>
      <c r="DF31">
        <f t="shared" si="21"/>
        <v>80.120190300512562</v>
      </c>
      <c r="DG31">
        <f t="shared" si="59"/>
        <v>0.12158900324887556</v>
      </c>
      <c r="DI31" s="1">
        <v>2397</v>
      </c>
      <c r="DJ31" s="1">
        <v>613.26779999999997</v>
      </c>
      <c r="DK31" s="1">
        <v>5524</v>
      </c>
      <c r="DL31" s="1">
        <v>553.5883</v>
      </c>
      <c r="DN31" s="1">
        <v>13072</v>
      </c>
      <c r="DO31" s="1">
        <v>13160</v>
      </c>
      <c r="DQ31">
        <f t="shared" si="47"/>
        <v>1.1762306012129016</v>
      </c>
      <c r="DR31">
        <f t="shared" si="48"/>
        <v>2.4468922772124091</v>
      </c>
      <c r="DT31" s="1">
        <v>302992</v>
      </c>
      <c r="DU31" s="1">
        <v>245954</v>
      </c>
      <c r="DV31" s="1">
        <v>161282</v>
      </c>
      <c r="DW31" s="1">
        <v>87151</v>
      </c>
      <c r="DY31">
        <f t="shared" si="49"/>
        <v>20.203387484144006</v>
      </c>
      <c r="DZ31">
        <f t="shared" si="50"/>
        <v>16.400116060078005</v>
      </c>
      <c r="EA31">
        <f t="shared" si="51"/>
        <v>10.754220376174002</v>
      </c>
      <c r="EB31">
        <f t="shared" si="52"/>
        <v>5.8111944296570019</v>
      </c>
      <c r="ED31" s="1">
        <v>32107</v>
      </c>
      <c r="EE31" s="1">
        <v>38408</v>
      </c>
      <c r="EF31" s="1">
        <v>173</v>
      </c>
      <c r="EG31" s="1">
        <v>522.19230000000005</v>
      </c>
      <c r="EH31" s="1">
        <v>50</v>
      </c>
      <c r="EI31" s="1">
        <v>650.59209999999996</v>
      </c>
      <c r="EK31" s="1">
        <v>0.26449889999999998</v>
      </c>
      <c r="EL31" s="1">
        <v>0.20652519999999999</v>
      </c>
      <c r="EM31" s="1">
        <v>0.66116459999999999</v>
      </c>
      <c r="EN31" s="1">
        <v>0.48559340000000001</v>
      </c>
      <c r="EO31" s="1">
        <v>5.7871899999999997E-2</v>
      </c>
      <c r="EP31" s="1">
        <v>1.8666499999999999E-2</v>
      </c>
      <c r="ES31">
        <v>9815</v>
      </c>
      <c r="ET31">
        <v>17686</v>
      </c>
      <c r="EV31">
        <f t="shared" si="53"/>
        <v>1.7626082526744778E-2</v>
      </c>
      <c r="EW31">
        <f t="shared" si="54"/>
        <v>2.8270948773040823E-3</v>
      </c>
    </row>
    <row r="32" spans="1:153" x14ac:dyDescent="0.25">
      <c r="A32">
        <v>2048</v>
      </c>
      <c r="B32" s="1">
        <v>13255</v>
      </c>
      <c r="C32" s="1">
        <v>13029</v>
      </c>
      <c r="D32" s="1">
        <v>31418</v>
      </c>
      <c r="E32" s="1">
        <v>38960</v>
      </c>
      <c r="F32" s="1">
        <v>4176</v>
      </c>
      <c r="G32" s="1">
        <v>3912</v>
      </c>
      <c r="H32" s="1">
        <v>29731</v>
      </c>
      <c r="I32" s="1">
        <v>38574</v>
      </c>
      <c r="J32" s="1">
        <v>27731</v>
      </c>
      <c r="K32" s="1">
        <v>36486</v>
      </c>
      <c r="L32" s="1">
        <v>948451</v>
      </c>
      <c r="P32">
        <v>2048</v>
      </c>
      <c r="Q32">
        <f t="shared" si="0"/>
        <v>883.83819078500017</v>
      </c>
      <c r="R32">
        <f t="shared" si="1"/>
        <v>868.76859960300021</v>
      </c>
      <c r="S32">
        <f t="shared" si="2"/>
        <v>2094.9398927260008</v>
      </c>
      <c r="T32">
        <f t="shared" si="3"/>
        <v>2597.8374887200007</v>
      </c>
      <c r="U32">
        <f t="shared" si="23"/>
        <v>6445.3841718340018</v>
      </c>
      <c r="W32">
        <f t="shared" si="24"/>
        <v>1849.0921817170004</v>
      </c>
      <c r="X32">
        <f t="shared" si="25"/>
        <v>2432.8721410020007</v>
      </c>
      <c r="Z32">
        <f t="shared" si="26"/>
        <v>245.84771100900048</v>
      </c>
      <c r="AA32">
        <f t="shared" si="27"/>
        <v>164.96534771799998</v>
      </c>
      <c r="AB32">
        <f t="shared" si="28"/>
        <v>0.11735310968234788</v>
      </c>
      <c r="AC32">
        <f t="shared" si="29"/>
        <v>6.3501026694045143E-2</v>
      </c>
      <c r="AE32" s="1">
        <v>57799</v>
      </c>
      <c r="AF32" s="1">
        <v>3652</v>
      </c>
      <c r="AG32" s="1">
        <v>6036</v>
      </c>
      <c r="AH32" s="1">
        <v>2891</v>
      </c>
      <c r="AI32" s="1">
        <v>55397</v>
      </c>
      <c r="AJ32" s="1">
        <v>3808</v>
      </c>
      <c r="AK32" s="1">
        <v>6371</v>
      </c>
      <c r="AL32" s="1">
        <v>2729</v>
      </c>
      <c r="AM32" s="1">
        <v>52315</v>
      </c>
      <c r="AN32" s="1">
        <v>3490</v>
      </c>
      <c r="AO32" s="1">
        <v>5759</v>
      </c>
      <c r="AP32" s="1">
        <v>2653</v>
      </c>
      <c r="AR32">
        <f t="shared" si="55"/>
        <v>5484</v>
      </c>
      <c r="AS32">
        <f t="shared" si="30"/>
        <v>162</v>
      </c>
      <c r="AT32">
        <f t="shared" si="31"/>
        <v>277</v>
      </c>
      <c r="AU32">
        <f t="shared" si="32"/>
        <v>238</v>
      </c>
      <c r="AW32">
        <f t="shared" si="56"/>
        <v>9.4880534265298702E-2</v>
      </c>
      <c r="AX32">
        <f t="shared" si="62"/>
        <v>4.4359255202628699E-2</v>
      </c>
      <c r="AY32">
        <f t="shared" si="63"/>
        <v>4.5891318754141819E-2</v>
      </c>
      <c r="AZ32">
        <f t="shared" si="64"/>
        <v>8.2324455205811137E-2</v>
      </c>
      <c r="BA32">
        <f t="shared" si="33"/>
        <v>8.7541561283355593E-2</v>
      </c>
      <c r="BC32">
        <f t="shared" si="6"/>
        <v>278.45403883200004</v>
      </c>
      <c r="BD32">
        <f t="shared" si="7"/>
        <v>260.85062258400006</v>
      </c>
      <c r="BE32">
        <f t="shared" si="8"/>
        <v>1982.4513957170007</v>
      </c>
      <c r="BF32">
        <f t="shared" si="9"/>
        <v>2572.0991604180003</v>
      </c>
      <c r="BG32">
        <f t="shared" si="34"/>
        <v>5093.8552175510013</v>
      </c>
      <c r="BI32" s="1">
        <v>56.80115</v>
      </c>
      <c r="BJ32" s="1">
        <v>48.890689999999999</v>
      </c>
      <c r="BK32" s="1">
        <v>15.55419</v>
      </c>
      <c r="BL32" s="1">
        <v>14.789680000000001</v>
      </c>
      <c r="BN32">
        <f t="shared" si="35"/>
        <v>825.28287736496793</v>
      </c>
      <c r="BO32">
        <f t="shared" si="36"/>
        <v>665.44203133980818</v>
      </c>
      <c r="BP32">
        <f t="shared" si="37"/>
        <v>1608.9484611002133</v>
      </c>
      <c r="BQ32">
        <f t="shared" si="38"/>
        <v>1984.9001731911842</v>
      </c>
      <c r="BR32">
        <f t="shared" si="39"/>
        <v>5084.5735429961733</v>
      </c>
      <c r="BT32">
        <f t="shared" si="10"/>
        <v>199.52887477974153</v>
      </c>
      <c r="BU32">
        <f t="shared" si="11"/>
        <v>127.30448043954445</v>
      </c>
      <c r="BW32">
        <v>1.7957816341996704</v>
      </c>
      <c r="BX32">
        <v>3.8344999999999914</v>
      </c>
      <c r="BY32">
        <v>2</v>
      </c>
      <c r="BZ32">
        <f t="shared" si="61"/>
        <v>18.100961767878658</v>
      </c>
      <c r="CA32">
        <f t="shared" si="60"/>
        <v>4437437.3742579352</v>
      </c>
      <c r="CF32">
        <f t="shared" si="57"/>
        <v>14.938413810868177</v>
      </c>
      <c r="CG32">
        <f t="shared" si="41"/>
        <v>12.04514076802138</v>
      </c>
      <c r="CH32">
        <f t="shared" si="42"/>
        <v>29.123514580862164</v>
      </c>
      <c r="CI32">
        <f t="shared" si="43"/>
        <v>35.928602147989352</v>
      </c>
      <c r="CJ32">
        <f t="shared" si="44"/>
        <v>92.035671307741069</v>
      </c>
      <c r="CK32">
        <f t="shared" si="58"/>
        <v>2.0740725681369653E-2</v>
      </c>
      <c r="CM32" s="1">
        <v>0</v>
      </c>
      <c r="CN32" s="1">
        <v>0</v>
      </c>
      <c r="CO32" s="1">
        <v>8879</v>
      </c>
      <c r="CP32" s="1">
        <v>14673</v>
      </c>
      <c r="CR32" s="1">
        <v>7.8654450000000002</v>
      </c>
      <c r="CS32" s="1">
        <v>7.8461809999999996</v>
      </c>
      <c r="CU32">
        <f t="shared" si="12"/>
        <v>592.04823055300017</v>
      </c>
      <c r="CV32">
        <f t="shared" si="13"/>
        <v>978.38987351100036</v>
      </c>
      <c r="CX32">
        <f t="shared" si="14"/>
        <v>242.98114296954279</v>
      </c>
      <c r="CY32">
        <f t="shared" si="15"/>
        <v>400.55527559972774</v>
      </c>
      <c r="CZ32">
        <f t="shared" si="45"/>
        <v>0.1265664491087399</v>
      </c>
      <c r="DA32">
        <f t="shared" si="16"/>
        <v>4.3981923792071518</v>
      </c>
      <c r="DB32">
        <f t="shared" si="17"/>
        <v>24.725322201655011</v>
      </c>
      <c r="DC32">
        <f t="shared" si="18"/>
        <v>7.2504357295527724</v>
      </c>
      <c r="DD32">
        <f t="shared" si="19"/>
        <v>28.678166418436579</v>
      </c>
      <c r="DE32">
        <f t="shared" si="46"/>
        <v>11.648628108759924</v>
      </c>
      <c r="DF32">
        <f t="shared" si="21"/>
        <v>80.387043198981146</v>
      </c>
      <c r="DG32">
        <f t="shared" si="59"/>
        <v>0.1265664491087399</v>
      </c>
      <c r="DI32" s="1">
        <v>2478</v>
      </c>
      <c r="DJ32" s="1">
        <v>626.97400000000005</v>
      </c>
      <c r="DK32" s="1">
        <v>5394</v>
      </c>
      <c r="DL32" s="1">
        <v>564.4117</v>
      </c>
      <c r="DN32" s="1">
        <v>13243</v>
      </c>
      <c r="DO32" s="1">
        <v>13029</v>
      </c>
      <c r="DQ32">
        <f t="shared" si="47"/>
        <v>1.2431545132778667</v>
      </c>
      <c r="DR32">
        <f t="shared" si="48"/>
        <v>2.4360221201500449</v>
      </c>
      <c r="DT32" s="1">
        <v>301199</v>
      </c>
      <c r="DU32" s="1">
        <v>243464</v>
      </c>
      <c r="DV32" s="1">
        <v>160554</v>
      </c>
      <c r="DW32" s="1">
        <v>88183</v>
      </c>
      <c r="DY32">
        <f t="shared" si="49"/>
        <v>20.083830948793004</v>
      </c>
      <c r="DZ32">
        <f t="shared" si="50"/>
        <v>16.234083838648004</v>
      </c>
      <c r="EA32">
        <f t="shared" si="51"/>
        <v>10.705677622278003</v>
      </c>
      <c r="EB32">
        <f t="shared" si="52"/>
        <v>5.8800077840810019</v>
      </c>
      <c r="ED32" s="1">
        <v>31418</v>
      </c>
      <c r="EE32" s="1">
        <v>38960</v>
      </c>
      <c r="EF32" s="1">
        <v>174</v>
      </c>
      <c r="EG32" s="1">
        <v>648.04809999999998</v>
      </c>
      <c r="EH32" s="1">
        <v>62</v>
      </c>
      <c r="EI32" s="1">
        <v>488.50920000000002</v>
      </c>
      <c r="EK32" s="1">
        <v>0.26528099999999999</v>
      </c>
      <c r="EL32" s="1">
        <v>0.20663519999999999</v>
      </c>
      <c r="EM32" s="1">
        <v>0.65715480000000004</v>
      </c>
      <c r="EN32" s="1">
        <v>0.48897279999999999</v>
      </c>
      <c r="EO32" s="1">
        <v>5.77926E-2</v>
      </c>
      <c r="EP32" s="1">
        <v>1.7333399999999999E-2</v>
      </c>
      <c r="ES32">
        <v>9770</v>
      </c>
      <c r="ET32">
        <v>18553</v>
      </c>
      <c r="EV32">
        <f t="shared" si="53"/>
        <v>1.7809621289662233E-2</v>
      </c>
      <c r="EW32">
        <f t="shared" si="54"/>
        <v>3.3417776100900126E-3</v>
      </c>
    </row>
    <row r="33" spans="1:153" x14ac:dyDescent="0.25">
      <c r="A33">
        <v>2049</v>
      </c>
      <c r="B33" s="1">
        <v>12944</v>
      </c>
      <c r="C33" s="1">
        <v>12790</v>
      </c>
      <c r="D33" s="1">
        <v>30542</v>
      </c>
      <c r="E33" s="1">
        <v>39307</v>
      </c>
      <c r="F33" s="1">
        <v>4153</v>
      </c>
      <c r="G33" s="1">
        <v>3837</v>
      </c>
      <c r="H33" s="1">
        <v>28872</v>
      </c>
      <c r="I33" s="1">
        <v>38948</v>
      </c>
      <c r="J33" s="1">
        <v>26901</v>
      </c>
      <c r="K33" s="1">
        <v>36771</v>
      </c>
      <c r="L33" s="1">
        <v>943927</v>
      </c>
      <c r="P33">
        <v>2049</v>
      </c>
      <c r="Q33">
        <f t="shared" si="0"/>
        <v>863.10083300800022</v>
      </c>
      <c r="R33">
        <f t="shared" si="1"/>
        <v>852.83217353000032</v>
      </c>
      <c r="S33">
        <f t="shared" si="2"/>
        <v>2036.5285569940004</v>
      </c>
      <c r="T33">
        <f t="shared" si="3"/>
        <v>2620.9753123490009</v>
      </c>
      <c r="U33">
        <f t="shared" si="23"/>
        <v>6373.4368758810015</v>
      </c>
      <c r="W33">
        <f t="shared" si="24"/>
        <v>1793.7481079070005</v>
      </c>
      <c r="X33">
        <f t="shared" si="25"/>
        <v>2451.8758289970006</v>
      </c>
      <c r="Z33">
        <f t="shared" si="26"/>
        <v>242.78044908699985</v>
      </c>
      <c r="AA33">
        <f t="shared" si="27"/>
        <v>169.09948335200033</v>
      </c>
      <c r="AB33">
        <f t="shared" si="28"/>
        <v>0.11921288717176338</v>
      </c>
      <c r="AC33">
        <f t="shared" si="29"/>
        <v>6.4517770371689626E-2</v>
      </c>
      <c r="AE33" s="1">
        <v>57512</v>
      </c>
      <c r="AF33" s="1">
        <v>3567</v>
      </c>
      <c r="AG33" s="1">
        <v>5975</v>
      </c>
      <c r="AH33" s="1">
        <v>2795</v>
      </c>
      <c r="AI33" s="1">
        <v>55157</v>
      </c>
      <c r="AJ33" s="1">
        <v>3722</v>
      </c>
      <c r="AK33" s="1">
        <v>6317</v>
      </c>
      <c r="AL33" s="1">
        <v>2624</v>
      </c>
      <c r="AM33" s="1">
        <v>52054</v>
      </c>
      <c r="AN33" s="1">
        <v>3393</v>
      </c>
      <c r="AO33" s="1">
        <v>5680</v>
      </c>
      <c r="AP33" s="1">
        <v>2545</v>
      </c>
      <c r="AR33">
        <f t="shared" si="55"/>
        <v>5458</v>
      </c>
      <c r="AS33">
        <f t="shared" si="30"/>
        <v>174</v>
      </c>
      <c r="AT33">
        <f t="shared" si="31"/>
        <v>295</v>
      </c>
      <c r="AU33">
        <f t="shared" si="32"/>
        <v>250</v>
      </c>
      <c r="AW33">
        <f t="shared" si="56"/>
        <v>9.4901933509528441E-2</v>
      </c>
      <c r="AX33">
        <f t="shared" si="62"/>
        <v>4.878048780487805E-2</v>
      </c>
      <c r="AY33">
        <f t="shared" si="63"/>
        <v>4.9372384937238493E-2</v>
      </c>
      <c r="AZ33">
        <f t="shared" si="64"/>
        <v>8.9445438282647588E-2</v>
      </c>
      <c r="BA33">
        <f t="shared" si="33"/>
        <v>8.8433621096937684E-2</v>
      </c>
      <c r="BC33">
        <f t="shared" si="6"/>
        <v>276.92040787100007</v>
      </c>
      <c r="BD33">
        <f t="shared" si="7"/>
        <v>255.84965205900008</v>
      </c>
      <c r="BE33">
        <f t="shared" si="8"/>
        <v>1925.1736133040006</v>
      </c>
      <c r="BF33">
        <f t="shared" si="9"/>
        <v>2597.0373334360006</v>
      </c>
      <c r="BG33">
        <f t="shared" si="34"/>
        <v>5054.9810066700011</v>
      </c>
      <c r="BI33" s="1">
        <v>56.968539999999997</v>
      </c>
      <c r="BJ33" s="1">
        <v>49.278039999999997</v>
      </c>
      <c r="BK33" s="1">
        <v>15.44495</v>
      </c>
      <c r="BL33" s="1">
        <v>14.709709999999999</v>
      </c>
      <c r="BN33">
        <f t="shared" si="35"/>
        <v>823.15616774825264</v>
      </c>
      <c r="BO33">
        <f t="shared" si="36"/>
        <v>657.85539557451443</v>
      </c>
      <c r="BP33">
        <f t="shared" si="37"/>
        <v>1551.4886107302234</v>
      </c>
      <c r="BQ33">
        <f t="shared" si="38"/>
        <v>1993.30835984638</v>
      </c>
      <c r="BR33">
        <f t="shared" si="39"/>
        <v>5025.8085338993706</v>
      </c>
      <c r="BT33">
        <f t="shared" si="10"/>
        <v>195.65565363219514</v>
      </c>
      <c r="BU33">
        <f t="shared" si="11"/>
        <v>129.78920613562775</v>
      </c>
      <c r="BW33">
        <v>1.7684569403288748</v>
      </c>
      <c r="BX33">
        <v>3.8344999999999914</v>
      </c>
      <c r="BY33">
        <v>2</v>
      </c>
      <c r="BZ33">
        <f t="shared" si="61"/>
        <v>18.426512889086236</v>
      </c>
      <c r="CA33">
        <f t="shared" si="60"/>
        <v>4517124.0596539713</v>
      </c>
      <c r="CF33">
        <f t="shared" si="57"/>
        <v>15.167897734744008</v>
      </c>
      <c r="CG33">
        <f t="shared" si="41"/>
        <v>12.121980925708714</v>
      </c>
      <c r="CH33">
        <f t="shared" si="42"/>
        <v>28.588524882890962</v>
      </c>
      <c r="CI33">
        <f t="shared" si="43"/>
        <v>36.729722184632664</v>
      </c>
      <c r="CJ33">
        <f t="shared" si="44"/>
        <v>92.608125727976343</v>
      </c>
      <c r="CK33">
        <f t="shared" si="58"/>
        <v>2.050156792352311E-2</v>
      </c>
      <c r="CM33" s="1">
        <v>0</v>
      </c>
      <c r="CN33" s="1">
        <v>0</v>
      </c>
      <c r="CO33" s="1">
        <v>8531</v>
      </c>
      <c r="CP33" s="1">
        <v>14992</v>
      </c>
      <c r="CR33" s="1">
        <v>7.798006</v>
      </c>
      <c r="CS33" s="1">
        <v>7.7735649999999996</v>
      </c>
      <c r="CU33">
        <f t="shared" si="12"/>
        <v>568.84372731700012</v>
      </c>
      <c r="CV33">
        <f t="shared" si="13"/>
        <v>999.66066814400028</v>
      </c>
      <c r="CX33">
        <f t="shared" si="14"/>
        <v>231.45614903114154</v>
      </c>
      <c r="CY33">
        <f t="shared" si="15"/>
        <v>405.47587901973395</v>
      </c>
      <c r="CZ33">
        <f t="shared" si="45"/>
        <v>0.12673225089151963</v>
      </c>
      <c r="DA33">
        <f t="shared" si="16"/>
        <v>4.2649297133805941</v>
      </c>
      <c r="DB33">
        <f t="shared" si="17"/>
        <v>24.323595169510369</v>
      </c>
      <c r="DC33">
        <f t="shared" si="18"/>
        <v>7.4715065109707002</v>
      </c>
      <c r="DD33">
        <f t="shared" si="19"/>
        <v>29.258215673661965</v>
      </c>
      <c r="DE33">
        <f t="shared" si="46"/>
        <v>11.736436224351294</v>
      </c>
      <c r="DF33">
        <f t="shared" si="21"/>
        <v>80.871689503625049</v>
      </c>
      <c r="DG33">
        <f t="shared" si="59"/>
        <v>0.12673225089151965</v>
      </c>
      <c r="DI33" s="1">
        <v>2333</v>
      </c>
      <c r="DJ33" s="1">
        <v>606.80870000000004</v>
      </c>
      <c r="DK33" s="1">
        <v>5259</v>
      </c>
      <c r="DL33" s="1">
        <v>554.74480000000005</v>
      </c>
      <c r="DN33" s="1">
        <v>12937</v>
      </c>
      <c r="DO33" s="1">
        <v>12790</v>
      </c>
      <c r="DQ33">
        <f t="shared" si="47"/>
        <v>1.132767590862505</v>
      </c>
      <c r="DR33">
        <f t="shared" si="48"/>
        <v>2.3343753485524217</v>
      </c>
      <c r="DT33" s="1">
        <v>298755</v>
      </c>
      <c r="DU33" s="1">
        <v>241337</v>
      </c>
      <c r="DV33" s="1">
        <v>159914</v>
      </c>
      <c r="DW33" s="1">
        <v>89098</v>
      </c>
      <c r="DY33">
        <f t="shared" si="49"/>
        <v>19.920865989285009</v>
      </c>
      <c r="DZ33">
        <f t="shared" si="50"/>
        <v>16.092256314559005</v>
      </c>
      <c r="EA33">
        <f t="shared" si="51"/>
        <v>10.663002673798003</v>
      </c>
      <c r="EB33">
        <f t="shared" si="52"/>
        <v>5.9410196244860014</v>
      </c>
      <c r="ED33" s="1">
        <v>30542</v>
      </c>
      <c r="EE33" s="1">
        <v>39307</v>
      </c>
      <c r="EF33" s="1">
        <v>159</v>
      </c>
      <c r="EG33" s="1">
        <v>615.69690000000003</v>
      </c>
      <c r="EH33" s="1">
        <v>53</v>
      </c>
      <c r="EI33" s="1">
        <v>723.11599999999999</v>
      </c>
      <c r="EK33" s="1">
        <v>0.26739780000000002</v>
      </c>
      <c r="EL33" s="1">
        <v>0.2047725</v>
      </c>
      <c r="EM33" s="1">
        <v>0.67111849999999995</v>
      </c>
      <c r="EN33" s="1">
        <v>0.47862470000000001</v>
      </c>
      <c r="EO33" s="1">
        <v>5.7144E-2</v>
      </c>
      <c r="EP33" s="1">
        <v>1.85997E-2</v>
      </c>
      <c r="ES33">
        <v>9509</v>
      </c>
      <c r="ET33">
        <v>19255</v>
      </c>
      <c r="EV33">
        <f t="shared" si="53"/>
        <v>1.6721001156798823E-2</v>
      </c>
      <c r="EW33">
        <f t="shared" si="54"/>
        <v>2.7525318099195016E-3</v>
      </c>
    </row>
    <row r="34" spans="1:153" x14ac:dyDescent="0.25">
      <c r="A34">
        <v>2050</v>
      </c>
      <c r="B34" s="1">
        <v>12886</v>
      </c>
      <c r="C34" s="1">
        <v>12687</v>
      </c>
      <c r="D34" s="1">
        <v>29913</v>
      </c>
      <c r="E34" s="1">
        <v>39627</v>
      </c>
      <c r="F34" s="1">
        <v>4233</v>
      </c>
      <c r="G34" s="1">
        <v>4005</v>
      </c>
      <c r="H34" s="1">
        <v>28374</v>
      </c>
      <c r="I34" s="1">
        <v>39262</v>
      </c>
      <c r="J34" s="1">
        <v>26408</v>
      </c>
      <c r="K34" s="1">
        <v>37075</v>
      </c>
      <c r="L34" s="1">
        <v>939746</v>
      </c>
      <c r="P34">
        <v>2050</v>
      </c>
      <c r="Q34">
        <f t="shared" si="0"/>
        <v>859.2334158020002</v>
      </c>
      <c r="R34">
        <f t="shared" si="1"/>
        <v>845.9641740090002</v>
      </c>
      <c r="S34">
        <f t="shared" si="2"/>
        <v>1994.5870841910005</v>
      </c>
      <c r="T34">
        <f t="shared" si="3"/>
        <v>2642.312786589001</v>
      </c>
      <c r="U34">
        <f t="shared" si="23"/>
        <v>6342.0974605910014</v>
      </c>
      <c r="W34">
        <f t="shared" si="24"/>
        <v>1760.8750616560005</v>
      </c>
      <c r="X34">
        <f t="shared" si="25"/>
        <v>2472.1464295250007</v>
      </c>
      <c r="Z34">
        <f t="shared" si="26"/>
        <v>233.71202253499996</v>
      </c>
      <c r="AA34">
        <f t="shared" si="27"/>
        <v>170.16635706400029</v>
      </c>
      <c r="AB34">
        <f t="shared" si="28"/>
        <v>0.11717313542606889</v>
      </c>
      <c r="AC34">
        <f t="shared" si="29"/>
        <v>6.4400534988770367E-2</v>
      </c>
      <c r="AE34" s="1">
        <v>57240</v>
      </c>
      <c r="AF34" s="1">
        <v>3553</v>
      </c>
      <c r="AG34" s="1">
        <v>5953</v>
      </c>
      <c r="AH34" s="1">
        <v>2794</v>
      </c>
      <c r="AI34" s="1">
        <v>55014</v>
      </c>
      <c r="AJ34" s="1">
        <v>3702</v>
      </c>
      <c r="AK34" s="1">
        <v>6304</v>
      </c>
      <c r="AL34" s="1">
        <v>2616</v>
      </c>
      <c r="AM34" s="1">
        <v>51875</v>
      </c>
      <c r="AN34" s="1">
        <v>3397</v>
      </c>
      <c r="AO34" s="1">
        <v>5667</v>
      </c>
      <c r="AP34" s="1">
        <v>2544</v>
      </c>
      <c r="AR34">
        <f t="shared" si="55"/>
        <v>5365</v>
      </c>
      <c r="AS34">
        <f t="shared" si="30"/>
        <v>156</v>
      </c>
      <c r="AT34">
        <f t="shared" si="31"/>
        <v>286</v>
      </c>
      <c r="AU34">
        <f t="shared" si="32"/>
        <v>250</v>
      </c>
      <c r="AW34">
        <f t="shared" si="56"/>
        <v>9.3728162124388545E-2</v>
      </c>
      <c r="AX34">
        <f t="shared" si="62"/>
        <v>4.3906557838446381E-2</v>
      </c>
      <c r="AY34">
        <f t="shared" si="63"/>
        <v>4.8043003527633125E-2</v>
      </c>
      <c r="AZ34">
        <f t="shared" si="64"/>
        <v>8.9477451682176093E-2</v>
      </c>
      <c r="BA34">
        <f t="shared" si="33"/>
        <v>8.7100949094046587E-2</v>
      </c>
      <c r="BC34">
        <f t="shared" si="6"/>
        <v>282.2547764310001</v>
      </c>
      <c r="BD34">
        <f t="shared" si="7"/>
        <v>267.05182603500009</v>
      </c>
      <c r="BE34">
        <f t="shared" si="8"/>
        <v>1891.9671690180005</v>
      </c>
      <c r="BF34">
        <f t="shared" si="9"/>
        <v>2617.9747300340009</v>
      </c>
      <c r="BG34">
        <f t="shared" si="34"/>
        <v>5059.2485015180009</v>
      </c>
      <c r="BI34" s="1">
        <v>56.412280000000003</v>
      </c>
      <c r="BJ34" s="1">
        <v>51.20919</v>
      </c>
      <c r="BK34" s="1">
        <v>15.70452</v>
      </c>
      <c r="BL34" s="1">
        <v>14.70294</v>
      </c>
      <c r="BN34">
        <f t="shared" si="35"/>
        <v>830.82037269104683</v>
      </c>
      <c r="BO34">
        <f t="shared" si="36"/>
        <v>713.56845530850876</v>
      </c>
      <c r="BP34">
        <f t="shared" si="37"/>
        <v>1550.3524769363421</v>
      </c>
      <c r="BQ34">
        <f t="shared" si="38"/>
        <v>2008.4536777177902</v>
      </c>
      <c r="BR34">
        <f t="shared" si="39"/>
        <v>5103.1949826536875</v>
      </c>
      <c r="BT34">
        <f t="shared" si="10"/>
        <v>191.51284385923296</v>
      </c>
      <c r="BU34">
        <f t="shared" si="11"/>
        <v>130.54795439702022</v>
      </c>
      <c r="BW34">
        <v>1.7628280272972603</v>
      </c>
      <c r="BX34">
        <v>3.8344999999999914</v>
      </c>
      <c r="BY34">
        <v>2</v>
      </c>
      <c r="BZ34">
        <f t="shared" si="61"/>
        <v>18.757919142959061</v>
      </c>
      <c r="CA34">
        <f t="shared" si="60"/>
        <v>4597007.4535901872</v>
      </c>
      <c r="CF34">
        <f t="shared" si="57"/>
        <v>15.584461373261769</v>
      </c>
      <c r="CG34">
        <f t="shared" si="41"/>
        <v>13.385059387643203</v>
      </c>
      <c r="CH34">
        <f t="shared" si="42"/>
        <v>29.081386405458208</v>
      </c>
      <c r="CI34">
        <f t="shared" si="43"/>
        <v>37.674411689009069</v>
      </c>
      <c r="CJ34">
        <f t="shared" si="44"/>
        <v>95.725318855372251</v>
      </c>
      <c r="CK34">
        <f t="shared" si="58"/>
        <v>2.0823398661364439E-2</v>
      </c>
      <c r="CM34" s="1">
        <v>0</v>
      </c>
      <c r="CN34" s="1">
        <v>0</v>
      </c>
      <c r="CO34" s="1">
        <v>8451</v>
      </c>
      <c r="CP34" s="1">
        <v>15303</v>
      </c>
      <c r="CR34" s="1">
        <v>7.4896849999999997</v>
      </c>
      <c r="CS34" s="1">
        <v>7.6183759999999996</v>
      </c>
      <c r="CU34">
        <f t="shared" si="12"/>
        <v>563.5093587570002</v>
      </c>
      <c r="CV34">
        <f t="shared" si="13"/>
        <v>1020.3980259210003</v>
      </c>
      <c r="CX34">
        <f t="shared" si="14"/>
        <v>220.22005683531606</v>
      </c>
      <c r="CY34">
        <f t="shared" si="15"/>
        <v>405.624517474002</v>
      </c>
      <c r="CZ34">
        <f t="shared" si="45"/>
        <v>0.12263779385985281</v>
      </c>
      <c r="DA34">
        <f t="shared" si="16"/>
        <v>4.1308700197747061</v>
      </c>
      <c r="DB34">
        <f t="shared" si="17"/>
        <v>24.9505163856835</v>
      </c>
      <c r="DC34">
        <f t="shared" si="18"/>
        <v>7.6086719011791146</v>
      </c>
      <c r="DD34">
        <f t="shared" si="19"/>
        <v>30.065739787829955</v>
      </c>
      <c r="DE34">
        <f t="shared" si="46"/>
        <v>11.739541920953821</v>
      </c>
      <c r="DF34">
        <f t="shared" si="21"/>
        <v>83.985776934418425</v>
      </c>
      <c r="DG34">
        <f t="shared" si="59"/>
        <v>0.12263779385985278</v>
      </c>
      <c r="DI34" s="1">
        <v>2346</v>
      </c>
      <c r="DJ34" s="1">
        <v>625.3886</v>
      </c>
      <c r="DK34" s="1">
        <v>5320</v>
      </c>
      <c r="DL34" s="1">
        <v>571.61429999999996</v>
      </c>
      <c r="DN34" s="1">
        <v>12882</v>
      </c>
      <c r="DO34" s="1">
        <v>12687</v>
      </c>
      <c r="DQ34">
        <f t="shared" si="47"/>
        <v>1.1739571512105285</v>
      </c>
      <c r="DR34">
        <f t="shared" si="48"/>
        <v>2.4332626775923938</v>
      </c>
      <c r="DT34" s="1">
        <v>295983</v>
      </c>
      <c r="DU34" s="1">
        <v>238997</v>
      </c>
      <c r="DV34" s="1">
        <v>159893</v>
      </c>
      <c r="DW34" s="1">
        <v>89610</v>
      </c>
      <c r="DY34">
        <f t="shared" si="49"/>
        <v>19.736030118681008</v>
      </c>
      <c r="DZ34">
        <f t="shared" si="50"/>
        <v>15.936226034179004</v>
      </c>
      <c r="EA34">
        <f t="shared" si="51"/>
        <v>10.661602402051004</v>
      </c>
      <c r="EB34">
        <f t="shared" si="52"/>
        <v>5.9751595832700009</v>
      </c>
      <c r="ED34" s="1">
        <v>29913</v>
      </c>
      <c r="EE34" s="1">
        <v>39627</v>
      </c>
      <c r="EF34" s="1">
        <v>174</v>
      </c>
      <c r="EG34" s="1">
        <v>670.41669999999999</v>
      </c>
      <c r="EH34" s="1">
        <v>59</v>
      </c>
      <c r="EI34" s="1">
        <v>744.93669999999997</v>
      </c>
      <c r="EK34" s="1">
        <v>0.26856089999999999</v>
      </c>
      <c r="EL34" s="1">
        <v>0.2076847</v>
      </c>
      <c r="EM34" s="1">
        <v>0.67070640000000004</v>
      </c>
      <c r="EN34" s="1">
        <v>0.48744290000000001</v>
      </c>
      <c r="EO34" s="1">
        <v>5.6087600000000001E-2</v>
      </c>
      <c r="EP34" s="1">
        <v>1.9427699999999999E-2</v>
      </c>
      <c r="ES34">
        <v>9406</v>
      </c>
      <c r="ET34">
        <v>19746</v>
      </c>
      <c r="EV34">
        <f t="shared" si="53"/>
        <v>1.8498830533701893E-2</v>
      </c>
      <c r="EW34">
        <f t="shared" si="54"/>
        <v>2.9879469259596878E-3</v>
      </c>
    </row>
    <row r="35" spans="1:153" x14ac:dyDescent="0.25">
      <c r="A35">
        <v>2051</v>
      </c>
      <c r="B35" s="1">
        <v>12821</v>
      </c>
      <c r="C35" s="1">
        <v>12444</v>
      </c>
      <c r="D35" s="1">
        <v>29766</v>
      </c>
      <c r="E35" s="1">
        <v>39614</v>
      </c>
      <c r="F35" s="1">
        <v>4132</v>
      </c>
      <c r="G35" s="1">
        <v>3790</v>
      </c>
      <c r="H35" s="1">
        <v>28250</v>
      </c>
      <c r="I35" s="1">
        <v>39331</v>
      </c>
      <c r="J35" s="1">
        <v>26343</v>
      </c>
      <c r="K35" s="1">
        <v>37023</v>
      </c>
      <c r="L35" s="1">
        <v>935661</v>
      </c>
      <c r="P35">
        <v>2051</v>
      </c>
      <c r="Q35">
        <f t="shared" ref="Q35:Q54" si="65">B35*$N$5/1000</f>
        <v>854.89924134700027</v>
      </c>
      <c r="R35">
        <f t="shared" ref="R35:R54" si="66">C35*$N$5/1000</f>
        <v>829.76102950800021</v>
      </c>
      <c r="S35">
        <f t="shared" ref="S35:S54" si="67">D35*$N$5/1000</f>
        <v>1984.7851819620005</v>
      </c>
      <c r="T35">
        <f t="shared" ref="T35:T54" si="68">E35*$N$5/1000</f>
        <v>2641.4459516980005</v>
      </c>
      <c r="U35">
        <f t="shared" si="23"/>
        <v>6310.8914045150013</v>
      </c>
      <c r="W35">
        <f t="shared" si="24"/>
        <v>1756.5408872010005</v>
      </c>
      <c r="X35">
        <f t="shared" si="25"/>
        <v>2468.6790899610005</v>
      </c>
      <c r="Z35">
        <f t="shared" si="26"/>
        <v>228.24429476099999</v>
      </c>
      <c r="AA35">
        <f t="shared" si="27"/>
        <v>172.766861737</v>
      </c>
      <c r="AB35">
        <f t="shared" si="28"/>
        <v>0.11499697641604512</v>
      </c>
      <c r="AC35">
        <f t="shared" si="29"/>
        <v>6.5406169536022601E-2</v>
      </c>
      <c r="AE35" s="1">
        <v>57203</v>
      </c>
      <c r="AF35" s="1">
        <v>3476</v>
      </c>
      <c r="AG35" s="1">
        <v>5889</v>
      </c>
      <c r="AH35" s="1">
        <v>2812</v>
      </c>
      <c r="AI35" s="1">
        <v>55064</v>
      </c>
      <c r="AJ35" s="1">
        <v>3629</v>
      </c>
      <c r="AK35" s="1">
        <v>6247</v>
      </c>
      <c r="AL35" s="1">
        <v>2641</v>
      </c>
      <c r="AM35" s="1">
        <v>51871</v>
      </c>
      <c r="AN35" s="1">
        <v>3328</v>
      </c>
      <c r="AO35" s="1">
        <v>5592</v>
      </c>
      <c r="AP35" s="1">
        <v>2575</v>
      </c>
      <c r="AR35">
        <f t="shared" si="55"/>
        <v>5332</v>
      </c>
      <c r="AS35">
        <f t="shared" si="30"/>
        <v>148</v>
      </c>
      <c r="AT35">
        <f t="shared" si="31"/>
        <v>297</v>
      </c>
      <c r="AU35">
        <f t="shared" si="32"/>
        <v>237</v>
      </c>
      <c r="AW35">
        <f t="shared" si="56"/>
        <v>9.3211894481058682E-2</v>
      </c>
      <c r="AX35">
        <f t="shared" si="62"/>
        <v>4.2577675489067893E-2</v>
      </c>
      <c r="AY35">
        <f t="shared" si="63"/>
        <v>5.0433010697911361E-2</v>
      </c>
      <c r="AZ35">
        <f t="shared" si="64"/>
        <v>8.4281650071123759E-2</v>
      </c>
      <c r="BA35">
        <f t="shared" si="33"/>
        <v>8.6682040933986737E-2</v>
      </c>
      <c r="BC35">
        <f t="shared" ref="BC35:BC54" si="69">F35*$N$5/1000</f>
        <v>275.52013612400009</v>
      </c>
      <c r="BD35">
        <f t="shared" ref="BD35:BD54" si="70">G35*$N$5/1000</f>
        <v>252.71571053000008</v>
      </c>
      <c r="BE35">
        <f t="shared" ref="BE35:BE54" si="71">H35*$N$5/1000</f>
        <v>1883.6988977500005</v>
      </c>
      <c r="BF35">
        <f t="shared" ref="BF35:BF54" si="72">I35*$N$5/1000</f>
        <v>2622.5756229170006</v>
      </c>
      <c r="BG35">
        <f t="shared" si="34"/>
        <v>5034.5103673210015</v>
      </c>
      <c r="BI35" s="1">
        <v>56.78434</v>
      </c>
      <c r="BJ35" s="1">
        <v>49.653260000000003</v>
      </c>
      <c r="BK35" s="1">
        <v>15.831149999999999</v>
      </c>
      <c r="BL35" s="1">
        <v>14.53055</v>
      </c>
      <c r="BN35">
        <f t="shared" si="35"/>
        <v>816.34570340690379</v>
      </c>
      <c r="BO35">
        <f t="shared" si="36"/>
        <v>654.74500447093033</v>
      </c>
      <c r="BP35">
        <f t="shared" si="37"/>
        <v>1556.023429831175</v>
      </c>
      <c r="BQ35">
        <f t="shared" si="38"/>
        <v>1988.3931479956943</v>
      </c>
      <c r="BR35">
        <f t="shared" si="39"/>
        <v>5015.5072857047035</v>
      </c>
      <c r="BT35">
        <f t="shared" ref="BT35:BT54" si="73">BK35*Z35*365.25/7/1000</f>
        <v>188.5404672676853</v>
      </c>
      <c r="BU35">
        <f t="shared" ref="BU35:BU54" si="74">BL35*AA35*365.25/7/1000</f>
        <v>130.98895645818422</v>
      </c>
      <c r="BW35">
        <v>1.7573116115272853</v>
      </c>
      <c r="BX35">
        <v>3.8344999999999914</v>
      </c>
      <c r="BY35">
        <v>2</v>
      </c>
      <c r="BZ35">
        <f t="shared" si="61"/>
        <v>19.095285835780221</v>
      </c>
      <c r="CA35">
        <f t="shared" si="60"/>
        <v>4678044.7893990194</v>
      </c>
      <c r="CF35">
        <f t="shared" si="57"/>
        <v>15.58835454736589</v>
      </c>
      <c r="CG35">
        <f t="shared" si="41"/>
        <v>12.502543009921613</v>
      </c>
      <c r="CH35">
        <f t="shared" si="42"/>
        <v>29.712712159797391</v>
      </c>
      <c r="CI35">
        <f t="shared" si="43"/>
        <v>37.96893551488462</v>
      </c>
      <c r="CJ35">
        <f t="shared" si="44"/>
        <v>95.772545231969517</v>
      </c>
      <c r="CK35">
        <f t="shared" si="58"/>
        <v>2.0472772182301667E-2</v>
      </c>
      <c r="CM35" s="1">
        <v>0</v>
      </c>
      <c r="CN35" s="1">
        <v>0</v>
      </c>
      <c r="CO35" s="1">
        <v>8449</v>
      </c>
      <c r="CP35" s="1">
        <v>15428</v>
      </c>
      <c r="CR35" s="1">
        <v>7.9703619999999997</v>
      </c>
      <c r="CS35" s="1">
        <v>7.6652570000000004</v>
      </c>
      <c r="CU35">
        <f t="shared" ref="CU35:CU54" si="75">CO35*$N$5/1000</f>
        <v>563.37599954300015</v>
      </c>
      <c r="CV35">
        <f t="shared" ref="CV35:CV54" si="76">CP35*$N$5/1000</f>
        <v>1028.7329767960002</v>
      </c>
      <c r="CX35">
        <f t="shared" ref="CX35:CX54" si="77">CR35*365.25/7*CO35*$N$5/10^6</f>
        <v>234.29799542942879</v>
      </c>
      <c r="CY35">
        <f t="shared" ref="CY35:CY54" si="78">CS35*365.25/7*CP35*$N$5/10^6</f>
        <v>411.45426335233674</v>
      </c>
      <c r="CZ35">
        <f t="shared" si="45"/>
        <v>0.1287511356273574</v>
      </c>
      <c r="DA35">
        <f t="shared" ref="DA35:DA54" si="79">CO35*CR35*BZ35*$N$5*365.25/7/10^9</f>
        <v>4.4739871934752715</v>
      </c>
      <c r="DB35">
        <f t="shared" ref="DB35:DB54" si="80">CH35-DA35</f>
        <v>25.23872496632212</v>
      </c>
      <c r="DC35">
        <f t="shared" ref="DC35:DC54" si="81">CP35*CS35*BZ35*$N$5*365.25/7/10^9</f>
        <v>7.8568367670632613</v>
      </c>
      <c r="DD35">
        <f t="shared" ref="DD35:DD54" si="82">CI35-DC35</f>
        <v>30.11209874782136</v>
      </c>
      <c r="DE35">
        <f t="shared" si="46"/>
        <v>12.330823960538533</v>
      </c>
      <c r="DF35">
        <f t="shared" ref="DF35:DF54" si="83">CJ35-DE35</f>
        <v>83.441721271430978</v>
      </c>
      <c r="DG35">
        <f t="shared" si="59"/>
        <v>0.12875113562735743</v>
      </c>
      <c r="DI35" s="1">
        <v>2324</v>
      </c>
      <c r="DJ35" s="1">
        <v>647.91520000000003</v>
      </c>
      <c r="DK35" s="1">
        <v>5275</v>
      </c>
      <c r="DL35" s="1">
        <v>566.25519999999995</v>
      </c>
      <c r="DN35" s="1">
        <v>12814</v>
      </c>
      <c r="DO35" s="1">
        <v>12444</v>
      </c>
      <c r="DQ35">
        <f t="shared" si="47"/>
        <v>1.2048377594877429</v>
      </c>
      <c r="DR35">
        <f t="shared" si="48"/>
        <v>2.3900607767148156</v>
      </c>
      <c r="DT35" s="1">
        <v>293156</v>
      </c>
      <c r="DU35" s="1">
        <v>236673</v>
      </c>
      <c r="DV35" s="1">
        <v>159776</v>
      </c>
      <c r="DW35" s="1">
        <v>90355</v>
      </c>
      <c r="DY35">
        <f t="shared" si="49"/>
        <v>19.547526869692007</v>
      </c>
      <c r="DZ35">
        <f t="shared" si="50"/>
        <v>15.781262627511005</v>
      </c>
      <c r="EA35">
        <f t="shared" si="51"/>
        <v>10.653800888032002</v>
      </c>
      <c r="EB35">
        <f t="shared" si="52"/>
        <v>6.0248358904850017</v>
      </c>
      <c r="ED35" s="1">
        <v>29766</v>
      </c>
      <c r="EE35" s="1">
        <v>39614</v>
      </c>
      <c r="EF35" s="1">
        <v>183</v>
      </c>
      <c r="EG35" s="1">
        <v>588.22320000000002</v>
      </c>
      <c r="EH35" s="1">
        <v>68</v>
      </c>
      <c r="EI35" s="1">
        <v>804.89319999999998</v>
      </c>
      <c r="EK35" s="1">
        <v>0.27081280000000002</v>
      </c>
      <c r="EL35" s="1">
        <v>0.21148059999999999</v>
      </c>
      <c r="EM35" s="1">
        <v>0.6749851</v>
      </c>
      <c r="EN35" s="1">
        <v>0.50323110000000004</v>
      </c>
      <c r="EO35" s="1">
        <v>5.8762399999999999E-2</v>
      </c>
      <c r="EP35" s="1">
        <v>1.9546899999999999E-2</v>
      </c>
      <c r="ES35">
        <v>9538</v>
      </c>
      <c r="ET35">
        <v>20369</v>
      </c>
      <c r="EV35">
        <f t="shared" si="53"/>
        <v>1.9186412245753827E-2</v>
      </c>
      <c r="EW35">
        <f t="shared" si="54"/>
        <v>3.3384064018852177E-3</v>
      </c>
    </row>
    <row r="36" spans="1:153" x14ac:dyDescent="0.25">
      <c r="A36">
        <v>2052</v>
      </c>
      <c r="B36" s="1">
        <v>12705</v>
      </c>
      <c r="C36" s="1">
        <v>12387</v>
      </c>
      <c r="D36" s="1">
        <v>29674</v>
      </c>
      <c r="E36" s="1">
        <v>40031</v>
      </c>
      <c r="F36" s="1">
        <v>4041</v>
      </c>
      <c r="G36" s="1">
        <v>3700</v>
      </c>
      <c r="H36" s="1">
        <v>28271</v>
      </c>
      <c r="I36" s="1">
        <v>39777</v>
      </c>
      <c r="J36" s="1">
        <v>26324</v>
      </c>
      <c r="K36" s="1">
        <v>37469</v>
      </c>
      <c r="L36" s="1">
        <v>931393</v>
      </c>
      <c r="P36">
        <v>2052</v>
      </c>
      <c r="Q36">
        <f t="shared" si="65"/>
        <v>847.16440693500022</v>
      </c>
      <c r="R36">
        <f t="shared" si="66"/>
        <v>825.96029190900026</v>
      </c>
      <c r="S36">
        <f t="shared" si="67"/>
        <v>1978.6506581180006</v>
      </c>
      <c r="T36">
        <f t="shared" si="68"/>
        <v>2669.2513478170008</v>
      </c>
      <c r="U36">
        <f t="shared" si="23"/>
        <v>6321.0267047790021</v>
      </c>
      <c r="W36">
        <f t="shared" si="24"/>
        <v>1755.2739746680006</v>
      </c>
      <c r="X36">
        <f t="shared" si="25"/>
        <v>2498.4181946830008</v>
      </c>
      <c r="Z36">
        <f t="shared" si="26"/>
        <v>223.37668344999997</v>
      </c>
      <c r="AA36">
        <f t="shared" si="27"/>
        <v>170.83315313399999</v>
      </c>
      <c r="AB36">
        <f t="shared" si="28"/>
        <v>0.11289344207049938</v>
      </c>
      <c r="AC36">
        <f t="shared" si="29"/>
        <v>6.4000399690240045E-2</v>
      </c>
      <c r="AE36" s="1">
        <v>57539</v>
      </c>
      <c r="AF36" s="1">
        <v>3505</v>
      </c>
      <c r="AG36" s="1">
        <v>5818</v>
      </c>
      <c r="AH36" s="1">
        <v>2843</v>
      </c>
      <c r="AI36" s="1">
        <v>55526</v>
      </c>
      <c r="AJ36" s="1">
        <v>3649</v>
      </c>
      <c r="AK36" s="1">
        <v>6174</v>
      </c>
      <c r="AL36" s="1">
        <v>2699</v>
      </c>
      <c r="AM36" s="1">
        <v>52282</v>
      </c>
      <c r="AN36" s="1">
        <v>3354</v>
      </c>
      <c r="AO36" s="1">
        <v>5533</v>
      </c>
      <c r="AP36" s="1">
        <v>2624</v>
      </c>
      <c r="AR36">
        <f t="shared" si="55"/>
        <v>5257</v>
      </c>
      <c r="AS36">
        <f t="shared" si="30"/>
        <v>151</v>
      </c>
      <c r="AT36">
        <f t="shared" si="31"/>
        <v>285</v>
      </c>
      <c r="AU36">
        <f t="shared" si="32"/>
        <v>219</v>
      </c>
      <c r="AW36">
        <f t="shared" si="56"/>
        <v>9.1364118250230275E-2</v>
      </c>
      <c r="AX36">
        <f t="shared" si="62"/>
        <v>4.3081312410841656E-2</v>
      </c>
      <c r="AY36">
        <f t="shared" si="63"/>
        <v>4.898590580955655E-2</v>
      </c>
      <c r="AZ36">
        <f t="shared" si="64"/>
        <v>7.7031304959549768E-2</v>
      </c>
      <c r="BA36">
        <f t="shared" si="33"/>
        <v>8.4814575711928838E-2</v>
      </c>
      <c r="BC36">
        <f t="shared" si="69"/>
        <v>269.45229188700011</v>
      </c>
      <c r="BD36">
        <f t="shared" si="70"/>
        <v>246.71454590000005</v>
      </c>
      <c r="BE36">
        <f t="shared" si="71"/>
        <v>1885.0991694970005</v>
      </c>
      <c r="BF36">
        <f t="shared" si="72"/>
        <v>2652.3147276390009</v>
      </c>
      <c r="BG36">
        <f t="shared" si="34"/>
        <v>5053.5807349230017</v>
      </c>
      <c r="BI36" s="1">
        <v>57.808990000000001</v>
      </c>
      <c r="BJ36" s="1">
        <v>52.460030000000003</v>
      </c>
      <c r="BK36" s="1">
        <v>15.753539999999999</v>
      </c>
      <c r="BL36" s="1">
        <v>14.624280000000001</v>
      </c>
      <c r="BN36">
        <f t="shared" si="35"/>
        <v>812.77333720425986</v>
      </c>
      <c r="BO36">
        <f t="shared" si="36"/>
        <v>675.32911686896091</v>
      </c>
      <c r="BP36">
        <f t="shared" si="37"/>
        <v>1549.5462619393497</v>
      </c>
      <c r="BQ36">
        <f t="shared" si="38"/>
        <v>2023.9125107819714</v>
      </c>
      <c r="BR36">
        <f t="shared" si="39"/>
        <v>5061.5612267945417</v>
      </c>
      <c r="BT36">
        <f t="shared" si="73"/>
        <v>183.61501105361748</v>
      </c>
      <c r="BU36">
        <f t="shared" si="74"/>
        <v>130.35834408385267</v>
      </c>
      <c r="BW36">
        <v>1.7446770687416659</v>
      </c>
      <c r="BX36">
        <v>3.8344999999999914</v>
      </c>
      <c r="BY36">
        <v>2</v>
      </c>
      <c r="BZ36">
        <f t="shared" si="61"/>
        <v>19.438720167797264</v>
      </c>
      <c r="CA36">
        <f t="shared" si="60"/>
        <v>4760252.6136755757</v>
      </c>
      <c r="CF36">
        <f t="shared" si="57"/>
        <v>15.799273461760333</v>
      </c>
      <c r="CG36">
        <f t="shared" si="41"/>
        <v>13.127533723981385</v>
      </c>
      <c r="CH36">
        <f t="shared" si="42"/>
        <v>30.121196172895299</v>
      </c>
      <c r="CI36">
        <f t="shared" si="43"/>
        <v>39.342268941194703</v>
      </c>
      <c r="CJ36">
        <f t="shared" si="44"/>
        <v>98.390272299831722</v>
      </c>
      <c r="CK36">
        <f t="shared" si="58"/>
        <v>2.0669128360366738E-2</v>
      </c>
      <c r="CM36" s="1">
        <v>0</v>
      </c>
      <c r="CN36" s="1">
        <v>0</v>
      </c>
      <c r="CO36" s="1">
        <v>8416</v>
      </c>
      <c r="CP36" s="1">
        <v>15635</v>
      </c>
      <c r="CR36" s="1">
        <v>7.6695599999999997</v>
      </c>
      <c r="CS36" s="1">
        <v>7.6059640000000002</v>
      </c>
      <c r="CU36">
        <f t="shared" si="75"/>
        <v>561.17557251200014</v>
      </c>
      <c r="CV36">
        <f t="shared" si="76"/>
        <v>1042.5356554450002</v>
      </c>
      <c r="CX36">
        <f t="shared" si="77"/>
        <v>224.5749916657148</v>
      </c>
      <c r="CY36">
        <f t="shared" si="78"/>
        <v>413.74939064819296</v>
      </c>
      <c r="CZ36">
        <f t="shared" si="45"/>
        <v>0.1261121526960477</v>
      </c>
      <c r="DA36">
        <f t="shared" si="79"/>
        <v>4.3654504196752333</v>
      </c>
      <c r="DB36">
        <f t="shared" si="80"/>
        <v>25.755745753220065</v>
      </c>
      <c r="DC36">
        <f t="shared" si="81"/>
        <v>8.0427586244068578</v>
      </c>
      <c r="DD36">
        <f t="shared" si="82"/>
        <v>31.299510316787845</v>
      </c>
      <c r="DE36">
        <f t="shared" si="46"/>
        <v>12.408209044082092</v>
      </c>
      <c r="DF36">
        <f t="shared" si="83"/>
        <v>85.982063255749637</v>
      </c>
      <c r="DG36">
        <f t="shared" si="59"/>
        <v>0.12611215269604772</v>
      </c>
      <c r="DI36" s="1">
        <v>2319</v>
      </c>
      <c r="DJ36" s="1">
        <v>631.73710000000005</v>
      </c>
      <c r="DK36" s="1">
        <v>5185</v>
      </c>
      <c r="DL36" s="1">
        <v>561.6635</v>
      </c>
      <c r="DN36" s="1">
        <v>12694</v>
      </c>
      <c r="DO36" s="1">
        <v>12387</v>
      </c>
      <c r="DQ36">
        <f t="shared" si="47"/>
        <v>1.1722261587214369</v>
      </c>
      <c r="DR36">
        <f t="shared" si="48"/>
        <v>2.3302324199853333</v>
      </c>
      <c r="DT36" s="1">
        <v>289864</v>
      </c>
      <c r="DU36" s="1">
        <v>234508</v>
      </c>
      <c r="DV36" s="1">
        <v>159907</v>
      </c>
      <c r="DW36" s="1">
        <v>90612</v>
      </c>
      <c r="DY36">
        <f t="shared" si="49"/>
        <v>19.328017603448004</v>
      </c>
      <c r="DZ36">
        <f t="shared" si="50"/>
        <v>15.636901278356005</v>
      </c>
      <c r="EA36">
        <f t="shared" si="51"/>
        <v>10.662535916549002</v>
      </c>
      <c r="EB36">
        <f t="shared" si="52"/>
        <v>6.0419725494840018</v>
      </c>
      <c r="ED36" s="1">
        <v>29674</v>
      </c>
      <c r="EE36" s="1">
        <v>40031</v>
      </c>
      <c r="EF36" s="1">
        <v>161</v>
      </c>
      <c r="EG36" s="1">
        <v>618.93880000000001</v>
      </c>
      <c r="EH36" s="1">
        <v>77</v>
      </c>
      <c r="EI36" s="1">
        <v>624.20550000000003</v>
      </c>
      <c r="EK36" s="1">
        <v>0.27319189999999999</v>
      </c>
      <c r="EL36" s="1">
        <v>0.21343590000000001</v>
      </c>
      <c r="EM36" s="1">
        <v>0.68710640000000001</v>
      </c>
      <c r="EN36" s="1">
        <v>0.50020750000000003</v>
      </c>
      <c r="EO36" s="1">
        <v>6.0384899999999998E-2</v>
      </c>
      <c r="EP36" s="1">
        <v>2.12836E-2</v>
      </c>
      <c r="ES36">
        <v>9507</v>
      </c>
      <c r="ET36">
        <v>20660</v>
      </c>
      <c r="EV36">
        <f t="shared" si="53"/>
        <v>1.6934890080992953E-2</v>
      </c>
      <c r="EW36">
        <f t="shared" si="54"/>
        <v>3.7270087124878994E-3</v>
      </c>
    </row>
    <row r="37" spans="1:153" x14ac:dyDescent="0.25">
      <c r="A37">
        <v>2053</v>
      </c>
      <c r="B37" s="1">
        <v>12564</v>
      </c>
      <c r="C37" s="1">
        <v>12291</v>
      </c>
      <c r="D37" s="1">
        <v>29534</v>
      </c>
      <c r="E37" s="1">
        <v>40034</v>
      </c>
      <c r="F37" s="1">
        <v>4023</v>
      </c>
      <c r="G37" s="1">
        <v>3746</v>
      </c>
      <c r="H37" s="1">
        <v>28217</v>
      </c>
      <c r="I37" s="1">
        <v>39744</v>
      </c>
      <c r="J37" s="1">
        <v>26240</v>
      </c>
      <c r="K37" s="1">
        <v>37452</v>
      </c>
      <c r="L37" s="1">
        <v>927635</v>
      </c>
      <c r="P37">
        <v>2053</v>
      </c>
      <c r="Q37">
        <f t="shared" si="65"/>
        <v>837.76258234800025</v>
      </c>
      <c r="R37">
        <f t="shared" si="66"/>
        <v>819.55904963700016</v>
      </c>
      <c r="S37">
        <f t="shared" si="67"/>
        <v>1969.3155131380006</v>
      </c>
      <c r="T37">
        <f t="shared" si="68"/>
        <v>2669.4513866380007</v>
      </c>
      <c r="U37">
        <f t="shared" si="23"/>
        <v>6296.0885317610009</v>
      </c>
      <c r="W37">
        <f t="shared" si="24"/>
        <v>1749.6728876800005</v>
      </c>
      <c r="X37">
        <f t="shared" si="25"/>
        <v>2497.2846413640009</v>
      </c>
      <c r="Z37">
        <f t="shared" si="26"/>
        <v>219.64262545800011</v>
      </c>
      <c r="AA37">
        <f t="shared" si="27"/>
        <v>172.16674527399982</v>
      </c>
      <c r="AB37">
        <f t="shared" si="28"/>
        <v>0.11153247105031491</v>
      </c>
      <c r="AC37">
        <f t="shared" si="29"/>
        <v>6.4495179097766808E-2</v>
      </c>
      <c r="AE37" s="1">
        <v>57371</v>
      </c>
      <c r="AF37" s="1">
        <v>3544</v>
      </c>
      <c r="AG37" s="1">
        <v>5846</v>
      </c>
      <c r="AH37" s="1">
        <v>2807</v>
      </c>
      <c r="AI37" s="1">
        <v>55459</v>
      </c>
      <c r="AJ37" s="1">
        <v>3640</v>
      </c>
      <c r="AK37" s="1">
        <v>6192</v>
      </c>
      <c r="AL37" s="1">
        <v>2670</v>
      </c>
      <c r="AM37" s="1">
        <v>52190</v>
      </c>
      <c r="AN37" s="1">
        <v>3365</v>
      </c>
      <c r="AO37" s="1">
        <v>5554</v>
      </c>
      <c r="AP37" s="1">
        <v>2583</v>
      </c>
      <c r="AR37">
        <f t="shared" si="55"/>
        <v>5181</v>
      </c>
      <c r="AS37">
        <f t="shared" si="30"/>
        <v>179</v>
      </c>
      <c r="AT37">
        <f t="shared" si="31"/>
        <v>292</v>
      </c>
      <c r="AU37">
        <f t="shared" si="32"/>
        <v>224</v>
      </c>
      <c r="AW37">
        <f t="shared" si="56"/>
        <v>9.0306949504104866E-2</v>
      </c>
      <c r="AX37">
        <f t="shared" si="62"/>
        <v>5.0507900677200901E-2</v>
      </c>
      <c r="AY37">
        <f t="shared" si="63"/>
        <v>4.9948682860075262E-2</v>
      </c>
      <c r="AZ37">
        <f t="shared" si="64"/>
        <v>7.9800498753117205E-2</v>
      </c>
      <c r="BA37">
        <f t="shared" si="33"/>
        <v>8.4464121435142592E-2</v>
      </c>
      <c r="BC37">
        <f t="shared" si="69"/>
        <v>268.25205896100005</v>
      </c>
      <c r="BD37">
        <f t="shared" si="70"/>
        <v>249.78180782200005</v>
      </c>
      <c r="BE37">
        <f t="shared" si="71"/>
        <v>1881.4984707190006</v>
      </c>
      <c r="BF37">
        <f t="shared" si="72"/>
        <v>2650.1143006080006</v>
      </c>
      <c r="BG37">
        <f t="shared" si="34"/>
        <v>5049.6466381100017</v>
      </c>
      <c r="BI37" s="1">
        <v>56.419240000000002</v>
      </c>
      <c r="BJ37" s="1">
        <v>49.263829999999999</v>
      </c>
      <c r="BK37" s="1">
        <v>15.582050000000001</v>
      </c>
      <c r="BL37" s="1">
        <v>14.661199999999999</v>
      </c>
      <c r="BN37">
        <f t="shared" si="35"/>
        <v>789.70062242916572</v>
      </c>
      <c r="BO37">
        <f t="shared" si="36"/>
        <v>642.06820158091875</v>
      </c>
      <c r="BP37">
        <f t="shared" si="37"/>
        <v>1529.7506550685532</v>
      </c>
      <c r="BQ37">
        <f t="shared" si="38"/>
        <v>2027.3386893047193</v>
      </c>
      <c r="BR37">
        <f t="shared" si="39"/>
        <v>4988.8581683833572</v>
      </c>
      <c r="BT37">
        <f t="shared" si="73"/>
        <v>178.58024091135894</v>
      </c>
      <c r="BU37">
        <f t="shared" si="74"/>
        <v>131.70764129893263</v>
      </c>
      <c r="BW37">
        <v>1.732297188951577</v>
      </c>
      <c r="BX37">
        <v>3.8344999999999914</v>
      </c>
      <c r="BY37">
        <v>2</v>
      </c>
      <c r="BZ37">
        <f t="shared" si="61"/>
        <v>19.788331267285731</v>
      </c>
      <c r="CA37">
        <f t="shared" si="60"/>
        <v>4843303.6494405493</v>
      </c>
      <c r="CF37">
        <f t="shared" si="57"/>
        <v>15.626857518610063</v>
      </c>
      <c r="CG37">
        <f t="shared" si="41"/>
        <v>12.705458269073612</v>
      </c>
      <c r="CH37">
        <f t="shared" si="42"/>
        <v>30.271212718843881</v>
      </c>
      <c r="CI37">
        <f t="shared" si="43"/>
        <v>40.117649574946647</v>
      </c>
      <c r="CJ37">
        <f t="shared" si="44"/>
        <v>98.721178081474193</v>
      </c>
      <c r="CK37">
        <f t="shared" si="58"/>
        <v>2.0383024734135238E-2</v>
      </c>
      <c r="CM37" s="1">
        <v>0</v>
      </c>
      <c r="CN37" s="1">
        <v>0</v>
      </c>
      <c r="CO37" s="1">
        <v>8498</v>
      </c>
      <c r="CP37" s="1">
        <v>15605</v>
      </c>
      <c r="CR37" s="1">
        <v>7.7077070000000001</v>
      </c>
      <c r="CS37" s="1">
        <v>7.7733080000000001</v>
      </c>
      <c r="CU37">
        <f t="shared" si="75"/>
        <v>566.64330028600011</v>
      </c>
      <c r="CV37">
        <f t="shared" si="76"/>
        <v>1040.5352672350002</v>
      </c>
      <c r="CX37">
        <f t="shared" si="77"/>
        <v>227.89098205084554</v>
      </c>
      <c r="CY37">
        <f t="shared" si="78"/>
        <v>422.04121543049388</v>
      </c>
      <c r="CZ37">
        <f t="shared" si="45"/>
        <v>0.13027674380487558</v>
      </c>
      <c r="DA37">
        <f t="shared" si="79"/>
        <v>4.5095822456491987</v>
      </c>
      <c r="DB37">
        <f t="shared" si="80"/>
        <v>25.761630473194682</v>
      </c>
      <c r="DC37">
        <f t="shared" si="81"/>
        <v>8.3514913793865162</v>
      </c>
      <c r="DD37">
        <f t="shared" si="82"/>
        <v>31.766158195560131</v>
      </c>
      <c r="DE37">
        <f t="shared" si="46"/>
        <v>12.861073625035715</v>
      </c>
      <c r="DF37">
        <f t="shared" si="83"/>
        <v>85.860104456438478</v>
      </c>
      <c r="DG37">
        <f t="shared" si="59"/>
        <v>0.13027674380487561</v>
      </c>
      <c r="DI37" s="1">
        <v>2378</v>
      </c>
      <c r="DJ37" s="1">
        <v>637.79780000000005</v>
      </c>
      <c r="DK37" s="1">
        <v>5136</v>
      </c>
      <c r="DL37" s="1">
        <v>575.32799999999997</v>
      </c>
      <c r="DN37" s="1">
        <v>12554</v>
      </c>
      <c r="DO37" s="1">
        <v>12291</v>
      </c>
      <c r="DQ37">
        <f t="shared" si="47"/>
        <v>1.213582051349122</v>
      </c>
      <c r="DR37">
        <f t="shared" si="48"/>
        <v>2.3643665327014696</v>
      </c>
      <c r="DT37" s="1">
        <v>286064</v>
      </c>
      <c r="DU37" s="1">
        <v>232813</v>
      </c>
      <c r="DV37" s="1">
        <v>160579</v>
      </c>
      <c r="DW37" s="1">
        <v>90652</v>
      </c>
      <c r="DY37">
        <f t="shared" si="49"/>
        <v>19.074635096848002</v>
      </c>
      <c r="DZ37">
        <f t="shared" si="50"/>
        <v>15.523879344491005</v>
      </c>
      <c r="EA37">
        <f t="shared" si="51"/>
        <v>10.707344612453003</v>
      </c>
      <c r="EB37">
        <f t="shared" si="52"/>
        <v>6.0446397337640025</v>
      </c>
      <c r="ED37" s="1">
        <v>29534</v>
      </c>
      <c r="EE37" s="1">
        <v>40034</v>
      </c>
      <c r="EF37" s="1">
        <v>180</v>
      </c>
      <c r="EG37" s="1">
        <v>672.96010000000001</v>
      </c>
      <c r="EH37" s="1">
        <v>79</v>
      </c>
      <c r="EI37" s="1">
        <v>625.21799999999996</v>
      </c>
      <c r="EK37" s="1">
        <v>0.27625309999999997</v>
      </c>
      <c r="EL37" s="1">
        <v>0.21743950000000001</v>
      </c>
      <c r="EM37" s="1">
        <v>0.69865109999999997</v>
      </c>
      <c r="EN37" s="1">
        <v>0.50934869999999999</v>
      </c>
      <c r="EO37" s="1">
        <v>6.12807E-2</v>
      </c>
      <c r="EP37" s="1">
        <v>2.2934099999999999E-2</v>
      </c>
      <c r="ES37">
        <v>9504</v>
      </c>
      <c r="ET37">
        <v>21027</v>
      </c>
      <c r="EV37">
        <f t="shared" si="53"/>
        <v>1.893939393939394E-2</v>
      </c>
      <c r="EW37">
        <f t="shared" si="54"/>
        <v>3.7570742378846243E-3</v>
      </c>
    </row>
    <row r="38" spans="1:153" x14ac:dyDescent="0.25">
      <c r="A38">
        <v>2054</v>
      </c>
      <c r="B38" s="1">
        <v>12446</v>
      </c>
      <c r="C38" s="1">
        <v>12216</v>
      </c>
      <c r="D38" s="1">
        <v>29668</v>
      </c>
      <c r="E38" s="1">
        <v>39924</v>
      </c>
      <c r="F38" s="1">
        <v>4047</v>
      </c>
      <c r="G38" s="1">
        <v>3749</v>
      </c>
      <c r="H38" s="1">
        <v>28318</v>
      </c>
      <c r="I38" s="1">
        <v>39647</v>
      </c>
      <c r="J38" s="1">
        <v>26327</v>
      </c>
      <c r="K38" s="1">
        <v>37406</v>
      </c>
      <c r="L38" s="1">
        <v>923638</v>
      </c>
      <c r="P38">
        <v>2054</v>
      </c>
      <c r="Q38">
        <f t="shared" si="65"/>
        <v>829.89438872200014</v>
      </c>
      <c r="R38">
        <f t="shared" si="66"/>
        <v>814.5580791120002</v>
      </c>
      <c r="S38">
        <f t="shared" si="67"/>
        <v>1978.2505804760006</v>
      </c>
      <c r="T38">
        <f t="shared" si="68"/>
        <v>2662.1166298680009</v>
      </c>
      <c r="U38">
        <f t="shared" si="23"/>
        <v>6284.8196781780016</v>
      </c>
      <c r="W38">
        <f t="shared" si="24"/>
        <v>1755.4740134890005</v>
      </c>
      <c r="X38">
        <f t="shared" si="25"/>
        <v>2494.2173794420009</v>
      </c>
      <c r="Z38">
        <f t="shared" si="26"/>
        <v>222.77656698700002</v>
      </c>
      <c r="AA38">
        <f t="shared" si="27"/>
        <v>167.89925042599998</v>
      </c>
      <c r="AB38">
        <f t="shared" si="28"/>
        <v>0.1126129162734259</v>
      </c>
      <c r="AC38">
        <f t="shared" si="29"/>
        <v>6.3069832682095955E-2</v>
      </c>
      <c r="AE38" s="1">
        <v>57400</v>
      </c>
      <c r="AF38" s="1">
        <v>3552</v>
      </c>
      <c r="AG38" s="1">
        <v>5855</v>
      </c>
      <c r="AH38" s="1">
        <v>2785</v>
      </c>
      <c r="AI38" s="1">
        <v>55400</v>
      </c>
      <c r="AJ38" s="1">
        <v>3677</v>
      </c>
      <c r="AK38" s="1">
        <v>6218</v>
      </c>
      <c r="AL38" s="1">
        <v>2670</v>
      </c>
      <c r="AM38" s="1">
        <v>52173</v>
      </c>
      <c r="AN38" s="1">
        <v>3403</v>
      </c>
      <c r="AO38" s="1">
        <v>5576</v>
      </c>
      <c r="AP38" s="1">
        <v>2581</v>
      </c>
      <c r="AR38">
        <f t="shared" si="55"/>
        <v>5227</v>
      </c>
      <c r="AS38">
        <f t="shared" si="30"/>
        <v>149</v>
      </c>
      <c r="AT38">
        <f t="shared" si="31"/>
        <v>279</v>
      </c>
      <c r="AU38">
        <f t="shared" si="32"/>
        <v>204</v>
      </c>
      <c r="AW38">
        <f t="shared" si="56"/>
        <v>9.1062717770034843E-2</v>
      </c>
      <c r="AX38">
        <f t="shared" si="62"/>
        <v>4.19481981981982E-2</v>
      </c>
      <c r="AY38">
        <f t="shared" si="63"/>
        <v>4.7651579846285229E-2</v>
      </c>
      <c r="AZ38">
        <f t="shared" si="64"/>
        <v>7.3249551166965896E-2</v>
      </c>
      <c r="BA38">
        <f t="shared" si="33"/>
        <v>8.4190711576043228E-2</v>
      </c>
      <c r="BC38">
        <f t="shared" si="69"/>
        <v>269.8523695290001</v>
      </c>
      <c r="BD38">
        <f t="shared" si="70"/>
        <v>249.98184664300007</v>
      </c>
      <c r="BE38">
        <f t="shared" si="71"/>
        <v>1888.2331110260004</v>
      </c>
      <c r="BF38">
        <f t="shared" si="72"/>
        <v>2643.6463787290008</v>
      </c>
      <c r="BG38">
        <f t="shared" si="34"/>
        <v>5051.7137059270008</v>
      </c>
      <c r="BI38" s="1">
        <v>56.249809999999997</v>
      </c>
      <c r="BJ38" s="1">
        <v>49.114100000000001</v>
      </c>
      <c r="BK38" s="1">
        <v>15.65269</v>
      </c>
      <c r="BL38" s="1">
        <v>14.35177</v>
      </c>
      <c r="BN38">
        <f t="shared" si="35"/>
        <v>792.02607625128144</v>
      </c>
      <c r="BO38">
        <f t="shared" si="36"/>
        <v>640.62937207711786</v>
      </c>
      <c r="BP38">
        <f t="shared" si="37"/>
        <v>1542.1860760031411</v>
      </c>
      <c r="BQ38">
        <f t="shared" si="38"/>
        <v>1979.707428446859</v>
      </c>
      <c r="BR38">
        <f t="shared" si="39"/>
        <v>4954.5489527783993</v>
      </c>
      <c r="BT38">
        <f t="shared" si="73"/>
        <v>181.949420154195</v>
      </c>
      <c r="BU38">
        <f t="shared" si="74"/>
        <v>125.73216901226297</v>
      </c>
      <c r="BW38">
        <v>1.7152239211331022</v>
      </c>
      <c r="BX38">
        <v>3.8344999999999914</v>
      </c>
      <c r="BY38">
        <v>2</v>
      </c>
      <c r="BZ38">
        <f t="shared" si="61"/>
        <v>20.144230225225293</v>
      </c>
      <c r="CA38">
        <f t="shared" si="60"/>
        <v>4927204.0624121977</v>
      </c>
      <c r="CF38">
        <f t="shared" si="57"/>
        <v>15.954755624387657</v>
      </c>
      <c r="CG38">
        <f t="shared" si="41"/>
        <v>12.904985560162979</v>
      </c>
      <c r="CH38">
        <f t="shared" si="42"/>
        <v>31.066151365144066</v>
      </c>
      <c r="CI38">
        <f t="shared" si="43"/>
        <v>39.879682217222253</v>
      </c>
      <c r="CJ38">
        <f t="shared" si="44"/>
        <v>99.805574766916948</v>
      </c>
      <c r="CK38">
        <f t="shared" si="58"/>
        <v>2.0256026237739259E-2</v>
      </c>
      <c r="CM38" s="1">
        <v>0</v>
      </c>
      <c r="CN38" s="1">
        <v>0</v>
      </c>
      <c r="CO38" s="1">
        <v>8611</v>
      </c>
      <c r="CP38" s="1">
        <v>15828</v>
      </c>
      <c r="CR38" s="1">
        <v>7.5741560000000003</v>
      </c>
      <c r="CS38" s="1">
        <v>7.6426489999999996</v>
      </c>
      <c r="CU38">
        <f t="shared" si="75"/>
        <v>574.17809587700015</v>
      </c>
      <c r="CV38">
        <f t="shared" si="76"/>
        <v>1055.4048195960002</v>
      </c>
      <c r="CX38">
        <f t="shared" si="77"/>
        <v>226.92014430731342</v>
      </c>
      <c r="CY38">
        <f t="shared" si="78"/>
        <v>420.87697959452453</v>
      </c>
      <c r="CZ38">
        <f t="shared" si="45"/>
        <v>0.13074795103973449</v>
      </c>
      <c r="DA38">
        <f t="shared" si="79"/>
        <v>4.5711316296678675</v>
      </c>
      <c r="DB38">
        <f t="shared" si="80"/>
        <v>26.495019735476198</v>
      </c>
      <c r="DC38">
        <f t="shared" si="81"/>
        <v>8.4782427734495496</v>
      </c>
      <c r="DD38">
        <f t="shared" si="82"/>
        <v>31.401439443772702</v>
      </c>
      <c r="DE38">
        <f t="shared" si="46"/>
        <v>13.049374403117417</v>
      </c>
      <c r="DF38">
        <f t="shared" si="83"/>
        <v>86.756200363799536</v>
      </c>
      <c r="DG38">
        <f t="shared" si="59"/>
        <v>0.13074795103973449</v>
      </c>
      <c r="DI38" s="1">
        <v>2383</v>
      </c>
      <c r="DJ38" s="1">
        <v>636.75990000000002</v>
      </c>
      <c r="DK38" s="1">
        <v>5088</v>
      </c>
      <c r="DL38" s="1">
        <v>565.67700000000002</v>
      </c>
      <c r="DN38" s="1">
        <v>12432</v>
      </c>
      <c r="DO38" s="1">
        <v>12216</v>
      </c>
      <c r="DQ38">
        <f t="shared" si="47"/>
        <v>1.2141547011217351</v>
      </c>
      <c r="DR38">
        <f t="shared" si="48"/>
        <v>2.3029785937080205</v>
      </c>
      <c r="DT38" s="1">
        <v>282421</v>
      </c>
      <c r="DU38" s="1">
        <v>231177</v>
      </c>
      <c r="DV38" s="1">
        <v>161480</v>
      </c>
      <c r="DW38" s="1">
        <v>89994</v>
      </c>
      <c r="DY38">
        <f t="shared" si="49"/>
        <v>18.831721288547005</v>
      </c>
      <c r="DZ38">
        <f t="shared" si="50"/>
        <v>15.414791507439004</v>
      </c>
      <c r="EA38">
        <f t="shared" si="51"/>
        <v>10.767422938360005</v>
      </c>
      <c r="EB38">
        <f t="shared" si="52"/>
        <v>6.0007645523580013</v>
      </c>
      <c r="ED38" s="1">
        <v>29668</v>
      </c>
      <c r="EE38" s="1">
        <v>39924</v>
      </c>
      <c r="EF38" s="1">
        <v>163</v>
      </c>
      <c r="EG38" s="1">
        <v>465.41120000000001</v>
      </c>
      <c r="EH38" s="1">
        <v>72</v>
      </c>
      <c r="EI38" s="1">
        <v>568.72919999999999</v>
      </c>
      <c r="EK38" s="1">
        <v>0.2800069</v>
      </c>
      <c r="EL38" s="1">
        <v>0.2181765</v>
      </c>
      <c r="EM38" s="1">
        <v>0.69255140000000004</v>
      </c>
      <c r="EN38" s="1">
        <v>0.52665879999999998</v>
      </c>
      <c r="EO38" s="1">
        <v>5.9810599999999998E-2</v>
      </c>
      <c r="EP38" s="1">
        <v>2.2489700000000001E-2</v>
      </c>
      <c r="ES38">
        <v>9774</v>
      </c>
      <c r="ET38">
        <v>21631</v>
      </c>
      <c r="EV38">
        <f t="shared" si="53"/>
        <v>1.6676897892367506E-2</v>
      </c>
      <c r="EW38">
        <f t="shared" si="54"/>
        <v>3.3285562387314503E-3</v>
      </c>
    </row>
    <row r="39" spans="1:153" x14ac:dyDescent="0.25">
      <c r="A39">
        <v>2055</v>
      </c>
      <c r="B39" s="1">
        <v>12318</v>
      </c>
      <c r="C39" s="1">
        <v>12279</v>
      </c>
      <c r="D39" s="1">
        <v>30027</v>
      </c>
      <c r="E39" s="1">
        <v>39478</v>
      </c>
      <c r="F39" s="1">
        <v>3998</v>
      </c>
      <c r="G39" s="1">
        <v>3858</v>
      </c>
      <c r="H39" s="1">
        <v>28689</v>
      </c>
      <c r="I39" s="1">
        <v>39268</v>
      </c>
      <c r="J39" s="1">
        <v>26694</v>
      </c>
      <c r="K39" s="1">
        <v>37033</v>
      </c>
      <c r="L39" s="1">
        <v>919339</v>
      </c>
      <c r="P39">
        <v>2055</v>
      </c>
      <c r="Q39">
        <f t="shared" si="65"/>
        <v>821.35939902600012</v>
      </c>
      <c r="R39">
        <f t="shared" si="66"/>
        <v>818.75889435300019</v>
      </c>
      <c r="S39">
        <f t="shared" si="67"/>
        <v>2002.1885593890006</v>
      </c>
      <c r="T39">
        <f t="shared" si="68"/>
        <v>2632.3775251460006</v>
      </c>
      <c r="U39">
        <f t="shared" si="23"/>
        <v>6274.6843779140017</v>
      </c>
      <c r="W39">
        <f t="shared" si="24"/>
        <v>1779.9454292580006</v>
      </c>
      <c r="X39">
        <f t="shared" si="25"/>
        <v>2469.3458860310011</v>
      </c>
      <c r="Z39">
        <f t="shared" si="26"/>
        <v>222.24313013100004</v>
      </c>
      <c r="AA39">
        <f t="shared" si="27"/>
        <v>163.03163911499951</v>
      </c>
      <c r="AB39">
        <f t="shared" si="28"/>
        <v>0.11100009991008092</v>
      </c>
      <c r="AC39">
        <f t="shared" si="29"/>
        <v>6.1933228633669186E-2</v>
      </c>
      <c r="AE39" s="1">
        <v>57394</v>
      </c>
      <c r="AF39" s="1">
        <v>3518</v>
      </c>
      <c r="AG39" s="1">
        <v>5827</v>
      </c>
      <c r="AH39" s="1">
        <v>2766</v>
      </c>
      <c r="AI39" s="1">
        <v>55531</v>
      </c>
      <c r="AJ39" s="1">
        <v>3627</v>
      </c>
      <c r="AK39" s="1">
        <v>6183</v>
      </c>
      <c r="AL39" s="1">
        <v>2616</v>
      </c>
      <c r="AM39" s="1">
        <v>52289</v>
      </c>
      <c r="AN39" s="1">
        <v>3343</v>
      </c>
      <c r="AO39" s="1">
        <v>5552</v>
      </c>
      <c r="AP39" s="1">
        <v>2543</v>
      </c>
      <c r="AR39">
        <f t="shared" si="55"/>
        <v>5105</v>
      </c>
      <c r="AS39">
        <f t="shared" si="30"/>
        <v>175</v>
      </c>
      <c r="AT39">
        <f t="shared" si="31"/>
        <v>275</v>
      </c>
      <c r="AU39">
        <f t="shared" si="32"/>
        <v>223</v>
      </c>
      <c r="AW39">
        <f t="shared" si="56"/>
        <v>8.8946579781858728E-2</v>
      </c>
      <c r="AX39">
        <f t="shared" si="62"/>
        <v>4.9744172825469016E-2</v>
      </c>
      <c r="AY39">
        <f t="shared" si="63"/>
        <v>4.7194096447571651E-2</v>
      </c>
      <c r="AZ39">
        <f t="shared" si="64"/>
        <v>8.0621836587129431E-2</v>
      </c>
      <c r="BA39">
        <f t="shared" si="33"/>
        <v>8.3130710020861809E-2</v>
      </c>
      <c r="BC39">
        <f t="shared" si="69"/>
        <v>266.58506878600008</v>
      </c>
      <c r="BD39">
        <f t="shared" si="70"/>
        <v>257.24992380600008</v>
      </c>
      <c r="BE39">
        <f t="shared" si="71"/>
        <v>1912.9712452230006</v>
      </c>
      <c r="BF39">
        <f t="shared" si="72"/>
        <v>2618.3748076760007</v>
      </c>
      <c r="BG39">
        <f t="shared" si="34"/>
        <v>5055.181045491001</v>
      </c>
      <c r="BI39" s="1">
        <v>57.978340000000003</v>
      </c>
      <c r="BJ39" s="1">
        <v>49.382849999999998</v>
      </c>
      <c r="BK39" s="1">
        <v>15.63017</v>
      </c>
      <c r="BL39" s="1">
        <v>14.53393</v>
      </c>
      <c r="BN39">
        <f t="shared" si="35"/>
        <v>806.48033589193665</v>
      </c>
      <c r="BO39">
        <f t="shared" si="36"/>
        <v>662.86271279077118</v>
      </c>
      <c r="BP39">
        <f t="shared" si="37"/>
        <v>1560.1427173918155</v>
      </c>
      <c r="BQ39">
        <f t="shared" si="38"/>
        <v>1985.6699457934699</v>
      </c>
      <c r="BR39">
        <f t="shared" si="39"/>
        <v>5015.155711867993</v>
      </c>
      <c r="BT39">
        <f t="shared" si="73"/>
        <v>181.25259427191332</v>
      </c>
      <c r="BU39">
        <f t="shared" si="74"/>
        <v>123.63662568669191</v>
      </c>
      <c r="BW39">
        <v>1.6993113735149166</v>
      </c>
      <c r="BX39">
        <v>3.8344999999999914</v>
      </c>
      <c r="BY39">
        <v>2</v>
      </c>
      <c r="BZ39">
        <f t="shared" si="61"/>
        <v>20.506530130599561</v>
      </c>
      <c r="CA39">
        <f t="shared" si="60"/>
        <v>5011716.6451337337</v>
      </c>
      <c r="CF39">
        <f t="shared" si="57"/>
        <v>16.538113307704055</v>
      </c>
      <c r="CG39">
        <f t="shared" si="41"/>
        <v>13.593014192294911</v>
      </c>
      <c r="CH39">
        <f t="shared" si="42"/>
        <v>31.993113642230739</v>
      </c>
      <c r="CI39">
        <f t="shared" si="43"/>
        <v>40.719200572839789</v>
      </c>
      <c r="CJ39">
        <f t="shared" si="44"/>
        <v>102.8434417150695</v>
      </c>
      <c r="CK39">
        <f t="shared" si="58"/>
        <v>2.0520601821120157E-2</v>
      </c>
      <c r="CM39" s="1">
        <v>0</v>
      </c>
      <c r="CN39" s="1">
        <v>0</v>
      </c>
      <c r="CO39" s="1">
        <v>8675</v>
      </c>
      <c r="CP39" s="1">
        <v>15822</v>
      </c>
      <c r="CR39" s="1">
        <v>7.7830310000000003</v>
      </c>
      <c r="CS39" s="1">
        <v>7.4394460000000002</v>
      </c>
      <c r="CU39">
        <f t="shared" si="75"/>
        <v>578.4455907250001</v>
      </c>
      <c r="CV39">
        <f t="shared" si="76"/>
        <v>1055.0047419540001</v>
      </c>
      <c r="CX39">
        <f t="shared" si="77"/>
        <v>234.91105742951319</v>
      </c>
      <c r="CY39">
        <f t="shared" si="78"/>
        <v>409.53138677761291</v>
      </c>
      <c r="CZ39">
        <f t="shared" si="45"/>
        <v>0.12849899010754562</v>
      </c>
      <c r="DA39">
        <f t="shared" si="79"/>
        <v>4.8172106771893164</v>
      </c>
      <c r="DB39">
        <f t="shared" si="80"/>
        <v>27.175902965041423</v>
      </c>
      <c r="DC39">
        <f t="shared" si="81"/>
        <v>8.3980677223813434</v>
      </c>
      <c r="DD39">
        <f t="shared" si="82"/>
        <v>32.321132850458447</v>
      </c>
      <c r="DE39">
        <f t="shared" si="46"/>
        <v>13.215278399570661</v>
      </c>
      <c r="DF39">
        <f t="shared" si="83"/>
        <v>89.628163315498838</v>
      </c>
      <c r="DG39">
        <f t="shared" si="59"/>
        <v>0.12849899010754562</v>
      </c>
      <c r="DI39" s="1">
        <v>2347</v>
      </c>
      <c r="DJ39" s="1">
        <v>648.01509999999996</v>
      </c>
      <c r="DK39" s="1">
        <v>5036</v>
      </c>
      <c r="DL39" s="1">
        <v>557.93529999999998</v>
      </c>
      <c r="DN39" s="1">
        <v>12311</v>
      </c>
      <c r="DO39" s="1">
        <v>12279</v>
      </c>
      <c r="DQ39">
        <f t="shared" si="47"/>
        <v>1.2169493218663228</v>
      </c>
      <c r="DR39">
        <f t="shared" si="48"/>
        <v>2.248246047748931</v>
      </c>
      <c r="DT39" s="1">
        <v>278800</v>
      </c>
      <c r="DU39" s="1">
        <v>229859</v>
      </c>
      <c r="DV39" s="1">
        <v>162252</v>
      </c>
      <c r="DW39" s="1">
        <v>89041</v>
      </c>
      <c r="DY39">
        <f t="shared" si="49"/>
        <v>18.590274431600005</v>
      </c>
      <c r="DZ39">
        <f t="shared" si="50"/>
        <v>15.326907785413004</v>
      </c>
      <c r="EA39">
        <f t="shared" si="51"/>
        <v>10.818899594964003</v>
      </c>
      <c r="EB39">
        <f t="shared" si="52"/>
        <v>5.9372188868870017</v>
      </c>
      <c r="ED39" s="1">
        <v>30027</v>
      </c>
      <c r="EE39" s="1">
        <v>39478</v>
      </c>
      <c r="EF39" s="1">
        <v>180</v>
      </c>
      <c r="EG39" s="1">
        <v>621.93230000000005</v>
      </c>
      <c r="EH39" s="1">
        <v>82</v>
      </c>
      <c r="EI39" s="1">
        <v>730.85260000000005</v>
      </c>
      <c r="EK39" s="1">
        <v>0.28126299999999999</v>
      </c>
      <c r="EL39" s="1">
        <v>0.2164412</v>
      </c>
      <c r="EM39" s="1">
        <v>0.69685189999999997</v>
      </c>
      <c r="EN39" s="1">
        <v>0.52236930000000004</v>
      </c>
      <c r="EO39" s="1">
        <v>5.8107600000000002E-2</v>
      </c>
      <c r="EP39" s="1">
        <v>2.1125700000000001E-2</v>
      </c>
      <c r="ES39">
        <v>9898</v>
      </c>
      <c r="ET39">
        <v>22122</v>
      </c>
      <c r="EV39">
        <f t="shared" si="53"/>
        <v>1.8185492018589614E-2</v>
      </c>
      <c r="EW39">
        <f t="shared" si="54"/>
        <v>3.706717295000452E-3</v>
      </c>
    </row>
    <row r="40" spans="1:153" x14ac:dyDescent="0.25">
      <c r="A40">
        <v>2056</v>
      </c>
      <c r="B40" s="1">
        <v>12252</v>
      </c>
      <c r="C40" s="1">
        <v>12177</v>
      </c>
      <c r="D40" s="1">
        <v>30098</v>
      </c>
      <c r="E40" s="1">
        <v>39025</v>
      </c>
      <c r="F40" s="1">
        <v>3957</v>
      </c>
      <c r="G40" s="1">
        <v>3808</v>
      </c>
      <c r="H40" s="1">
        <v>28937</v>
      </c>
      <c r="I40" s="1">
        <v>38851</v>
      </c>
      <c r="J40" s="1">
        <v>26872</v>
      </c>
      <c r="K40" s="1">
        <v>36662</v>
      </c>
      <c r="L40" s="1">
        <v>914827</v>
      </c>
      <c r="P40">
        <v>2056</v>
      </c>
      <c r="Q40">
        <f t="shared" si="65"/>
        <v>816.95854496400023</v>
      </c>
      <c r="R40">
        <f t="shared" si="66"/>
        <v>811.95757443900027</v>
      </c>
      <c r="S40">
        <f t="shared" si="67"/>
        <v>2006.9228114860007</v>
      </c>
      <c r="T40">
        <f t="shared" si="68"/>
        <v>2602.171663175001</v>
      </c>
      <c r="U40">
        <f t="shared" si="23"/>
        <v>6238.0105940640024</v>
      </c>
      <c r="W40">
        <f t="shared" si="24"/>
        <v>1791.8143993040005</v>
      </c>
      <c r="X40">
        <f t="shared" si="25"/>
        <v>2444.6077518340003</v>
      </c>
      <c r="Z40">
        <f t="shared" si="26"/>
        <v>215.10841218200017</v>
      </c>
      <c r="AA40">
        <f t="shared" si="27"/>
        <v>157.56391134100068</v>
      </c>
      <c r="AB40">
        <f t="shared" si="28"/>
        <v>0.10718320154163072</v>
      </c>
      <c r="AC40">
        <f t="shared" si="29"/>
        <v>6.0550928891736307E-2</v>
      </c>
      <c r="AE40" s="1">
        <v>57241</v>
      </c>
      <c r="AF40" s="1">
        <v>3447</v>
      </c>
      <c r="AG40" s="1">
        <v>5685</v>
      </c>
      <c r="AH40" s="1">
        <v>2750</v>
      </c>
      <c r="AI40" s="1">
        <v>55517</v>
      </c>
      <c r="AJ40" s="1">
        <v>3565</v>
      </c>
      <c r="AK40" s="1">
        <v>6086</v>
      </c>
      <c r="AL40" s="1">
        <v>2620</v>
      </c>
      <c r="AM40" s="1">
        <v>52276</v>
      </c>
      <c r="AN40" s="1">
        <v>3287</v>
      </c>
      <c r="AO40" s="1">
        <v>5437</v>
      </c>
      <c r="AP40" s="1">
        <v>2534</v>
      </c>
      <c r="AR40">
        <f t="shared" si="55"/>
        <v>4965</v>
      </c>
      <c r="AS40">
        <f t="shared" si="30"/>
        <v>160</v>
      </c>
      <c r="AT40">
        <f t="shared" si="31"/>
        <v>248</v>
      </c>
      <c r="AU40">
        <f t="shared" si="32"/>
        <v>216</v>
      </c>
      <c r="AW40">
        <f t="shared" si="56"/>
        <v>8.673852658059783E-2</v>
      </c>
      <c r="AX40">
        <f t="shared" si="62"/>
        <v>4.6417174354511169E-2</v>
      </c>
      <c r="AY40">
        <f t="shared" si="63"/>
        <v>4.3623570800351806E-2</v>
      </c>
      <c r="AZ40">
        <f t="shared" si="64"/>
        <v>7.8545454545454543E-2</v>
      </c>
      <c r="BA40">
        <f t="shared" si="33"/>
        <v>8.0855865630831997E-2</v>
      </c>
      <c r="BC40">
        <f t="shared" si="69"/>
        <v>263.85120489900004</v>
      </c>
      <c r="BD40">
        <f t="shared" si="70"/>
        <v>253.91594345600006</v>
      </c>
      <c r="BE40">
        <f t="shared" si="71"/>
        <v>1929.5077877590004</v>
      </c>
      <c r="BF40">
        <f t="shared" si="72"/>
        <v>2590.5694115570004</v>
      </c>
      <c r="BG40">
        <f t="shared" si="34"/>
        <v>5037.8443476710008</v>
      </c>
      <c r="BI40" s="1">
        <v>57.218800000000002</v>
      </c>
      <c r="BJ40" s="1">
        <v>50.571309999999997</v>
      </c>
      <c r="BK40" s="1">
        <v>15.40859</v>
      </c>
      <c r="BL40" s="1">
        <v>14.5517</v>
      </c>
      <c r="BN40">
        <f t="shared" si="35"/>
        <v>787.75290216857979</v>
      </c>
      <c r="BO40">
        <f t="shared" si="36"/>
        <v>670.01782935557128</v>
      </c>
      <c r="BP40">
        <f t="shared" si="37"/>
        <v>1551.3208151195054</v>
      </c>
      <c r="BQ40">
        <f t="shared" si="38"/>
        <v>1966.9854639961072</v>
      </c>
      <c r="BR40">
        <f t="shared" si="39"/>
        <v>4976.0770106397631</v>
      </c>
      <c r="BT40">
        <f t="shared" si="73"/>
        <v>172.9467791953391</v>
      </c>
      <c r="BU40">
        <f t="shared" si="74"/>
        <v>119.63621660762453</v>
      </c>
      <c r="BW40">
        <v>1.6851469467057143</v>
      </c>
      <c r="BX40">
        <v>3.8344999999999914</v>
      </c>
      <c r="BY40">
        <v>2</v>
      </c>
      <c r="BZ40">
        <f t="shared" si="61"/>
        <v>20.875346106330781</v>
      </c>
      <c r="CA40">
        <f t="shared" si="60"/>
        <v>5096881.3160928311</v>
      </c>
      <c r="CF40">
        <f t="shared" si="57"/>
        <v>16.444614479035632</v>
      </c>
      <c r="CG40">
        <f t="shared" si="41"/>
        <v>13.986854085210027</v>
      </c>
      <c r="CH40">
        <f t="shared" si="42"/>
        <v>32.384358937574859</v>
      </c>
      <c r="CI40">
        <f t="shared" si="43"/>
        <v>41.061502347040381</v>
      </c>
      <c r="CJ40">
        <f t="shared" si="44"/>
        <v>103.87732984886091</v>
      </c>
      <c r="CK40">
        <f t="shared" si="58"/>
        <v>2.038056674399694E-2</v>
      </c>
      <c r="CM40" s="1">
        <v>0</v>
      </c>
      <c r="CN40" s="1">
        <v>0</v>
      </c>
      <c r="CO40" s="1">
        <v>8725</v>
      </c>
      <c r="CP40" s="1">
        <v>15849</v>
      </c>
      <c r="CR40" s="1">
        <v>7.8016319999999997</v>
      </c>
      <c r="CS40" s="1">
        <v>7.6421859999999997</v>
      </c>
      <c r="CU40">
        <f t="shared" si="75"/>
        <v>581.77957107500026</v>
      </c>
      <c r="CV40">
        <f t="shared" si="76"/>
        <v>1056.8050913430002</v>
      </c>
      <c r="CX40">
        <f t="shared" si="77"/>
        <v>236.82967154786925</v>
      </c>
      <c r="CY40">
        <f t="shared" si="78"/>
        <v>421.4098524574099</v>
      </c>
      <c r="CZ40">
        <f t="shared" si="45"/>
        <v>0.13228081530849353</v>
      </c>
      <c r="DA40">
        <f t="shared" si="79"/>
        <v>4.9439013618104104</v>
      </c>
      <c r="DB40">
        <f t="shared" si="80"/>
        <v>27.440457575764448</v>
      </c>
      <c r="DC40">
        <f t="shared" si="81"/>
        <v>8.7970765226662238</v>
      </c>
      <c r="DD40">
        <f t="shared" si="82"/>
        <v>32.264425824374158</v>
      </c>
      <c r="DE40">
        <f t="shared" si="46"/>
        <v>13.740977884476635</v>
      </c>
      <c r="DF40">
        <f t="shared" si="83"/>
        <v>90.136351964384275</v>
      </c>
      <c r="DG40">
        <f t="shared" si="59"/>
        <v>0.13228081530849356</v>
      </c>
      <c r="DI40" s="1">
        <v>2411</v>
      </c>
      <c r="DJ40" s="1">
        <v>618.56690000000003</v>
      </c>
      <c r="DK40" s="1">
        <v>5075</v>
      </c>
      <c r="DL40" s="1">
        <v>558.78769999999997</v>
      </c>
      <c r="DN40" s="1">
        <v>12241</v>
      </c>
      <c r="DO40" s="1">
        <v>12177</v>
      </c>
      <c r="DQ40">
        <f t="shared" si="47"/>
        <v>1.193323421810967</v>
      </c>
      <c r="DR40">
        <f t="shared" si="48"/>
        <v>2.2691184237552253</v>
      </c>
      <c r="DT40" s="1">
        <v>275017</v>
      </c>
      <c r="DU40" s="1">
        <v>228480</v>
      </c>
      <c r="DV40" s="1">
        <v>163468</v>
      </c>
      <c r="DW40" s="1">
        <v>88152</v>
      </c>
      <c r="DY40">
        <f t="shared" si="49"/>
        <v>18.338025478319004</v>
      </c>
      <c r="DZ40">
        <f t="shared" si="50"/>
        <v>15.234956607360003</v>
      </c>
      <c r="EA40">
        <f t="shared" si="51"/>
        <v>10.899981997076003</v>
      </c>
      <c r="EB40">
        <f t="shared" si="52"/>
        <v>5.8779407162640016</v>
      </c>
      <c r="ED40" s="1">
        <v>30098</v>
      </c>
      <c r="EE40" s="1">
        <v>39025</v>
      </c>
      <c r="EF40" s="1">
        <v>159</v>
      </c>
      <c r="EG40" s="1">
        <v>580.68669999999997</v>
      </c>
      <c r="EH40" s="1">
        <v>61</v>
      </c>
      <c r="EI40" s="1">
        <v>582.73410000000001</v>
      </c>
      <c r="EK40" s="1">
        <v>0.28443079999999998</v>
      </c>
      <c r="EL40" s="1">
        <v>0.22003549999999999</v>
      </c>
      <c r="EM40" s="1">
        <v>0.69948630000000001</v>
      </c>
      <c r="EN40" s="1">
        <v>0.53754409999999997</v>
      </c>
      <c r="EO40" s="1">
        <v>5.8358599999999997E-2</v>
      </c>
      <c r="EP40" s="1">
        <v>2.0561099999999999E-2</v>
      </c>
      <c r="ES40">
        <v>10093</v>
      </c>
      <c r="ET40">
        <v>22361</v>
      </c>
      <c r="EV40">
        <f t="shared" si="53"/>
        <v>1.5753492519568018E-2</v>
      </c>
      <c r="EW40">
        <f t="shared" si="54"/>
        <v>2.7279638656589598E-3</v>
      </c>
    </row>
    <row r="41" spans="1:153" x14ac:dyDescent="0.25">
      <c r="A41">
        <v>2057</v>
      </c>
      <c r="B41" s="1">
        <v>11861</v>
      </c>
      <c r="C41" s="1">
        <v>12293</v>
      </c>
      <c r="D41" s="1">
        <v>30468</v>
      </c>
      <c r="E41" s="1">
        <v>38419</v>
      </c>
      <c r="F41" s="1">
        <v>3848</v>
      </c>
      <c r="G41" s="1">
        <v>3807</v>
      </c>
      <c r="H41" s="1">
        <v>29269</v>
      </c>
      <c r="I41" s="1">
        <v>38134</v>
      </c>
      <c r="J41" s="1">
        <v>27186</v>
      </c>
      <c r="K41" s="1">
        <v>36054</v>
      </c>
      <c r="L41" s="1">
        <v>910130</v>
      </c>
      <c r="P41">
        <v>2057</v>
      </c>
      <c r="Q41">
        <f t="shared" si="65"/>
        <v>790.88681862700025</v>
      </c>
      <c r="R41">
        <f t="shared" si="66"/>
        <v>819.69240885100021</v>
      </c>
      <c r="S41">
        <f t="shared" si="67"/>
        <v>2031.5942660760006</v>
      </c>
      <c r="T41">
        <f t="shared" si="68"/>
        <v>2561.763821333001</v>
      </c>
      <c r="U41">
        <f t="shared" si="23"/>
        <v>6203.9373148870018</v>
      </c>
      <c r="W41">
        <f t="shared" si="24"/>
        <v>1812.7517959020006</v>
      </c>
      <c r="X41">
        <f t="shared" si="25"/>
        <v>2404.0665507780004</v>
      </c>
      <c r="Z41">
        <f t="shared" si="26"/>
        <v>218.84247017400003</v>
      </c>
      <c r="AA41">
        <f t="shared" si="27"/>
        <v>157.69727055500061</v>
      </c>
      <c r="AB41">
        <f t="shared" si="28"/>
        <v>0.10771957463568332</v>
      </c>
      <c r="AC41">
        <f t="shared" si="29"/>
        <v>6.1558083240063725E-2</v>
      </c>
      <c r="AE41" s="1">
        <v>56910</v>
      </c>
      <c r="AF41" s="1">
        <v>3459</v>
      </c>
      <c r="AG41" s="1">
        <v>5748</v>
      </c>
      <c r="AH41" s="1">
        <v>2770</v>
      </c>
      <c r="AI41" s="1">
        <v>55105</v>
      </c>
      <c r="AJ41" s="1">
        <v>3590</v>
      </c>
      <c r="AK41" s="1">
        <v>6111</v>
      </c>
      <c r="AL41" s="1">
        <v>2597</v>
      </c>
      <c r="AM41" s="1">
        <v>51889</v>
      </c>
      <c r="AN41" s="1">
        <v>3304</v>
      </c>
      <c r="AO41" s="1">
        <v>5519</v>
      </c>
      <c r="AP41" s="1">
        <v>2528</v>
      </c>
      <c r="AR41">
        <f t="shared" si="55"/>
        <v>5021</v>
      </c>
      <c r="AS41">
        <f t="shared" si="30"/>
        <v>155</v>
      </c>
      <c r="AT41">
        <f t="shared" si="31"/>
        <v>229</v>
      </c>
      <c r="AU41">
        <f t="shared" si="32"/>
        <v>242</v>
      </c>
      <c r="AW41">
        <f t="shared" si="56"/>
        <v>8.8227025127394137E-2</v>
      </c>
      <c r="AX41">
        <f t="shared" si="62"/>
        <v>4.4810638912980628E-2</v>
      </c>
      <c r="AY41">
        <f t="shared" si="63"/>
        <v>3.9839944328462072E-2</v>
      </c>
      <c r="AZ41">
        <f t="shared" si="64"/>
        <v>8.7364620938628165E-2</v>
      </c>
      <c r="BA41">
        <f t="shared" si="33"/>
        <v>8.1974828342067443E-2</v>
      </c>
      <c r="BC41">
        <f t="shared" si="69"/>
        <v>256.58312773600011</v>
      </c>
      <c r="BD41">
        <f t="shared" si="70"/>
        <v>253.84926384900007</v>
      </c>
      <c r="BE41">
        <f t="shared" si="71"/>
        <v>1951.6454172830006</v>
      </c>
      <c r="BF41">
        <f t="shared" si="72"/>
        <v>2542.7601333380007</v>
      </c>
      <c r="BG41">
        <f t="shared" si="34"/>
        <v>5004.8379422060016</v>
      </c>
      <c r="BI41" s="1">
        <v>56.170279999999998</v>
      </c>
      <c r="BJ41" s="1">
        <v>50.213450000000002</v>
      </c>
      <c r="BK41" s="1">
        <v>15.70402</v>
      </c>
      <c r="BL41" s="1">
        <v>14.516629999999999</v>
      </c>
      <c r="BN41">
        <f t="shared" si="35"/>
        <v>752.01563190393813</v>
      </c>
      <c r="BO41">
        <f t="shared" si="36"/>
        <v>665.10184754760485</v>
      </c>
      <c r="BP41">
        <f t="shared" si="37"/>
        <v>1599.2042689610705</v>
      </c>
      <c r="BQ41">
        <f t="shared" si="38"/>
        <v>1926.0315013673326</v>
      </c>
      <c r="BR41">
        <f t="shared" si="39"/>
        <v>4942.3532497799461</v>
      </c>
      <c r="BT41">
        <f t="shared" si="73"/>
        <v>179.32243707438698</v>
      </c>
      <c r="BU41">
        <f t="shared" si="74"/>
        <v>119.4489038845586</v>
      </c>
      <c r="BW41">
        <v>1.6663979928731862</v>
      </c>
      <c r="BX41">
        <v>3.8344999999999914</v>
      </c>
      <c r="BY41">
        <v>2</v>
      </c>
      <c r="BZ41">
        <f t="shared" si="61"/>
        <v>21.250795345860816</v>
      </c>
      <c r="CA41">
        <f t="shared" si="60"/>
        <v>5182771.2559681833</v>
      </c>
      <c r="CF41">
        <f t="shared" si="57"/>
        <v>15.980930290478788</v>
      </c>
      <c r="CG41">
        <f t="shared" si="41"/>
        <v>14.133943246388071</v>
      </c>
      <c r="CH41">
        <f t="shared" si="42"/>
        <v>33.984362635918664</v>
      </c>
      <c r="CI41">
        <f t="shared" si="43"/>
        <v>40.929701265238229</v>
      </c>
      <c r="CJ41">
        <f t="shared" si="44"/>
        <v>105.02893743802375</v>
      </c>
      <c r="CK41">
        <f t="shared" si="58"/>
        <v>2.0265015037481817E-2</v>
      </c>
      <c r="CM41" s="1">
        <v>0</v>
      </c>
      <c r="CN41" s="1">
        <v>0</v>
      </c>
      <c r="CO41" s="1">
        <v>8940</v>
      </c>
      <c r="CP41" s="1">
        <v>15543</v>
      </c>
      <c r="CR41" s="1">
        <v>7.6580149999999998</v>
      </c>
      <c r="CS41" s="1">
        <v>7.6068300000000004</v>
      </c>
      <c r="CU41">
        <f t="shared" si="75"/>
        <v>596.11568658000022</v>
      </c>
      <c r="CV41">
        <f t="shared" si="76"/>
        <v>1036.4011316010003</v>
      </c>
      <c r="CX41">
        <f t="shared" si="77"/>
        <v>238.19845901551346</v>
      </c>
      <c r="CY41">
        <f t="shared" si="78"/>
        <v>411.36162386673908</v>
      </c>
      <c r="CZ41">
        <f t="shared" si="45"/>
        <v>0.13142728778263141</v>
      </c>
      <c r="DA41">
        <f t="shared" si="79"/>
        <v>5.0619067042380923</v>
      </c>
      <c r="DB41">
        <f t="shared" si="80"/>
        <v>28.922455931680574</v>
      </c>
      <c r="DC41">
        <f t="shared" si="81"/>
        <v>8.7417616819330455</v>
      </c>
      <c r="DD41">
        <f t="shared" si="82"/>
        <v>32.18793958330518</v>
      </c>
      <c r="DE41">
        <f t="shared" si="46"/>
        <v>13.803668386171138</v>
      </c>
      <c r="DF41">
        <f t="shared" si="83"/>
        <v>91.225269051852607</v>
      </c>
      <c r="DG41">
        <f t="shared" si="59"/>
        <v>0.13142728778263141</v>
      </c>
      <c r="DI41" s="1">
        <v>2275</v>
      </c>
      <c r="DJ41" s="1">
        <v>649.01260000000002</v>
      </c>
      <c r="DK41" s="1">
        <v>4980</v>
      </c>
      <c r="DL41" s="1">
        <v>561.2337</v>
      </c>
      <c r="DN41" s="1">
        <v>11851</v>
      </c>
      <c r="DO41" s="1">
        <v>12293</v>
      </c>
      <c r="DQ41">
        <f t="shared" si="47"/>
        <v>1.1814322093951162</v>
      </c>
      <c r="DR41">
        <f t="shared" si="48"/>
        <v>2.2363890708570771</v>
      </c>
      <c r="DT41" s="1">
        <v>271237</v>
      </c>
      <c r="DU41" s="1">
        <v>227285</v>
      </c>
      <c r="DV41" s="1">
        <v>164701</v>
      </c>
      <c r="DW41" s="1">
        <v>86973</v>
      </c>
      <c r="DY41">
        <f t="shared" si="49"/>
        <v>18.085976563859006</v>
      </c>
      <c r="DZ41">
        <f t="shared" si="50"/>
        <v>15.155274476995004</v>
      </c>
      <c r="EA41">
        <f t="shared" si="51"/>
        <v>10.982197952507002</v>
      </c>
      <c r="EB41">
        <f t="shared" si="52"/>
        <v>5.7993254596110013</v>
      </c>
      <c r="ED41" s="1">
        <v>30468</v>
      </c>
      <c r="EE41" s="1">
        <v>38419</v>
      </c>
      <c r="EF41" s="1">
        <v>172</v>
      </c>
      <c r="EG41" s="1">
        <v>564.14369999999997</v>
      </c>
      <c r="EH41" s="1">
        <v>80</v>
      </c>
      <c r="EI41" s="1">
        <v>636.0548</v>
      </c>
      <c r="EK41" s="1">
        <v>0.28473080000000001</v>
      </c>
      <c r="EL41" s="1">
        <v>0.2203601</v>
      </c>
      <c r="EM41" s="1">
        <v>0.7039919</v>
      </c>
      <c r="EN41" s="1">
        <v>0.54342520000000005</v>
      </c>
      <c r="EO41" s="1">
        <v>5.5826800000000003E-2</v>
      </c>
      <c r="EP41" s="1">
        <v>1.9886899999999999E-2</v>
      </c>
      <c r="ES41">
        <v>10430</v>
      </c>
      <c r="ET41">
        <v>22114</v>
      </c>
      <c r="EV41">
        <f t="shared" si="53"/>
        <v>1.6490891658676895E-2</v>
      </c>
      <c r="EW41">
        <f t="shared" si="54"/>
        <v>3.6176177986795696E-3</v>
      </c>
    </row>
    <row r="42" spans="1:153" x14ac:dyDescent="0.25">
      <c r="A42">
        <v>2058</v>
      </c>
      <c r="B42" s="1">
        <v>11631</v>
      </c>
      <c r="C42" s="1">
        <v>12475</v>
      </c>
      <c r="D42" s="1">
        <v>30259</v>
      </c>
      <c r="E42" s="1">
        <v>37773</v>
      </c>
      <c r="F42" s="1">
        <v>3729</v>
      </c>
      <c r="G42" s="1">
        <v>3872</v>
      </c>
      <c r="H42" s="1">
        <v>29201</v>
      </c>
      <c r="I42" s="1">
        <v>37566</v>
      </c>
      <c r="J42" s="1">
        <v>27093</v>
      </c>
      <c r="K42" s="1">
        <v>35495</v>
      </c>
      <c r="L42" s="1">
        <v>904931</v>
      </c>
      <c r="P42">
        <v>2058</v>
      </c>
      <c r="Q42">
        <f t="shared" si="65"/>
        <v>775.55050901700019</v>
      </c>
      <c r="R42">
        <f t="shared" si="66"/>
        <v>831.82809732500016</v>
      </c>
      <c r="S42">
        <f t="shared" si="67"/>
        <v>2017.6582282130005</v>
      </c>
      <c r="T42">
        <f t="shared" si="68"/>
        <v>2518.688795211001</v>
      </c>
      <c r="U42">
        <f t="shared" si="23"/>
        <v>6143.7256297660015</v>
      </c>
      <c r="W42">
        <f t="shared" si="24"/>
        <v>1806.5505924510005</v>
      </c>
      <c r="X42">
        <f t="shared" si="25"/>
        <v>2366.7926504650009</v>
      </c>
      <c r="Z42">
        <f t="shared" si="26"/>
        <v>211.10763576199997</v>
      </c>
      <c r="AA42">
        <f t="shared" si="27"/>
        <v>151.89614474600012</v>
      </c>
      <c r="AB42">
        <f t="shared" si="28"/>
        <v>0.10463002742985554</v>
      </c>
      <c r="AC42">
        <f t="shared" si="29"/>
        <v>6.030762714107963E-2</v>
      </c>
      <c r="AE42" s="1">
        <v>56192</v>
      </c>
      <c r="AF42" s="1">
        <v>3410</v>
      </c>
      <c r="AG42" s="1">
        <v>5722</v>
      </c>
      <c r="AH42" s="1">
        <v>2708</v>
      </c>
      <c r="AI42" s="1">
        <v>54593</v>
      </c>
      <c r="AJ42" s="1">
        <v>3529</v>
      </c>
      <c r="AK42" s="1">
        <v>6063</v>
      </c>
      <c r="AL42" s="1">
        <v>2582</v>
      </c>
      <c r="AM42" s="1">
        <v>51336</v>
      </c>
      <c r="AN42" s="1">
        <v>3262</v>
      </c>
      <c r="AO42" s="1">
        <v>5483</v>
      </c>
      <c r="AP42" s="1">
        <v>2507</v>
      </c>
      <c r="AR42">
        <f t="shared" si="55"/>
        <v>4856</v>
      </c>
      <c r="AS42">
        <f t="shared" si="30"/>
        <v>148</v>
      </c>
      <c r="AT42">
        <f t="shared" si="31"/>
        <v>239</v>
      </c>
      <c r="AU42">
        <f t="shared" si="32"/>
        <v>201</v>
      </c>
      <c r="AW42">
        <f t="shared" si="56"/>
        <v>8.6417995444191348E-2</v>
      </c>
      <c r="AX42">
        <f t="shared" si="62"/>
        <v>4.3401759530791791E-2</v>
      </c>
      <c r="AY42">
        <f t="shared" si="63"/>
        <v>4.176861237329605E-2</v>
      </c>
      <c r="AZ42">
        <f t="shared" si="64"/>
        <v>7.4224519940915806E-2</v>
      </c>
      <c r="BA42">
        <f t="shared" si="33"/>
        <v>8.00211665098777E-2</v>
      </c>
      <c r="BC42">
        <f t="shared" si="69"/>
        <v>248.64825450300006</v>
      </c>
      <c r="BD42">
        <f t="shared" si="70"/>
        <v>258.18343830400005</v>
      </c>
      <c r="BE42">
        <f t="shared" si="71"/>
        <v>1947.1112040070004</v>
      </c>
      <c r="BF42">
        <f t="shared" si="72"/>
        <v>2504.8861165620006</v>
      </c>
      <c r="BG42">
        <f t="shared" si="34"/>
        <v>4958.8290133760011</v>
      </c>
      <c r="BI42" s="1">
        <v>56.612439999999999</v>
      </c>
      <c r="BJ42" s="1">
        <v>48.368110000000001</v>
      </c>
      <c r="BK42" s="1">
        <v>15.23556</v>
      </c>
      <c r="BL42" s="1">
        <v>14.30372</v>
      </c>
      <c r="BN42">
        <f t="shared" si="35"/>
        <v>734.49606401988035</v>
      </c>
      <c r="BO42">
        <f t="shared" si="36"/>
        <v>651.59790940287701</v>
      </c>
      <c r="BP42">
        <f t="shared" si="37"/>
        <v>1547.8945181979939</v>
      </c>
      <c r="BQ42">
        <f t="shared" si="38"/>
        <v>1869.5159310250324</v>
      </c>
      <c r="BR42">
        <f t="shared" si="39"/>
        <v>4803.5044226457831</v>
      </c>
      <c r="BT42">
        <f t="shared" si="73"/>
        <v>167.82418563113751</v>
      </c>
      <c r="BU42">
        <f t="shared" si="74"/>
        <v>113.3673345811379</v>
      </c>
      <c r="BW42">
        <v>1.6565705974595772</v>
      </c>
      <c r="BX42">
        <v>3.8344999999999914</v>
      </c>
      <c r="BY42">
        <v>2</v>
      </c>
      <c r="BZ42">
        <f t="shared" si="61"/>
        <v>21.632997150390043</v>
      </c>
      <c r="CA42">
        <f t="shared" si="60"/>
        <v>5269136.8521528449</v>
      </c>
      <c r="CF42">
        <f t="shared" si="57"/>
        <v>15.889351259914774</v>
      </c>
      <c r="CG42">
        <f t="shared" si="41"/>
        <v>14.096015717312548</v>
      </c>
      <c r="CH42">
        <f t="shared" si="42"/>
        <v>33.48559770128157</v>
      </c>
      <c r="CI42">
        <f t="shared" si="43"/>
        <v>40.443232808473319</v>
      </c>
      <c r="CJ42">
        <f t="shared" si="44"/>
        <v>103.9141974869822</v>
      </c>
      <c r="CK42">
        <f t="shared" si="58"/>
        <v>1.9721294094786193E-2</v>
      </c>
      <c r="CM42" s="1">
        <v>0</v>
      </c>
      <c r="CN42" s="1">
        <v>0</v>
      </c>
      <c r="CO42" s="1">
        <v>8986</v>
      </c>
      <c r="CP42" s="1">
        <v>15369</v>
      </c>
      <c r="CR42" s="1">
        <v>7.6829780000000003</v>
      </c>
      <c r="CS42" s="1">
        <v>7.5395659999999998</v>
      </c>
      <c r="CU42">
        <f t="shared" si="75"/>
        <v>599.18294850200016</v>
      </c>
      <c r="CV42">
        <f t="shared" si="76"/>
        <v>1024.7988799830002</v>
      </c>
      <c r="CX42">
        <f t="shared" si="77"/>
        <v>240.20454464045275</v>
      </c>
      <c r="CY42">
        <f t="shared" si="78"/>
        <v>403.15975627267522</v>
      </c>
      <c r="CZ42">
        <f t="shared" si="45"/>
        <v>0.13393644395954593</v>
      </c>
      <c r="DA42">
        <f t="shared" si="79"/>
        <v>5.1963442297176528</v>
      </c>
      <c r="DB42">
        <f t="shared" si="80"/>
        <v>28.289253471563917</v>
      </c>
      <c r="DC42">
        <f t="shared" si="81"/>
        <v>8.7215538585987264</v>
      </c>
      <c r="DD42">
        <f t="shared" si="82"/>
        <v>31.721678949874594</v>
      </c>
      <c r="DE42">
        <f t="shared" si="46"/>
        <v>13.917898088316379</v>
      </c>
      <c r="DF42">
        <f t="shared" si="83"/>
        <v>89.996299398665826</v>
      </c>
      <c r="DG42">
        <f t="shared" si="59"/>
        <v>0.13393644395954593</v>
      </c>
      <c r="DI42" s="1">
        <v>2198</v>
      </c>
      <c r="DJ42" s="1">
        <v>616.63940000000002</v>
      </c>
      <c r="DK42" s="1">
        <v>5122</v>
      </c>
      <c r="DL42" s="1">
        <v>565.54650000000004</v>
      </c>
      <c r="DN42" s="1">
        <v>11624</v>
      </c>
      <c r="DO42" s="1">
        <v>12475</v>
      </c>
      <c r="DQ42">
        <f t="shared" si="47"/>
        <v>1.0845091887632323</v>
      </c>
      <c r="DR42">
        <f t="shared" si="48"/>
        <v>2.3178331540929014</v>
      </c>
      <c r="DT42" s="1">
        <v>268066</v>
      </c>
      <c r="DU42" s="1">
        <v>226177</v>
      </c>
      <c r="DV42" s="1">
        <v>165097</v>
      </c>
      <c r="DW42" s="1">
        <v>85969</v>
      </c>
      <c r="DY42">
        <f t="shared" si="49"/>
        <v>17.874535530062005</v>
      </c>
      <c r="DZ42">
        <f t="shared" si="50"/>
        <v>15.081393472439004</v>
      </c>
      <c r="EA42">
        <f t="shared" si="51"/>
        <v>11.008603076879002</v>
      </c>
      <c r="EB42">
        <f t="shared" si="52"/>
        <v>5.7323791341830015</v>
      </c>
      <c r="ED42" s="1">
        <v>30259</v>
      </c>
      <c r="EE42" s="1">
        <v>37773</v>
      </c>
      <c r="EF42" s="1">
        <v>194</v>
      </c>
      <c r="EG42" s="1">
        <v>550.86599999999999</v>
      </c>
      <c r="EH42" s="1">
        <v>82</v>
      </c>
      <c r="EI42" s="1">
        <v>450.58240000000001</v>
      </c>
      <c r="EK42" s="1">
        <v>0.28780430000000001</v>
      </c>
      <c r="EL42" s="1">
        <v>0.22340589999999999</v>
      </c>
      <c r="EM42" s="1">
        <v>0.71685200000000004</v>
      </c>
      <c r="EN42" s="1">
        <v>0.54265920000000001</v>
      </c>
      <c r="EO42" s="1">
        <v>5.6478800000000003E-2</v>
      </c>
      <c r="EP42" s="1">
        <v>2.0058099999999999E-2</v>
      </c>
      <c r="ES42">
        <v>10543</v>
      </c>
      <c r="ET42">
        <v>22253</v>
      </c>
      <c r="EV42">
        <f t="shared" si="53"/>
        <v>1.8400834677036897E-2</v>
      </c>
      <c r="EW42">
        <f t="shared" si="54"/>
        <v>3.6848964184604321E-3</v>
      </c>
    </row>
    <row r="43" spans="1:153" x14ac:dyDescent="0.25">
      <c r="A43">
        <v>2059</v>
      </c>
      <c r="B43" s="1">
        <v>11484</v>
      </c>
      <c r="C43" s="1">
        <v>12356</v>
      </c>
      <c r="D43" s="1">
        <v>30147</v>
      </c>
      <c r="E43" s="1">
        <v>37034</v>
      </c>
      <c r="F43" s="1">
        <v>3650</v>
      </c>
      <c r="G43" s="1">
        <v>3830</v>
      </c>
      <c r="H43" s="1">
        <v>29091</v>
      </c>
      <c r="I43" s="1">
        <v>36809</v>
      </c>
      <c r="J43" s="1">
        <v>26985</v>
      </c>
      <c r="K43" s="1">
        <v>34740</v>
      </c>
      <c r="L43" s="1">
        <v>899791</v>
      </c>
      <c r="P43">
        <v>2059</v>
      </c>
      <c r="Q43">
        <f t="shared" si="65"/>
        <v>765.74860678800019</v>
      </c>
      <c r="R43">
        <f t="shared" si="66"/>
        <v>823.89322409200031</v>
      </c>
      <c r="S43">
        <f t="shared" si="67"/>
        <v>2010.1901122290005</v>
      </c>
      <c r="T43">
        <f t="shared" si="68"/>
        <v>2469.4125656380006</v>
      </c>
      <c r="U43">
        <f t="shared" si="23"/>
        <v>6069.2445087470023</v>
      </c>
      <c r="W43">
        <f t="shared" si="24"/>
        <v>1799.3491948950004</v>
      </c>
      <c r="X43">
        <f t="shared" si="25"/>
        <v>2316.4495471800005</v>
      </c>
      <c r="Z43">
        <f t="shared" si="26"/>
        <v>210.8409173340001</v>
      </c>
      <c r="AA43">
        <f t="shared" si="27"/>
        <v>152.96301845800008</v>
      </c>
      <c r="AB43">
        <f t="shared" si="28"/>
        <v>0.10488605831426015</v>
      </c>
      <c r="AC43">
        <f t="shared" si="29"/>
        <v>6.1943079332505285E-2</v>
      </c>
      <c r="AE43" s="1">
        <v>55557</v>
      </c>
      <c r="AF43" s="1">
        <v>3275</v>
      </c>
      <c r="AG43" s="1">
        <v>5680</v>
      </c>
      <c r="AH43" s="1">
        <v>2669</v>
      </c>
      <c r="AI43" s="1">
        <v>54006</v>
      </c>
      <c r="AJ43" s="1">
        <v>3369</v>
      </c>
      <c r="AK43" s="1">
        <v>6011</v>
      </c>
      <c r="AL43" s="1">
        <v>2514</v>
      </c>
      <c r="AM43" s="1">
        <v>50712</v>
      </c>
      <c r="AN43" s="1">
        <v>3116</v>
      </c>
      <c r="AO43" s="1">
        <v>5451</v>
      </c>
      <c r="AP43" s="1">
        <v>2446</v>
      </c>
      <c r="AR43">
        <f t="shared" si="55"/>
        <v>4845</v>
      </c>
      <c r="AS43">
        <f t="shared" si="30"/>
        <v>159</v>
      </c>
      <c r="AT43">
        <f t="shared" si="31"/>
        <v>229</v>
      </c>
      <c r="AU43">
        <f t="shared" si="32"/>
        <v>223</v>
      </c>
      <c r="AW43">
        <f t="shared" si="56"/>
        <v>8.7207732598952425E-2</v>
      </c>
      <c r="AX43">
        <f t="shared" si="62"/>
        <v>4.8549618320610687E-2</v>
      </c>
      <c r="AY43">
        <f t="shared" si="63"/>
        <v>4.0316901408450706E-2</v>
      </c>
      <c r="AZ43">
        <f t="shared" si="64"/>
        <v>8.3551892094417379E-2</v>
      </c>
      <c r="BA43">
        <f t="shared" si="33"/>
        <v>8.1213438323335468E-2</v>
      </c>
      <c r="BC43">
        <f t="shared" si="69"/>
        <v>243.38056555000006</v>
      </c>
      <c r="BD43">
        <f t="shared" si="70"/>
        <v>255.3828948100001</v>
      </c>
      <c r="BE43">
        <f t="shared" si="71"/>
        <v>1939.7764472370006</v>
      </c>
      <c r="BF43">
        <f t="shared" si="72"/>
        <v>2454.4096540630007</v>
      </c>
      <c r="BG43">
        <f t="shared" si="34"/>
        <v>4892.9495616600016</v>
      </c>
      <c r="BI43" s="1">
        <v>56.120530000000002</v>
      </c>
      <c r="BJ43" s="1">
        <v>50.567410000000002</v>
      </c>
      <c r="BK43" s="1">
        <v>15.59808</v>
      </c>
      <c r="BL43" s="1">
        <v>14.55463</v>
      </c>
      <c r="BN43">
        <f t="shared" si="35"/>
        <v>712.68865316658412</v>
      </c>
      <c r="BO43">
        <f t="shared" si="36"/>
        <v>673.83676117361779</v>
      </c>
      <c r="BP43">
        <f t="shared" si="37"/>
        <v>1578.7559846121126</v>
      </c>
      <c r="BQ43">
        <f t="shared" si="38"/>
        <v>1863.9763794293992</v>
      </c>
      <c r="BR43">
        <f t="shared" si="39"/>
        <v>4829.2577783817142</v>
      </c>
      <c r="BT43">
        <f t="shared" si="73"/>
        <v>171.60037205127014</v>
      </c>
      <c r="BU43">
        <f t="shared" si="74"/>
        <v>116.16620430902884</v>
      </c>
      <c r="BW43">
        <v>1.6355235720945274</v>
      </c>
      <c r="BX43">
        <v>3.8344999999999914</v>
      </c>
      <c r="BY43">
        <v>2</v>
      </c>
      <c r="BZ43">
        <f t="shared" si="61"/>
        <v>22.022072966786027</v>
      </c>
      <c r="CA43">
        <f t="shared" si="60"/>
        <v>5356423.8239855161</v>
      </c>
      <c r="CF43">
        <f t="shared" si="57"/>
        <v>15.694881522634974</v>
      </c>
      <c r="CG43">
        <f t="shared" si="41"/>
        <v>14.839282322268179</v>
      </c>
      <c r="CH43">
        <f t="shared" si="42"/>
        <v>34.767479489878063</v>
      </c>
      <c r="CI43">
        <f t="shared" si="43"/>
        <v>41.048623836159869</v>
      </c>
      <c r="CJ43">
        <f t="shared" si="44"/>
        <v>106.35026717094109</v>
      </c>
      <c r="CK43">
        <f t="shared" si="58"/>
        <v>1.9854714762247812E-2</v>
      </c>
      <c r="CM43" s="1">
        <v>0</v>
      </c>
      <c r="CN43" s="1">
        <v>0</v>
      </c>
      <c r="CO43" s="1">
        <v>8794</v>
      </c>
      <c r="CP43" s="1">
        <v>15029</v>
      </c>
      <c r="CR43" s="1">
        <v>7.7721479999999996</v>
      </c>
      <c r="CS43" s="1">
        <v>7.5226660000000001</v>
      </c>
      <c r="CU43">
        <f t="shared" si="75"/>
        <v>586.38046395800018</v>
      </c>
      <c r="CV43">
        <f t="shared" si="76"/>
        <v>1002.1278136030003</v>
      </c>
      <c r="CX43">
        <f t="shared" si="77"/>
        <v>237.80048682242659</v>
      </c>
      <c r="CY43">
        <f t="shared" si="78"/>
        <v>393.35717879134501</v>
      </c>
      <c r="CZ43">
        <f t="shared" si="45"/>
        <v>0.13069454864040675</v>
      </c>
      <c r="DA43">
        <f t="shared" si="79"/>
        <v>5.2368596723407181</v>
      </c>
      <c r="DB43">
        <f t="shared" si="80"/>
        <v>29.530619817537346</v>
      </c>
      <c r="DC43">
        <f t="shared" si="81"/>
        <v>8.6625404933520986</v>
      </c>
      <c r="DD43">
        <f t="shared" si="82"/>
        <v>32.386083342807773</v>
      </c>
      <c r="DE43">
        <f t="shared" si="46"/>
        <v>13.899400165692818</v>
      </c>
      <c r="DF43">
        <f t="shared" si="83"/>
        <v>92.450867005248284</v>
      </c>
      <c r="DG43">
        <f t="shared" si="59"/>
        <v>0.13069454864040678</v>
      </c>
      <c r="DI43" s="1">
        <v>2205</v>
      </c>
      <c r="DJ43" s="1">
        <v>645.4973</v>
      </c>
      <c r="DK43" s="1">
        <v>5041</v>
      </c>
      <c r="DL43" s="1">
        <v>567.29700000000003</v>
      </c>
      <c r="DN43" s="1">
        <v>11478</v>
      </c>
      <c r="DO43" s="1">
        <v>12356</v>
      </c>
      <c r="DQ43">
        <f t="shared" si="47"/>
        <v>1.1388782562630269</v>
      </c>
      <c r="DR43">
        <f t="shared" si="48"/>
        <v>2.2882394141147824</v>
      </c>
      <c r="DT43" s="1">
        <v>265261</v>
      </c>
      <c r="DU43" s="1">
        <v>224816</v>
      </c>
      <c r="DV43" s="1">
        <v>165123</v>
      </c>
      <c r="DW43" s="1">
        <v>85519</v>
      </c>
      <c r="DY43">
        <f t="shared" si="49"/>
        <v>17.687499232427005</v>
      </c>
      <c r="DZ43">
        <f t="shared" si="50"/>
        <v>14.990642527312005</v>
      </c>
      <c r="EA43">
        <f t="shared" si="51"/>
        <v>11.010336746661004</v>
      </c>
      <c r="EB43">
        <f t="shared" si="52"/>
        <v>5.7023733110330008</v>
      </c>
      <c r="ED43" s="1">
        <v>30147</v>
      </c>
      <c r="EE43" s="1">
        <v>37034</v>
      </c>
      <c r="EF43" s="1">
        <v>158</v>
      </c>
      <c r="EG43" s="1">
        <v>554.68650000000002</v>
      </c>
      <c r="EH43" s="1">
        <v>71</v>
      </c>
      <c r="EI43" s="1">
        <v>620.65290000000005</v>
      </c>
      <c r="EK43" s="1">
        <v>0.28946060000000001</v>
      </c>
      <c r="EL43" s="1">
        <v>0.22584499999999999</v>
      </c>
      <c r="EM43" s="1">
        <v>0.71872449999999999</v>
      </c>
      <c r="EN43" s="1">
        <v>0.55408959999999996</v>
      </c>
      <c r="EO43" s="1">
        <v>5.5727600000000002E-2</v>
      </c>
      <c r="EP43" s="1">
        <v>2.1331900000000001E-2</v>
      </c>
      <c r="ES43">
        <v>10525</v>
      </c>
      <c r="ET43">
        <v>22297</v>
      </c>
      <c r="EV43">
        <f t="shared" si="53"/>
        <v>1.5011876484560571E-2</v>
      </c>
      <c r="EW43">
        <f t="shared" si="54"/>
        <v>3.1842848813741758E-3</v>
      </c>
    </row>
    <row r="44" spans="1:153" x14ac:dyDescent="0.25">
      <c r="A44">
        <v>2060</v>
      </c>
      <c r="B44" s="1">
        <v>11398</v>
      </c>
      <c r="C44" s="1">
        <v>12196</v>
      </c>
      <c r="D44" s="1">
        <v>29906</v>
      </c>
      <c r="E44" s="1">
        <v>36694</v>
      </c>
      <c r="F44" s="1">
        <v>3672</v>
      </c>
      <c r="G44" s="1">
        <v>3775</v>
      </c>
      <c r="H44" s="1">
        <v>28887</v>
      </c>
      <c r="I44" s="1">
        <v>36600</v>
      </c>
      <c r="J44" s="1">
        <v>26782</v>
      </c>
      <c r="K44" s="1">
        <v>34427</v>
      </c>
      <c r="L44" s="1">
        <v>894319</v>
      </c>
      <c r="P44">
        <v>2060</v>
      </c>
      <c r="Q44">
        <f t="shared" si="65"/>
        <v>760.01416058600023</v>
      </c>
      <c r="R44">
        <f t="shared" si="66"/>
        <v>813.22448697200025</v>
      </c>
      <c r="S44">
        <f t="shared" si="67"/>
        <v>1994.1203269420005</v>
      </c>
      <c r="T44">
        <f t="shared" si="68"/>
        <v>2446.7414992580007</v>
      </c>
      <c r="U44">
        <f t="shared" si="23"/>
        <v>6014.1004737580015</v>
      </c>
      <c r="W44">
        <f t="shared" si="24"/>
        <v>1785.8132346740003</v>
      </c>
      <c r="X44">
        <f t="shared" si="25"/>
        <v>2295.5788301890007</v>
      </c>
      <c r="Z44">
        <f t="shared" si="26"/>
        <v>208.30709226800013</v>
      </c>
      <c r="AA44">
        <f t="shared" si="27"/>
        <v>151.162669069</v>
      </c>
      <c r="AB44">
        <f t="shared" si="28"/>
        <v>0.10446064334916075</v>
      </c>
      <c r="AC44">
        <f t="shared" si="29"/>
        <v>6.1781217637760927E-2</v>
      </c>
      <c r="AE44" s="1">
        <v>55153</v>
      </c>
      <c r="AF44" s="1">
        <v>3136</v>
      </c>
      <c r="AG44" s="1">
        <v>5624</v>
      </c>
      <c r="AH44" s="1">
        <v>2687</v>
      </c>
      <c r="AI44" s="1">
        <v>53698</v>
      </c>
      <c r="AJ44" s="1">
        <v>3259</v>
      </c>
      <c r="AK44" s="1">
        <v>5989</v>
      </c>
      <c r="AL44" s="1">
        <v>2541</v>
      </c>
      <c r="AM44" s="1">
        <v>50366</v>
      </c>
      <c r="AN44" s="1">
        <v>2988</v>
      </c>
      <c r="AO44" s="1">
        <v>5394</v>
      </c>
      <c r="AP44" s="1">
        <v>2461</v>
      </c>
      <c r="AR44">
        <f t="shared" si="55"/>
        <v>4787</v>
      </c>
      <c r="AS44">
        <f t="shared" si="30"/>
        <v>148</v>
      </c>
      <c r="AT44">
        <f t="shared" si="31"/>
        <v>230</v>
      </c>
      <c r="AU44">
        <f t="shared" si="32"/>
        <v>226</v>
      </c>
      <c r="AW44">
        <f t="shared" si="56"/>
        <v>8.6794915961053792E-2</v>
      </c>
      <c r="AX44">
        <f t="shared" si="62"/>
        <v>4.7193877551020405E-2</v>
      </c>
      <c r="AY44">
        <f t="shared" si="63"/>
        <v>4.0896159317211946E-2</v>
      </c>
      <c r="AZ44">
        <f t="shared" si="64"/>
        <v>8.4108671380721992E-2</v>
      </c>
      <c r="BA44">
        <f t="shared" si="33"/>
        <v>8.0945945945945952E-2</v>
      </c>
      <c r="BC44">
        <f t="shared" si="69"/>
        <v>244.84751690400009</v>
      </c>
      <c r="BD44">
        <f t="shared" si="70"/>
        <v>251.71551642500006</v>
      </c>
      <c r="BE44">
        <f t="shared" si="71"/>
        <v>1926.1738074090006</v>
      </c>
      <c r="BF44">
        <f t="shared" si="72"/>
        <v>2440.4736162000004</v>
      </c>
      <c r="BG44">
        <f t="shared" si="34"/>
        <v>4863.2104569380008</v>
      </c>
      <c r="BI44" s="1">
        <v>58.732399999999998</v>
      </c>
      <c r="BJ44" s="1">
        <v>50.176310000000001</v>
      </c>
      <c r="BK44" s="1">
        <v>15.55513</v>
      </c>
      <c r="BL44" s="1">
        <v>14.360379999999999</v>
      </c>
      <c r="BN44">
        <f t="shared" si="35"/>
        <v>750.35302296243049</v>
      </c>
      <c r="BO44">
        <f t="shared" si="36"/>
        <v>659.02348572686628</v>
      </c>
      <c r="BP44">
        <f t="shared" si="37"/>
        <v>1563.3683032202182</v>
      </c>
      <c r="BQ44">
        <f t="shared" si="38"/>
        <v>1828.6569196812</v>
      </c>
      <c r="BR44">
        <f t="shared" si="39"/>
        <v>4801.4017315907149</v>
      </c>
      <c r="BT44">
        <f t="shared" si="73"/>
        <v>169.07129779000809</v>
      </c>
      <c r="BU44">
        <f t="shared" si="74"/>
        <v>113.26680975183822</v>
      </c>
      <c r="BW44">
        <v>1.6473427983652726</v>
      </c>
      <c r="BX44">
        <v>3.8344999999999914</v>
      </c>
      <c r="BY44">
        <v>2</v>
      </c>
      <c r="BZ44">
        <f t="shared" si="61"/>
        <v>22.418146426173955</v>
      </c>
      <c r="CA44">
        <f t="shared" si="60"/>
        <v>5444029.3982480867</v>
      </c>
      <c r="CF44">
        <f t="shared" si="57"/>
        <v>16.821523940094032</v>
      </c>
      <c r="CG44">
        <f t="shared" si="41"/>
        <v>14.774085001312448</v>
      </c>
      <c r="CH44">
        <f t="shared" si="42"/>
        <v>35.047819539629977</v>
      </c>
      <c r="CI44">
        <f t="shared" si="43"/>
        <v>40.995098588649363</v>
      </c>
      <c r="CJ44">
        <f t="shared" si="44"/>
        <v>107.63852706968584</v>
      </c>
      <c r="CK44">
        <f t="shared" si="58"/>
        <v>1.9771848973542352E-2</v>
      </c>
      <c r="CM44" s="1">
        <v>0</v>
      </c>
      <c r="CN44" s="1">
        <v>0</v>
      </c>
      <c r="CO44" s="1">
        <v>8754</v>
      </c>
      <c r="CP44" s="1">
        <v>14949</v>
      </c>
      <c r="CR44" s="1">
        <v>7.6279430000000001</v>
      </c>
      <c r="CS44" s="1">
        <v>7.4925610000000002</v>
      </c>
      <c r="CU44">
        <f t="shared" si="75"/>
        <v>583.71327967800016</v>
      </c>
      <c r="CV44">
        <f t="shared" si="76"/>
        <v>996.79344504300025</v>
      </c>
      <c r="CX44">
        <f t="shared" si="77"/>
        <v>232.3267394709614</v>
      </c>
      <c r="CY44">
        <f t="shared" si="78"/>
        <v>389.69752303975832</v>
      </c>
      <c r="CZ44">
        <f t="shared" si="45"/>
        <v>0.12955055570920573</v>
      </c>
      <c r="DA44">
        <f t="shared" si="79"/>
        <v>5.2083348641755807</v>
      </c>
      <c r="DB44">
        <f t="shared" si="80"/>
        <v>29.839484675454397</v>
      </c>
      <c r="DC44">
        <f t="shared" si="81"/>
        <v>8.7362961334226004</v>
      </c>
      <c r="DD44">
        <f t="shared" si="82"/>
        <v>32.258802455226764</v>
      </c>
      <c r="DE44">
        <f t="shared" si="46"/>
        <v>13.944630997598182</v>
      </c>
      <c r="DF44">
        <f t="shared" si="83"/>
        <v>93.693896072087654</v>
      </c>
      <c r="DG44">
        <f t="shared" si="59"/>
        <v>0.12955055570920571</v>
      </c>
      <c r="DI44" s="1">
        <v>2233</v>
      </c>
      <c r="DJ44" s="1">
        <v>646.95010000000002</v>
      </c>
      <c r="DK44" s="1">
        <v>5027</v>
      </c>
      <c r="DL44" s="1">
        <v>574.7491</v>
      </c>
      <c r="DN44" s="1">
        <v>11384</v>
      </c>
      <c r="DO44" s="1">
        <v>12196</v>
      </c>
      <c r="DQ44">
        <f t="shared" si="47"/>
        <v>1.1559359880515006</v>
      </c>
      <c r="DR44">
        <f t="shared" si="48"/>
        <v>2.3118596369883821</v>
      </c>
      <c r="DT44" s="1">
        <v>262493</v>
      </c>
      <c r="DU44" s="1">
        <v>223632</v>
      </c>
      <c r="DV44" s="1">
        <v>164232</v>
      </c>
      <c r="DW44" s="1">
        <v>85598</v>
      </c>
      <c r="DY44">
        <f t="shared" si="49"/>
        <v>17.502930080251005</v>
      </c>
      <c r="DZ44">
        <f t="shared" si="50"/>
        <v>14.911693872624005</v>
      </c>
      <c r="EA44">
        <f t="shared" si="51"/>
        <v>10.950925216824002</v>
      </c>
      <c r="EB44">
        <f t="shared" si="52"/>
        <v>5.7076409999860012</v>
      </c>
      <c r="ED44" s="1">
        <v>29906</v>
      </c>
      <c r="EE44" s="1">
        <v>36694</v>
      </c>
      <c r="EF44" s="1">
        <v>139</v>
      </c>
      <c r="EG44" s="1">
        <v>535.66380000000004</v>
      </c>
      <c r="EH44" s="1">
        <v>64</v>
      </c>
      <c r="EI44" s="1">
        <v>488.10700000000003</v>
      </c>
      <c r="EK44" s="1">
        <v>0.29137479999999999</v>
      </c>
      <c r="EL44" s="1">
        <v>0.23061699999999999</v>
      </c>
      <c r="EM44" s="1">
        <v>0.7273541</v>
      </c>
      <c r="EN44" s="1">
        <v>0.56907589999999997</v>
      </c>
      <c r="EO44" s="1">
        <v>5.5074400000000003E-2</v>
      </c>
      <c r="EP44" s="1">
        <v>2.0825799999999998E-2</v>
      </c>
      <c r="ES44">
        <v>10636</v>
      </c>
      <c r="ET44">
        <v>22483</v>
      </c>
      <c r="EV44">
        <f t="shared" si="53"/>
        <v>1.3068822865739E-2</v>
      </c>
      <c r="EW44">
        <f t="shared" si="54"/>
        <v>2.8465952052662011E-3</v>
      </c>
    </row>
    <row r="45" spans="1:153" x14ac:dyDescent="0.25">
      <c r="A45">
        <v>2061</v>
      </c>
      <c r="B45" s="1">
        <v>11190</v>
      </c>
      <c r="C45" s="1">
        <v>12396</v>
      </c>
      <c r="D45" s="1">
        <v>29812</v>
      </c>
      <c r="E45" s="1">
        <v>36155</v>
      </c>
      <c r="F45" s="1">
        <v>3682</v>
      </c>
      <c r="G45" s="1">
        <v>3775</v>
      </c>
      <c r="H45" s="1">
        <v>28867</v>
      </c>
      <c r="I45" s="1">
        <v>36108</v>
      </c>
      <c r="J45" s="1">
        <v>26694</v>
      </c>
      <c r="K45" s="1">
        <v>33955</v>
      </c>
      <c r="L45" s="1">
        <v>888711</v>
      </c>
      <c r="P45">
        <v>2061</v>
      </c>
      <c r="Q45">
        <f t="shared" si="65"/>
        <v>746.14480233000018</v>
      </c>
      <c r="R45">
        <f t="shared" si="66"/>
        <v>826.56040837200021</v>
      </c>
      <c r="S45">
        <f t="shared" si="67"/>
        <v>1987.8524438840006</v>
      </c>
      <c r="T45">
        <f t="shared" si="68"/>
        <v>2410.8011910850005</v>
      </c>
      <c r="U45">
        <f t="shared" si="23"/>
        <v>5971.3588456710022</v>
      </c>
      <c r="W45">
        <f t="shared" si="24"/>
        <v>1779.9454292580006</v>
      </c>
      <c r="X45">
        <f t="shared" si="25"/>
        <v>2264.1060556850007</v>
      </c>
      <c r="Z45">
        <f t="shared" si="26"/>
        <v>207.90701462600009</v>
      </c>
      <c r="AA45">
        <f t="shared" si="27"/>
        <v>146.6951353999998</v>
      </c>
      <c r="AB45">
        <f t="shared" si="28"/>
        <v>0.10458875620555483</v>
      </c>
      <c r="AC45">
        <f t="shared" si="29"/>
        <v>6.0849121836537033E-2</v>
      </c>
      <c r="AE45" s="1">
        <v>54661</v>
      </c>
      <c r="AF45" s="1">
        <v>3064</v>
      </c>
      <c r="AG45" s="1">
        <v>5570</v>
      </c>
      <c r="AH45" s="1">
        <v>2672</v>
      </c>
      <c r="AI45" s="1">
        <v>53301</v>
      </c>
      <c r="AJ45" s="1">
        <v>3210</v>
      </c>
      <c r="AK45" s="1">
        <v>5928</v>
      </c>
      <c r="AL45" s="1">
        <v>2536</v>
      </c>
      <c r="AM45" s="1">
        <v>49925</v>
      </c>
      <c r="AN45" s="1">
        <v>2928</v>
      </c>
      <c r="AO45" s="1">
        <v>5347</v>
      </c>
      <c r="AP45" s="1">
        <v>2449</v>
      </c>
      <c r="AR45">
        <f t="shared" si="55"/>
        <v>4736</v>
      </c>
      <c r="AS45">
        <f t="shared" si="30"/>
        <v>136</v>
      </c>
      <c r="AT45">
        <f t="shared" si="31"/>
        <v>223</v>
      </c>
      <c r="AU45">
        <f t="shared" si="32"/>
        <v>223</v>
      </c>
      <c r="AW45">
        <f t="shared" si="56"/>
        <v>8.6643127641279891E-2</v>
      </c>
      <c r="AX45">
        <f t="shared" si="62"/>
        <v>4.4386422976501305E-2</v>
      </c>
      <c r="AY45">
        <f t="shared" si="63"/>
        <v>4.0035906642728908E-2</v>
      </c>
      <c r="AZ45">
        <f t="shared" si="64"/>
        <v>8.3458083832335328E-2</v>
      </c>
      <c r="BA45">
        <f t="shared" si="33"/>
        <v>8.0616065608561854E-2</v>
      </c>
      <c r="BC45">
        <f t="shared" si="69"/>
        <v>245.51431297400006</v>
      </c>
      <c r="BD45">
        <f t="shared" si="70"/>
        <v>251.71551642500006</v>
      </c>
      <c r="BE45">
        <f t="shared" si="71"/>
        <v>1924.8402152690005</v>
      </c>
      <c r="BF45">
        <f t="shared" si="72"/>
        <v>2407.667249556001</v>
      </c>
      <c r="BG45">
        <f t="shared" si="34"/>
        <v>4829.7372942240017</v>
      </c>
      <c r="BI45" s="1">
        <v>56.977260000000001</v>
      </c>
      <c r="BJ45" s="1">
        <v>50.006860000000003</v>
      </c>
      <c r="BK45" s="1">
        <v>15.565630000000001</v>
      </c>
      <c r="BL45" s="1">
        <v>14.51013</v>
      </c>
      <c r="BN45">
        <f t="shared" si="35"/>
        <v>729.91209589799519</v>
      </c>
      <c r="BO45">
        <f t="shared" si="36"/>
        <v>656.7979029836074</v>
      </c>
      <c r="BP45">
        <f t="shared" si="37"/>
        <v>1563.340472378447</v>
      </c>
      <c r="BQ45">
        <f t="shared" si="38"/>
        <v>1822.887862677708</v>
      </c>
      <c r="BR45">
        <f t="shared" si="39"/>
        <v>4772.9383339377573</v>
      </c>
      <c r="BT45">
        <f t="shared" si="73"/>
        <v>168.8604840432327</v>
      </c>
      <c r="BU45">
        <f t="shared" si="74"/>
        <v>111.0655062005913</v>
      </c>
      <c r="BW45">
        <v>1.6296370842923835</v>
      </c>
      <c r="BX45">
        <v>3.8344999999999914</v>
      </c>
      <c r="BY45">
        <v>2</v>
      </c>
      <c r="BZ45">
        <f t="shared" si="61"/>
        <v>22.821343383221169</v>
      </c>
      <c r="CA45">
        <f t="shared" si="60"/>
        <v>5533711.2244810145</v>
      </c>
      <c r="CF45">
        <f t="shared" si="57"/>
        <v>16.657574580054806</v>
      </c>
      <c r="CG45">
        <f t="shared" si="41"/>
        <v>14.989010477368488</v>
      </c>
      <c r="CH45">
        <f t="shared" si="42"/>
        <v>35.677529745035727</v>
      </c>
      <c r="CI45">
        <f t="shared" si="43"/>
        <v>41.600749863274089</v>
      </c>
      <c r="CJ45">
        <f t="shared" si="44"/>
        <v>108.92486466573311</v>
      </c>
      <c r="CK45">
        <f t="shared" si="58"/>
        <v>1.9683872223735122E-2</v>
      </c>
      <c r="CM45" s="1">
        <v>0</v>
      </c>
      <c r="CN45" s="1">
        <v>0</v>
      </c>
      <c r="CO45" s="1">
        <v>8725</v>
      </c>
      <c r="CP45" s="1">
        <v>14831</v>
      </c>
      <c r="CR45" s="1">
        <v>7.7891459999999997</v>
      </c>
      <c r="CS45" s="1">
        <v>7.4555230000000003</v>
      </c>
      <c r="CU45">
        <f t="shared" si="75"/>
        <v>581.77957107500026</v>
      </c>
      <c r="CV45">
        <f t="shared" si="76"/>
        <v>988.92525141700037</v>
      </c>
      <c r="CX45">
        <f t="shared" si="77"/>
        <v>236.45064120153316</v>
      </c>
      <c r="CY45">
        <f t="shared" si="78"/>
        <v>384.71025687495552</v>
      </c>
      <c r="CZ45">
        <f t="shared" si="45"/>
        <v>0.13014224249656714</v>
      </c>
      <c r="DA45">
        <f t="shared" si="79"/>
        <v>5.3961212760430097</v>
      </c>
      <c r="DB45">
        <f t="shared" si="80"/>
        <v>30.281408468992716</v>
      </c>
      <c r="DC45">
        <f t="shared" si="81"/>
        <v>8.7796048751905822</v>
      </c>
      <c r="DD45">
        <f t="shared" si="82"/>
        <v>32.821144988083503</v>
      </c>
      <c r="DE45">
        <f t="shared" si="46"/>
        <v>14.175726151233592</v>
      </c>
      <c r="DF45">
        <f t="shared" si="83"/>
        <v>94.749138514499521</v>
      </c>
      <c r="DG45">
        <f t="shared" si="59"/>
        <v>0.13014224249656711</v>
      </c>
      <c r="DI45" s="1">
        <v>2247</v>
      </c>
      <c r="DJ45" s="1">
        <v>662.82230000000004</v>
      </c>
      <c r="DK45" s="1">
        <v>5153</v>
      </c>
      <c r="DL45" s="1">
        <v>579.92380000000003</v>
      </c>
      <c r="DN45" s="1">
        <v>11180</v>
      </c>
      <c r="DO45" s="1">
        <v>12396</v>
      </c>
      <c r="DQ45">
        <f t="shared" si="47"/>
        <v>1.1917206405234808</v>
      </c>
      <c r="DR45">
        <f t="shared" si="48"/>
        <v>2.3911419156485629</v>
      </c>
      <c r="DT45" s="1">
        <v>259494</v>
      </c>
      <c r="DU45" s="1">
        <v>222847</v>
      </c>
      <c r="DV45" s="1">
        <v>163137</v>
      </c>
      <c r="DW45" s="1">
        <v>85485</v>
      </c>
      <c r="DY45">
        <f t="shared" si="49"/>
        <v>17.302957938858007</v>
      </c>
      <c r="DZ45">
        <f t="shared" si="50"/>
        <v>14.859350381129005</v>
      </c>
      <c r="EA45">
        <f t="shared" si="51"/>
        <v>10.877911047159003</v>
      </c>
      <c r="EB45">
        <f t="shared" si="52"/>
        <v>5.7001062043950022</v>
      </c>
      <c r="ED45" s="1">
        <v>29812</v>
      </c>
      <c r="EE45" s="1">
        <v>36155</v>
      </c>
      <c r="EF45" s="1">
        <v>155</v>
      </c>
      <c r="EG45" s="1">
        <v>628.63900000000001</v>
      </c>
      <c r="EH45" s="1">
        <v>48</v>
      </c>
      <c r="EI45" s="1">
        <v>693.63469999999995</v>
      </c>
      <c r="EK45" s="1">
        <v>0.29445339999999998</v>
      </c>
      <c r="EL45" s="1">
        <v>0.2299812</v>
      </c>
      <c r="EM45" s="1">
        <v>0.7196747</v>
      </c>
      <c r="EN45" s="1">
        <v>0.56814940000000003</v>
      </c>
      <c r="EO45" s="1">
        <v>5.3218300000000003E-2</v>
      </c>
      <c r="EP45" s="1">
        <v>2.0104899999999998E-2</v>
      </c>
      <c r="ES45">
        <v>10688</v>
      </c>
      <c r="ET45">
        <v>22474</v>
      </c>
      <c r="EV45">
        <f t="shared" si="53"/>
        <v>1.4502245508982036E-2</v>
      </c>
      <c r="EW45">
        <f t="shared" si="54"/>
        <v>2.135801370472546E-3</v>
      </c>
    </row>
    <row r="46" spans="1:153" x14ac:dyDescent="0.25">
      <c r="A46">
        <v>2062</v>
      </c>
      <c r="B46" s="1">
        <v>11109</v>
      </c>
      <c r="C46" s="1">
        <v>12601</v>
      </c>
      <c r="D46" s="1">
        <v>29685</v>
      </c>
      <c r="E46" s="1">
        <v>36055</v>
      </c>
      <c r="F46" s="1">
        <v>3673</v>
      </c>
      <c r="G46" s="1">
        <v>3807</v>
      </c>
      <c r="H46" s="1">
        <v>28694</v>
      </c>
      <c r="I46" s="1">
        <v>36133</v>
      </c>
      <c r="J46" s="1">
        <v>26526</v>
      </c>
      <c r="K46" s="1">
        <v>33931</v>
      </c>
      <c r="L46" s="1">
        <v>883042</v>
      </c>
      <c r="P46">
        <v>2062</v>
      </c>
      <c r="Q46">
        <f t="shared" si="65"/>
        <v>740.74375416300018</v>
      </c>
      <c r="R46">
        <f t="shared" si="66"/>
        <v>840.22972780700024</v>
      </c>
      <c r="S46">
        <f t="shared" si="67"/>
        <v>1979.3841337950007</v>
      </c>
      <c r="T46">
        <f t="shared" si="68"/>
        <v>2404.1332303850008</v>
      </c>
      <c r="U46">
        <f t="shared" si="23"/>
        <v>5964.4908461500017</v>
      </c>
      <c r="W46">
        <f t="shared" si="24"/>
        <v>1768.7432552820005</v>
      </c>
      <c r="X46">
        <f t="shared" si="25"/>
        <v>2262.505745117001</v>
      </c>
      <c r="Z46">
        <f t="shared" si="26"/>
        <v>210.64087851300019</v>
      </c>
      <c r="AA46">
        <f t="shared" si="27"/>
        <v>141.62748526799987</v>
      </c>
      <c r="AB46">
        <f t="shared" si="28"/>
        <v>0.10641738251642249</v>
      </c>
      <c r="AC46">
        <f t="shared" si="29"/>
        <v>5.8909998613229715E-2</v>
      </c>
      <c r="AE46" s="1">
        <v>54561</v>
      </c>
      <c r="AF46" s="1">
        <v>3080</v>
      </c>
      <c r="AG46" s="1">
        <v>5476</v>
      </c>
      <c r="AH46" s="1">
        <v>2623</v>
      </c>
      <c r="AI46" s="1">
        <v>53279</v>
      </c>
      <c r="AJ46" s="1">
        <v>3229</v>
      </c>
      <c r="AK46" s="1">
        <v>5834</v>
      </c>
      <c r="AL46" s="1">
        <v>2485</v>
      </c>
      <c r="AM46" s="1">
        <v>49844</v>
      </c>
      <c r="AN46" s="1">
        <v>2948</v>
      </c>
      <c r="AO46" s="1">
        <v>5261</v>
      </c>
      <c r="AP46" s="1">
        <v>2404</v>
      </c>
      <c r="AR46">
        <f t="shared" si="55"/>
        <v>4717</v>
      </c>
      <c r="AS46">
        <f t="shared" si="30"/>
        <v>132</v>
      </c>
      <c r="AT46">
        <f t="shared" si="31"/>
        <v>215</v>
      </c>
      <c r="AU46">
        <f t="shared" si="32"/>
        <v>219</v>
      </c>
      <c r="AW46">
        <f t="shared" si="56"/>
        <v>8.6453694030534628E-2</v>
      </c>
      <c r="AX46">
        <f t="shared" si="62"/>
        <v>4.2857142857142858E-2</v>
      </c>
      <c r="AY46">
        <f t="shared" si="63"/>
        <v>3.9262235208181152E-2</v>
      </c>
      <c r="AZ46">
        <f t="shared" si="64"/>
        <v>8.3492184521540225E-2</v>
      </c>
      <c r="BA46">
        <f t="shared" si="33"/>
        <v>8.0362032248250684E-2</v>
      </c>
      <c r="BC46">
        <f t="shared" si="69"/>
        <v>244.91419651100009</v>
      </c>
      <c r="BD46">
        <f t="shared" si="70"/>
        <v>253.84926384900007</v>
      </c>
      <c r="BE46">
        <f t="shared" si="71"/>
        <v>1913.3046432580004</v>
      </c>
      <c r="BF46">
        <f t="shared" si="72"/>
        <v>2409.3342397310007</v>
      </c>
      <c r="BG46">
        <f t="shared" si="34"/>
        <v>4821.4023433490011</v>
      </c>
      <c r="BI46" s="1">
        <v>55.902009999999997</v>
      </c>
      <c r="BJ46" s="1">
        <v>41.608170000000001</v>
      </c>
      <c r="BK46" s="1">
        <v>15.85394</v>
      </c>
      <c r="BL46" s="1">
        <v>14.250690000000001</v>
      </c>
      <c r="BN46">
        <f t="shared" si="35"/>
        <v>714.38704125401216</v>
      </c>
      <c r="BO46">
        <f t="shared" si="36"/>
        <v>551.12068061594698</v>
      </c>
      <c r="BP46">
        <f t="shared" si="37"/>
        <v>1582.7543664385428</v>
      </c>
      <c r="BQ46">
        <f t="shared" si="38"/>
        <v>1791.5343105811919</v>
      </c>
      <c r="BR46">
        <f t="shared" si="39"/>
        <v>4639.7963988896936</v>
      </c>
      <c r="BT46">
        <f t="shared" si="73"/>
        <v>174.24970528958528</v>
      </c>
      <c r="BU46">
        <f t="shared" si="74"/>
        <v>105.31145699705107</v>
      </c>
      <c r="BW46">
        <v>1.6083939001508867</v>
      </c>
      <c r="BX46">
        <v>3.8344999999999914</v>
      </c>
      <c r="BY46">
        <v>2</v>
      </c>
      <c r="BZ46">
        <f t="shared" si="61"/>
        <v>23.231791956128216</v>
      </c>
      <c r="CA46">
        <f t="shared" si="60"/>
        <v>5623890.6347328071</v>
      </c>
      <c r="CF46">
        <f t="shared" si="57"/>
        <v>16.596491118567194</v>
      </c>
      <c r="CG46">
        <f t="shared" si="41"/>
        <v>12.803520994789466</v>
      </c>
      <c r="CH46">
        <f t="shared" si="42"/>
        <v>36.770220158753752</v>
      </c>
      <c r="CI46">
        <f t="shared" si="43"/>
        <v>41.620552385687844</v>
      </c>
      <c r="CJ46">
        <f t="shared" si="44"/>
        <v>107.79078465779826</v>
      </c>
      <c r="CK46">
        <f t="shared" si="58"/>
        <v>1.9166586204946611E-2</v>
      </c>
      <c r="CM46" s="1">
        <v>0</v>
      </c>
      <c r="CN46" s="1">
        <v>0</v>
      </c>
      <c r="CO46" s="1">
        <v>8646</v>
      </c>
      <c r="CP46" s="1">
        <v>14836</v>
      </c>
      <c r="CR46" s="1">
        <v>7.7360670000000002</v>
      </c>
      <c r="CS46" s="1">
        <v>7.5484879999999999</v>
      </c>
      <c r="CU46">
        <f t="shared" si="75"/>
        <v>576.5118821220002</v>
      </c>
      <c r="CV46">
        <f t="shared" si="76"/>
        <v>989.25864945200033</v>
      </c>
      <c r="CX46">
        <f t="shared" si="77"/>
        <v>232.71301329566282</v>
      </c>
      <c r="CY46">
        <f t="shared" si="78"/>
        <v>389.6386318464231</v>
      </c>
      <c r="CZ46">
        <f t="shared" si="45"/>
        <v>0.13413339544188083</v>
      </c>
      <c r="DA46">
        <f t="shared" si="79"/>
        <v>5.4063403103685381</v>
      </c>
      <c r="DB46">
        <f t="shared" si="80"/>
        <v>31.363879848385213</v>
      </c>
      <c r="DC46">
        <f t="shared" si="81"/>
        <v>9.0520036331265317</v>
      </c>
      <c r="DD46">
        <f t="shared" si="82"/>
        <v>32.568548752561313</v>
      </c>
      <c r="DE46">
        <f t="shared" si="46"/>
        <v>14.45834394349507</v>
      </c>
      <c r="DF46">
        <f t="shared" si="83"/>
        <v>93.332440714303189</v>
      </c>
      <c r="DG46">
        <f t="shared" si="59"/>
        <v>0.1341333954418808</v>
      </c>
      <c r="DI46" s="1">
        <v>2214</v>
      </c>
      <c r="DJ46" s="1">
        <v>661.3365</v>
      </c>
      <c r="DK46" s="1">
        <v>5158</v>
      </c>
      <c r="DL46" s="1">
        <v>565.30060000000003</v>
      </c>
      <c r="DN46" s="1">
        <v>11097</v>
      </c>
      <c r="DO46" s="1">
        <v>12601</v>
      </c>
      <c r="DQ46">
        <f t="shared" si="47"/>
        <v>1.1715865754792243</v>
      </c>
      <c r="DR46">
        <f t="shared" si="48"/>
        <v>2.3331091761097156</v>
      </c>
      <c r="DT46" s="1">
        <v>256931</v>
      </c>
      <c r="DU46" s="1">
        <v>221369</v>
      </c>
      <c r="DV46" s="1">
        <v>162558</v>
      </c>
      <c r="DW46" s="1">
        <v>85573</v>
      </c>
      <c r="DY46">
        <f t="shared" si="49"/>
        <v>17.132058106117007</v>
      </c>
      <c r="DZ46">
        <f t="shared" si="50"/>
        <v>14.760797921983004</v>
      </c>
      <c r="EA46">
        <f t="shared" si="51"/>
        <v>10.839303554706003</v>
      </c>
      <c r="EB46">
        <f t="shared" si="52"/>
        <v>5.7059740098110021</v>
      </c>
      <c r="ED46" s="1">
        <v>29685</v>
      </c>
      <c r="EE46" s="1">
        <v>36055</v>
      </c>
      <c r="EF46" s="1">
        <v>168</v>
      </c>
      <c r="EG46" s="1">
        <v>596.83270000000005</v>
      </c>
      <c r="EH46" s="1">
        <v>53</v>
      </c>
      <c r="EI46" s="1">
        <v>773.44079999999997</v>
      </c>
      <c r="EK46" s="1">
        <v>0.29604140000000001</v>
      </c>
      <c r="EL46" s="1">
        <v>0.23114660000000001</v>
      </c>
      <c r="EM46" s="1">
        <v>0.71918210000000005</v>
      </c>
      <c r="EN46" s="1">
        <v>0.57308170000000003</v>
      </c>
      <c r="EO46" s="1">
        <v>5.3292399999999997E-2</v>
      </c>
      <c r="EP46" s="1">
        <v>1.9384999999999999E-2</v>
      </c>
      <c r="ES46">
        <v>10760</v>
      </c>
      <c r="ET46">
        <v>22504</v>
      </c>
      <c r="EV46">
        <f t="shared" si="53"/>
        <v>1.5613382899628252E-2</v>
      </c>
      <c r="EW46">
        <f t="shared" si="54"/>
        <v>2.3551368645574121E-3</v>
      </c>
    </row>
    <row r="47" spans="1:153" x14ac:dyDescent="0.25">
      <c r="A47">
        <v>2063</v>
      </c>
      <c r="B47" s="1">
        <v>11186</v>
      </c>
      <c r="C47" s="1">
        <v>12589</v>
      </c>
      <c r="D47" s="1">
        <v>29552</v>
      </c>
      <c r="E47" s="1">
        <v>35661</v>
      </c>
      <c r="F47" s="1">
        <v>3620</v>
      </c>
      <c r="G47" s="1">
        <v>3915</v>
      </c>
      <c r="H47" s="1">
        <v>28585</v>
      </c>
      <c r="I47" s="1">
        <v>35862</v>
      </c>
      <c r="J47" s="1">
        <v>26439</v>
      </c>
      <c r="K47" s="1">
        <v>33603</v>
      </c>
      <c r="L47" s="1">
        <v>877296</v>
      </c>
      <c r="P47">
        <v>2063</v>
      </c>
      <c r="Q47">
        <f t="shared" si="65"/>
        <v>745.87808390200018</v>
      </c>
      <c r="R47">
        <f t="shared" si="66"/>
        <v>839.42957252300016</v>
      </c>
      <c r="S47">
        <f t="shared" si="67"/>
        <v>1970.5157460640005</v>
      </c>
      <c r="T47">
        <f t="shared" si="68"/>
        <v>2377.8614652270007</v>
      </c>
      <c r="U47">
        <f t="shared" si="23"/>
        <v>5933.6848677160015</v>
      </c>
      <c r="W47">
        <f t="shared" si="24"/>
        <v>1762.9421294730005</v>
      </c>
      <c r="X47">
        <f t="shared" si="25"/>
        <v>2240.6348340210006</v>
      </c>
      <c r="Z47">
        <f t="shared" si="26"/>
        <v>207.57361659100002</v>
      </c>
      <c r="AA47">
        <f t="shared" si="27"/>
        <v>137.22663120600009</v>
      </c>
      <c r="AB47">
        <f t="shared" si="28"/>
        <v>0.10533974011911205</v>
      </c>
      <c r="AC47">
        <f t="shared" si="29"/>
        <v>5.7710103474383802E-2</v>
      </c>
      <c r="AE47" s="1">
        <v>54093</v>
      </c>
      <c r="AF47" s="1">
        <v>3096</v>
      </c>
      <c r="AG47" s="1">
        <v>5417</v>
      </c>
      <c r="AH47" s="1">
        <v>2607</v>
      </c>
      <c r="AI47" s="1">
        <v>52953</v>
      </c>
      <c r="AJ47" s="1">
        <v>3218</v>
      </c>
      <c r="AK47" s="1">
        <v>5802</v>
      </c>
      <c r="AL47" s="1">
        <v>2474</v>
      </c>
      <c r="AM47" s="1">
        <v>49489</v>
      </c>
      <c r="AN47" s="1">
        <v>2949</v>
      </c>
      <c r="AO47" s="1">
        <v>5207</v>
      </c>
      <c r="AP47" s="1">
        <v>2397</v>
      </c>
      <c r="AR47">
        <f t="shared" si="55"/>
        <v>4604</v>
      </c>
      <c r="AS47">
        <f t="shared" si="30"/>
        <v>147</v>
      </c>
      <c r="AT47">
        <f t="shared" si="31"/>
        <v>210</v>
      </c>
      <c r="AU47">
        <f t="shared" si="32"/>
        <v>210</v>
      </c>
      <c r="AW47">
        <f t="shared" si="56"/>
        <v>8.5112676316713806E-2</v>
      </c>
      <c r="AX47">
        <f t="shared" si="62"/>
        <v>4.7480620155038761E-2</v>
      </c>
      <c r="AY47">
        <f t="shared" si="63"/>
        <v>3.8766845117223558E-2</v>
      </c>
      <c r="AZ47">
        <f t="shared" si="64"/>
        <v>8.0552359033371698E-2</v>
      </c>
      <c r="BA47">
        <f t="shared" si="33"/>
        <v>7.9294005796390288E-2</v>
      </c>
      <c r="BC47">
        <f t="shared" si="69"/>
        <v>241.38017734000005</v>
      </c>
      <c r="BD47">
        <f t="shared" si="70"/>
        <v>261.05066140500008</v>
      </c>
      <c r="BE47">
        <f t="shared" si="71"/>
        <v>1906.0365660950006</v>
      </c>
      <c r="BF47">
        <f t="shared" si="72"/>
        <v>2391.2640662340004</v>
      </c>
      <c r="BG47">
        <f t="shared" si="34"/>
        <v>4799.7314710740011</v>
      </c>
      <c r="BI47" s="1">
        <v>54.375839999999997</v>
      </c>
      <c r="BJ47" s="1">
        <v>49.52158</v>
      </c>
      <c r="BK47" s="1">
        <v>15.63092</v>
      </c>
      <c r="BL47" s="1">
        <v>14.352270000000001</v>
      </c>
      <c r="BN47">
        <f t="shared" si="35"/>
        <v>684.85678954039133</v>
      </c>
      <c r="BO47">
        <f t="shared" si="36"/>
        <v>674.54585042610472</v>
      </c>
      <c r="BP47">
        <f t="shared" si="37"/>
        <v>1554.5616615847136</v>
      </c>
      <c r="BQ47">
        <f t="shared" si="38"/>
        <v>1790.7720945198839</v>
      </c>
      <c r="BR47">
        <f t="shared" si="39"/>
        <v>4704.7363960710936</v>
      </c>
      <c r="BT47">
        <f t="shared" si="73"/>
        <v>169.29684983429112</v>
      </c>
      <c r="BU47">
        <f t="shared" si="74"/>
        <v>102.76640930572536</v>
      </c>
      <c r="BW47">
        <v>1.5970643940730724</v>
      </c>
      <c r="BX47">
        <v>3.8344999999999914</v>
      </c>
      <c r="BY47">
        <v>2</v>
      </c>
      <c r="BZ47">
        <f t="shared" si="61"/>
        <v>23.649622567339165</v>
      </c>
      <c r="CA47">
        <f t="shared" si="60"/>
        <v>5714344.948653006</v>
      </c>
      <c r="CF47">
        <f t="shared" si="57"/>
        <v>16.196604585309888</v>
      </c>
      <c r="CG47">
        <f t="shared" si="41"/>
        <v>15.952754766942194</v>
      </c>
      <c r="CH47">
        <f t="shared" si="42"/>
        <v>36.764796554134108</v>
      </c>
      <c r="CI47">
        <f t="shared" si="43"/>
        <v>42.351084139518676</v>
      </c>
      <c r="CJ47">
        <f t="shared" si="44"/>
        <v>111.26524004590486</v>
      </c>
      <c r="CK47">
        <f t="shared" si="58"/>
        <v>1.9471215169138936E-2</v>
      </c>
      <c r="CM47" s="1">
        <v>0</v>
      </c>
      <c r="CN47" s="1">
        <v>0</v>
      </c>
      <c r="CO47" s="1">
        <v>8504</v>
      </c>
      <c r="CP47" s="1">
        <v>14707</v>
      </c>
      <c r="CR47" s="1">
        <v>7.6563970000000001</v>
      </c>
      <c r="CS47" s="1">
        <v>7.5133419999999997</v>
      </c>
      <c r="CU47">
        <f t="shared" si="75"/>
        <v>567.04337792800015</v>
      </c>
      <c r="CV47">
        <f t="shared" si="76"/>
        <v>980.65698014900033</v>
      </c>
      <c r="CX47">
        <f t="shared" si="77"/>
        <v>226.53374882031557</v>
      </c>
      <c r="CY47">
        <f t="shared" si="78"/>
        <v>384.45230267980907</v>
      </c>
      <c r="CZ47">
        <f t="shared" si="45"/>
        <v>0.12986616041025309</v>
      </c>
      <c r="DA47">
        <f t="shared" si="79"/>
        <v>5.3574376583648764</v>
      </c>
      <c r="DB47">
        <f t="shared" si="80"/>
        <v>31.407358895769232</v>
      </c>
      <c r="DC47">
        <f t="shared" si="81"/>
        <v>9.092151853521921</v>
      </c>
      <c r="DD47">
        <f t="shared" si="82"/>
        <v>33.258932285996757</v>
      </c>
      <c r="DE47">
        <f t="shared" si="46"/>
        <v>14.449589511886797</v>
      </c>
      <c r="DF47">
        <f t="shared" si="83"/>
        <v>96.815650534018062</v>
      </c>
      <c r="DG47">
        <f t="shared" si="59"/>
        <v>0.12986616041025309</v>
      </c>
      <c r="DI47" s="1">
        <v>2225</v>
      </c>
      <c r="DJ47" s="1">
        <v>666.18730000000005</v>
      </c>
      <c r="DK47" s="1">
        <v>5147</v>
      </c>
      <c r="DL47" s="1">
        <v>557.12040000000002</v>
      </c>
      <c r="DN47" s="1">
        <v>11176</v>
      </c>
      <c r="DO47" s="1">
        <v>12589</v>
      </c>
      <c r="DQ47">
        <f t="shared" si="47"/>
        <v>1.1860435663088427</v>
      </c>
      <c r="DR47">
        <f t="shared" si="48"/>
        <v>2.2944442357079451</v>
      </c>
      <c r="DT47" s="1">
        <v>254419</v>
      </c>
      <c r="DU47" s="1">
        <v>220196</v>
      </c>
      <c r="DV47" s="1">
        <v>161472</v>
      </c>
      <c r="DW47" s="1">
        <v>85403</v>
      </c>
      <c r="DY47">
        <f t="shared" si="49"/>
        <v>16.964558933333006</v>
      </c>
      <c r="DZ47">
        <f t="shared" si="50"/>
        <v>14.682582742972004</v>
      </c>
      <c r="EA47">
        <f t="shared" si="51"/>
        <v>10.766889501504002</v>
      </c>
      <c r="EB47">
        <f t="shared" si="52"/>
        <v>5.6946384766210016</v>
      </c>
      <c r="ED47" s="1">
        <v>29552</v>
      </c>
      <c r="EE47" s="1">
        <v>35661</v>
      </c>
      <c r="EF47" s="1">
        <v>167</v>
      </c>
      <c r="EG47" s="1">
        <v>501.10550000000001</v>
      </c>
      <c r="EH47" s="1">
        <v>57</v>
      </c>
      <c r="EI47" s="1">
        <v>693.95050000000003</v>
      </c>
      <c r="EK47" s="1">
        <v>0.29850929999999998</v>
      </c>
      <c r="EL47" s="1">
        <v>0.238043</v>
      </c>
      <c r="EM47" s="1">
        <v>0.73129759999999999</v>
      </c>
      <c r="EN47" s="1">
        <v>0.57961070000000003</v>
      </c>
      <c r="EO47" s="1">
        <v>5.8570200000000003E-2</v>
      </c>
      <c r="EP47" s="1">
        <v>1.88294E-2</v>
      </c>
      <c r="ES47">
        <v>10721</v>
      </c>
      <c r="ET47">
        <v>22684</v>
      </c>
      <c r="EV47">
        <f t="shared" si="53"/>
        <v>1.5576905139445946E-2</v>
      </c>
      <c r="EW47">
        <f t="shared" si="54"/>
        <v>2.512784341385999E-3</v>
      </c>
    </row>
    <row r="48" spans="1:153" x14ac:dyDescent="0.25">
      <c r="A48">
        <v>2064</v>
      </c>
      <c r="B48" s="1">
        <v>10969</v>
      </c>
      <c r="C48" s="1">
        <v>12491</v>
      </c>
      <c r="D48" s="1">
        <v>29601</v>
      </c>
      <c r="E48" s="1">
        <v>35138</v>
      </c>
      <c r="F48" s="1">
        <v>3494</v>
      </c>
      <c r="G48" s="1">
        <v>3832</v>
      </c>
      <c r="H48" s="1">
        <v>28658</v>
      </c>
      <c r="I48" s="1">
        <v>35364</v>
      </c>
      <c r="J48" s="1">
        <v>26461</v>
      </c>
      <c r="K48" s="1">
        <v>33100</v>
      </c>
      <c r="L48" s="1">
        <v>871713</v>
      </c>
      <c r="P48">
        <v>2064</v>
      </c>
      <c r="Q48">
        <f t="shared" si="65"/>
        <v>731.40860918300018</v>
      </c>
      <c r="R48">
        <f t="shared" si="66"/>
        <v>832.89497103700023</v>
      </c>
      <c r="S48">
        <f t="shared" si="67"/>
        <v>1973.7830468070006</v>
      </c>
      <c r="T48">
        <f t="shared" si="68"/>
        <v>2342.9880307660005</v>
      </c>
      <c r="U48">
        <f t="shared" si="23"/>
        <v>5881.0746577930013</v>
      </c>
      <c r="W48">
        <f t="shared" si="24"/>
        <v>1764.4090808270005</v>
      </c>
      <c r="X48">
        <f t="shared" si="25"/>
        <v>2207.0949917000007</v>
      </c>
      <c r="Z48">
        <f t="shared" si="26"/>
        <v>209.37396598000009</v>
      </c>
      <c r="AA48">
        <f t="shared" si="27"/>
        <v>135.8930390659998</v>
      </c>
      <c r="AB48">
        <f t="shared" si="28"/>
        <v>0.10607749738184523</v>
      </c>
      <c r="AC48">
        <f t="shared" si="29"/>
        <v>5.7999886163128136E-2</v>
      </c>
      <c r="AE48" s="1">
        <v>53568</v>
      </c>
      <c r="AF48" s="1">
        <v>3141</v>
      </c>
      <c r="AG48" s="1">
        <v>5379</v>
      </c>
      <c r="AH48" s="1">
        <v>2651</v>
      </c>
      <c r="AI48" s="1">
        <v>52447</v>
      </c>
      <c r="AJ48" s="1">
        <v>3270</v>
      </c>
      <c r="AK48" s="1">
        <v>5788</v>
      </c>
      <c r="AL48" s="1">
        <v>2517</v>
      </c>
      <c r="AM48" s="1">
        <v>48948</v>
      </c>
      <c r="AN48" s="1">
        <v>2990</v>
      </c>
      <c r="AO48" s="1">
        <v>5181</v>
      </c>
      <c r="AP48" s="1">
        <v>2442</v>
      </c>
      <c r="AR48">
        <f t="shared" si="55"/>
        <v>4620</v>
      </c>
      <c r="AS48">
        <f t="shared" si="30"/>
        <v>151</v>
      </c>
      <c r="AT48">
        <f t="shared" si="31"/>
        <v>198</v>
      </c>
      <c r="AU48">
        <f t="shared" si="32"/>
        <v>209</v>
      </c>
      <c r="AW48">
        <f t="shared" si="56"/>
        <v>8.6245519713261651E-2</v>
      </c>
      <c r="AX48">
        <f t="shared" si="62"/>
        <v>4.8073861827443491E-2</v>
      </c>
      <c r="AY48">
        <f t="shared" si="63"/>
        <v>3.6809815950920248E-2</v>
      </c>
      <c r="AZ48">
        <f t="shared" si="64"/>
        <v>7.8838174273858919E-2</v>
      </c>
      <c r="BA48">
        <f t="shared" si="33"/>
        <v>7.9982699763666412E-2</v>
      </c>
      <c r="BC48">
        <f t="shared" si="69"/>
        <v>232.97854685800007</v>
      </c>
      <c r="BD48">
        <f t="shared" si="70"/>
        <v>255.51625402400009</v>
      </c>
      <c r="BE48">
        <f t="shared" si="71"/>
        <v>1910.9041774060004</v>
      </c>
      <c r="BF48">
        <f t="shared" si="72"/>
        <v>2358.0576219480004</v>
      </c>
      <c r="BG48">
        <f t="shared" si="34"/>
        <v>4757.4566002360007</v>
      </c>
      <c r="BI48" s="1">
        <v>55.46848</v>
      </c>
      <c r="BJ48" s="1">
        <v>50.080500000000001</v>
      </c>
      <c r="BK48" s="1">
        <v>15.74488</v>
      </c>
      <c r="BL48" s="1">
        <v>14.27506</v>
      </c>
      <c r="BN48">
        <f t="shared" si="35"/>
        <v>674.30189755096433</v>
      </c>
      <c r="BO48">
        <f t="shared" si="36"/>
        <v>667.69691967311064</v>
      </c>
      <c r="BP48">
        <f t="shared" si="37"/>
        <v>1569.8944330538855</v>
      </c>
      <c r="BQ48">
        <f t="shared" si="38"/>
        <v>1756.4044967040609</v>
      </c>
      <c r="BR48">
        <f t="shared" si="39"/>
        <v>4668.2977469820216</v>
      </c>
      <c r="BT48">
        <f t="shared" si="73"/>
        <v>172.01020726461027</v>
      </c>
      <c r="BU48">
        <f t="shared" si="74"/>
        <v>101.22023425751809</v>
      </c>
      <c r="BW48">
        <v>1.6009267250737906</v>
      </c>
      <c r="BX48">
        <v>3.8344999999999914</v>
      </c>
      <c r="BY48">
        <v>2</v>
      </c>
      <c r="BZ48">
        <f t="shared" si="61"/>
        <v>24.074967984984099</v>
      </c>
      <c r="CA48">
        <f t="shared" si="60"/>
        <v>5805606.7171824565</v>
      </c>
      <c r="CF48">
        <f t="shared" si="57"/>
        <v>16.233796595753493</v>
      </c>
      <c r="CG48">
        <f t="shared" si="41"/>
        <v>16.074781964802639</v>
      </c>
      <c r="CH48">
        <f t="shared" si="42"/>
        <v>37.795158215577054</v>
      </c>
      <c r="CI48">
        <f t="shared" si="43"/>
        <v>42.285382026832373</v>
      </c>
      <c r="CJ48">
        <f t="shared" si="44"/>
        <v>112.38911880296556</v>
      </c>
      <c r="CK48">
        <f t="shared" si="58"/>
        <v>1.9358720677777774E-2</v>
      </c>
      <c r="CM48" s="1">
        <v>0</v>
      </c>
      <c r="CN48" s="1">
        <v>0</v>
      </c>
      <c r="CO48" s="1">
        <v>8778</v>
      </c>
      <c r="CP48" s="1">
        <v>14799</v>
      </c>
      <c r="CR48" s="1">
        <v>7.8017500000000002</v>
      </c>
      <c r="CS48" s="1">
        <v>7.5302910000000001</v>
      </c>
      <c r="CU48">
        <f t="shared" si="75"/>
        <v>585.31359024600022</v>
      </c>
      <c r="CV48">
        <f t="shared" si="76"/>
        <v>986.79150399300022</v>
      </c>
      <c r="CX48">
        <f t="shared" si="77"/>
        <v>238.27189686597251</v>
      </c>
      <c r="CY48">
        <f t="shared" si="78"/>
        <v>387.72994685778667</v>
      </c>
      <c r="CZ48">
        <f t="shared" si="45"/>
        <v>0.13409638323272313</v>
      </c>
      <c r="DA48">
        <f t="shared" si="79"/>
        <v>5.7363882887697217</v>
      </c>
      <c r="DB48">
        <f t="shared" si="80"/>
        <v>32.058769926807329</v>
      </c>
      <c r="DC48">
        <f t="shared" si="81"/>
        <v>9.3345860574208004</v>
      </c>
      <c r="DD48">
        <f t="shared" si="82"/>
        <v>32.950795969411573</v>
      </c>
      <c r="DE48">
        <f t="shared" si="46"/>
        <v>15.070974346190521</v>
      </c>
      <c r="DF48">
        <f t="shared" si="83"/>
        <v>97.31814445677503</v>
      </c>
      <c r="DG48">
        <f t="shared" si="59"/>
        <v>0.13409638323272316</v>
      </c>
      <c r="DI48" s="1">
        <v>2254</v>
      </c>
      <c r="DJ48" s="1">
        <v>663.47630000000004</v>
      </c>
      <c r="DK48" s="1">
        <v>5157</v>
      </c>
      <c r="DL48" s="1">
        <v>562.04690000000005</v>
      </c>
      <c r="DN48" s="1">
        <v>10963</v>
      </c>
      <c r="DO48" s="1">
        <v>12491</v>
      </c>
      <c r="DQ48">
        <f t="shared" si="47"/>
        <v>1.1966126875899963</v>
      </c>
      <c r="DR48">
        <f t="shared" si="48"/>
        <v>2.3192307775659575</v>
      </c>
      <c r="DT48" s="1">
        <v>252371</v>
      </c>
      <c r="DU48" s="1">
        <v>219015</v>
      </c>
      <c r="DV48" s="1">
        <v>160182</v>
      </c>
      <c r="DW48" s="1">
        <v>85300</v>
      </c>
      <c r="DY48">
        <f t="shared" si="49"/>
        <v>16.827999098197004</v>
      </c>
      <c r="DZ48">
        <f t="shared" si="50"/>
        <v>14.603834127105003</v>
      </c>
      <c r="EA48">
        <f t="shared" si="51"/>
        <v>10.680872808474003</v>
      </c>
      <c r="EB48">
        <f t="shared" si="52"/>
        <v>5.6877704771000017</v>
      </c>
      <c r="ED48" s="1">
        <v>29601</v>
      </c>
      <c r="EE48" s="1">
        <v>35138</v>
      </c>
      <c r="EF48" s="1">
        <v>151</v>
      </c>
      <c r="EG48" s="1">
        <v>556.62819999999999</v>
      </c>
      <c r="EH48" s="1">
        <v>64</v>
      </c>
      <c r="EI48" s="1">
        <v>620.30489999999998</v>
      </c>
      <c r="EK48" s="1">
        <v>0.30026399999999998</v>
      </c>
      <c r="EL48" s="1">
        <v>0.2380989</v>
      </c>
      <c r="EM48" s="1">
        <v>0.7299561</v>
      </c>
      <c r="EN48" s="1">
        <v>0.58280449999999995</v>
      </c>
      <c r="EO48" s="1">
        <v>6.0107599999999997E-2</v>
      </c>
      <c r="EP48" s="1">
        <v>1.9245100000000001E-2</v>
      </c>
      <c r="ES48">
        <v>11080</v>
      </c>
      <c r="ET48">
        <v>23038</v>
      </c>
      <c r="EV48">
        <f t="shared" si="53"/>
        <v>1.3628158844765342E-2</v>
      </c>
      <c r="EW48">
        <f t="shared" si="54"/>
        <v>2.7780189252539283E-3</v>
      </c>
    </row>
    <row r="49" spans="1:153" x14ac:dyDescent="0.25">
      <c r="A49">
        <v>2065</v>
      </c>
      <c r="B49" s="1">
        <v>10730</v>
      </c>
      <c r="C49" s="1">
        <v>12453</v>
      </c>
      <c r="D49" s="1">
        <v>29385</v>
      </c>
      <c r="E49" s="1">
        <v>35030</v>
      </c>
      <c r="F49" s="1">
        <v>3486</v>
      </c>
      <c r="G49" s="1">
        <v>3767</v>
      </c>
      <c r="H49" s="1">
        <v>28428</v>
      </c>
      <c r="I49" s="1">
        <v>35304</v>
      </c>
      <c r="J49" s="1">
        <v>26296</v>
      </c>
      <c r="K49" s="1">
        <v>33014</v>
      </c>
      <c r="L49" s="1">
        <v>866322</v>
      </c>
      <c r="P49">
        <v>2065</v>
      </c>
      <c r="Q49">
        <f t="shared" si="65"/>
        <v>715.47218311000017</v>
      </c>
      <c r="R49">
        <f t="shared" si="66"/>
        <v>830.36114597100016</v>
      </c>
      <c r="S49">
        <f t="shared" si="67"/>
        <v>1959.3802516950007</v>
      </c>
      <c r="T49">
        <f t="shared" si="68"/>
        <v>2335.7866332100007</v>
      </c>
      <c r="U49">
        <f t="shared" si="23"/>
        <v>5841.0002139860017</v>
      </c>
      <c r="W49">
        <f t="shared" si="24"/>
        <v>1753.4069456720006</v>
      </c>
      <c r="X49">
        <f t="shared" si="25"/>
        <v>2201.3605454980006</v>
      </c>
      <c r="Z49">
        <f t="shared" si="26"/>
        <v>205.97330602300008</v>
      </c>
      <c r="AA49">
        <f t="shared" si="27"/>
        <v>134.42608771200003</v>
      </c>
      <c r="AB49">
        <f t="shared" si="28"/>
        <v>0.10512166071124723</v>
      </c>
      <c r="AC49">
        <f t="shared" si="29"/>
        <v>5.7550670853554094E-2</v>
      </c>
      <c r="AE49" s="1">
        <v>53404</v>
      </c>
      <c r="AF49" s="1">
        <v>3071</v>
      </c>
      <c r="AG49" s="1">
        <v>5311</v>
      </c>
      <c r="AH49" s="1">
        <v>2629</v>
      </c>
      <c r="AI49" s="1">
        <v>52279</v>
      </c>
      <c r="AJ49" s="1">
        <v>3218</v>
      </c>
      <c r="AK49" s="1">
        <v>5713</v>
      </c>
      <c r="AL49" s="1">
        <v>2522</v>
      </c>
      <c r="AM49" s="1">
        <v>48816</v>
      </c>
      <c r="AN49" s="1">
        <v>2927</v>
      </c>
      <c r="AO49" s="1">
        <v>5134</v>
      </c>
      <c r="AP49" s="1">
        <v>2433</v>
      </c>
      <c r="AR49">
        <f t="shared" si="55"/>
        <v>4588</v>
      </c>
      <c r="AS49">
        <f t="shared" si="30"/>
        <v>144</v>
      </c>
      <c r="AT49">
        <f t="shared" si="31"/>
        <v>177</v>
      </c>
      <c r="AU49">
        <f t="shared" si="32"/>
        <v>196</v>
      </c>
      <c r="AW49">
        <f t="shared" si="56"/>
        <v>8.5911167702793792E-2</v>
      </c>
      <c r="AX49">
        <f t="shared" si="62"/>
        <v>4.6890263757733634E-2</v>
      </c>
      <c r="AY49">
        <f t="shared" si="63"/>
        <v>3.332705705140275E-2</v>
      </c>
      <c r="AZ49">
        <f t="shared" si="64"/>
        <v>7.4553062000760742E-2</v>
      </c>
      <c r="BA49">
        <f t="shared" si="33"/>
        <v>7.9251727082201351E-2</v>
      </c>
      <c r="BC49">
        <f t="shared" si="69"/>
        <v>232.44511000200006</v>
      </c>
      <c r="BD49">
        <f t="shared" si="70"/>
        <v>251.18207956900008</v>
      </c>
      <c r="BE49">
        <f t="shared" si="71"/>
        <v>1895.5678677960007</v>
      </c>
      <c r="BF49">
        <f t="shared" si="72"/>
        <v>2354.0568455280004</v>
      </c>
      <c r="BG49">
        <f t="shared" si="34"/>
        <v>4733.251902895001</v>
      </c>
      <c r="BI49" s="1">
        <v>57.834099999999999</v>
      </c>
      <c r="BJ49" s="1">
        <v>48.528799999999997</v>
      </c>
      <c r="BK49" s="1">
        <v>15.65738</v>
      </c>
      <c r="BL49" s="1">
        <v>14.328530000000001</v>
      </c>
      <c r="BN49">
        <f t="shared" si="35"/>
        <v>701.44977531541815</v>
      </c>
      <c r="BO49">
        <f t="shared" si="36"/>
        <v>636.03408297377143</v>
      </c>
      <c r="BP49">
        <f t="shared" si="37"/>
        <v>1548.6405072269508</v>
      </c>
      <c r="BQ49">
        <f t="shared" si="38"/>
        <v>1759.9923002892394</v>
      </c>
      <c r="BR49">
        <f t="shared" si="39"/>
        <v>4646.1166658053799</v>
      </c>
      <c r="BT49">
        <f t="shared" si="73"/>
        <v>168.27601402926871</v>
      </c>
      <c r="BU49">
        <f t="shared" si="74"/>
        <v>100.50261945907282</v>
      </c>
      <c r="BW49">
        <v>1.6081199060166398</v>
      </c>
      <c r="BX49">
        <v>3.8344999999999914</v>
      </c>
      <c r="BY49">
        <v>2</v>
      </c>
      <c r="BZ49">
        <f t="shared" si="61"/>
        <v>24.507963365066971</v>
      </c>
      <c r="CA49">
        <f t="shared" si="60"/>
        <v>5898550.2266705101</v>
      </c>
      <c r="CF49">
        <f t="shared" si="57"/>
        <v>17.191105395864724</v>
      </c>
      <c r="CG49">
        <f t="shared" si="41"/>
        <v>15.587900004455156</v>
      </c>
      <c r="CH49">
        <f t="shared" si="42"/>
        <v>37.954024816776844</v>
      </c>
      <c r="CI49">
        <f t="shared" si="43"/>
        <v>43.133826818288625</v>
      </c>
      <c r="CJ49">
        <f t="shared" si="44"/>
        <v>113.86685703538535</v>
      </c>
      <c r="CK49">
        <f t="shared" si="58"/>
        <v>1.9304210807688335E-2</v>
      </c>
      <c r="CM49" s="1">
        <v>0</v>
      </c>
      <c r="CN49" s="1">
        <v>0</v>
      </c>
      <c r="CO49" s="1">
        <v>8688</v>
      </c>
      <c r="CP49" s="1">
        <v>14638</v>
      </c>
      <c r="CR49" s="1">
        <v>7.9183839999999996</v>
      </c>
      <c r="CS49" s="1">
        <v>7.4216150000000001</v>
      </c>
      <c r="CU49">
        <f t="shared" si="75"/>
        <v>579.31242561600016</v>
      </c>
      <c r="CV49">
        <f t="shared" si="76"/>
        <v>976.05608726600019</v>
      </c>
      <c r="CX49">
        <f t="shared" si="77"/>
        <v>239.35449469858679</v>
      </c>
      <c r="CY49">
        <f t="shared" si="78"/>
        <v>377.97700570415338</v>
      </c>
      <c r="CZ49">
        <f t="shared" si="45"/>
        <v>0.13287042595081477</v>
      </c>
      <c r="DA49">
        <f t="shared" si="79"/>
        <v>5.8660911873370818</v>
      </c>
      <c r="DB49">
        <f t="shared" si="80"/>
        <v>32.08793362943976</v>
      </c>
      <c r="DC49">
        <f t="shared" si="81"/>
        <v>9.2634466086350997</v>
      </c>
      <c r="DD49">
        <f t="shared" si="82"/>
        <v>33.870380209653526</v>
      </c>
      <c r="DE49">
        <f t="shared" si="46"/>
        <v>15.129537795972182</v>
      </c>
      <c r="DF49">
        <f t="shared" si="83"/>
        <v>98.737319239413168</v>
      </c>
      <c r="DG49">
        <f t="shared" si="59"/>
        <v>0.13287042595081477</v>
      </c>
      <c r="DI49" s="1">
        <v>2130</v>
      </c>
      <c r="DJ49" s="1">
        <v>651.66430000000003</v>
      </c>
      <c r="DK49" s="1">
        <v>5157</v>
      </c>
      <c r="DL49" s="1">
        <v>569.39729999999997</v>
      </c>
      <c r="DN49" s="1">
        <v>10721</v>
      </c>
      <c r="DO49" s="1">
        <v>12453</v>
      </c>
      <c r="DQ49">
        <f t="shared" si="47"/>
        <v>1.1106515083734136</v>
      </c>
      <c r="DR49">
        <f t="shared" si="48"/>
        <v>2.3495614740032487</v>
      </c>
      <c r="DT49" s="1">
        <v>248057</v>
      </c>
      <c r="DU49" s="1">
        <v>220519</v>
      </c>
      <c r="DV49" s="1">
        <v>158267</v>
      </c>
      <c r="DW49" s="1">
        <v>85578</v>
      </c>
      <c r="DY49">
        <f t="shared" si="49"/>
        <v>16.540343273599003</v>
      </c>
      <c r="DZ49">
        <f t="shared" si="50"/>
        <v>14.704120256033004</v>
      </c>
      <c r="EA49">
        <f t="shared" si="51"/>
        <v>10.553181361069003</v>
      </c>
      <c r="EB49">
        <f t="shared" si="52"/>
        <v>5.7063074078460021</v>
      </c>
      <c r="ED49" s="1">
        <v>29385</v>
      </c>
      <c r="EE49" s="1">
        <v>35030</v>
      </c>
      <c r="EF49" s="1">
        <v>157</v>
      </c>
      <c r="EG49" s="1">
        <v>589.76580000000001</v>
      </c>
      <c r="EH49" s="1">
        <v>59</v>
      </c>
      <c r="EI49" s="1">
        <v>453.00049999999999</v>
      </c>
      <c r="EK49" s="1">
        <v>0.3002071</v>
      </c>
      <c r="EL49" s="1">
        <v>0.23558190000000001</v>
      </c>
      <c r="EM49" s="1">
        <v>0.73838239999999999</v>
      </c>
      <c r="EN49" s="1">
        <v>0.58370679999999997</v>
      </c>
      <c r="EO49" s="1">
        <v>5.7876900000000002E-2</v>
      </c>
      <c r="EP49" s="1">
        <v>1.99369E-2</v>
      </c>
      <c r="ES49">
        <v>11229</v>
      </c>
      <c r="ET49">
        <v>23234</v>
      </c>
      <c r="EV49">
        <f t="shared" si="53"/>
        <v>1.3981654644224776E-2</v>
      </c>
      <c r="EW49">
        <f t="shared" si="54"/>
        <v>2.5393819402599639E-3</v>
      </c>
    </row>
    <row r="50" spans="1:153" x14ac:dyDescent="0.25">
      <c r="A50">
        <v>2066</v>
      </c>
      <c r="B50" s="1">
        <v>10417</v>
      </c>
      <c r="C50" s="1">
        <v>12479</v>
      </c>
      <c r="D50" s="1">
        <v>28791</v>
      </c>
      <c r="E50" s="1">
        <v>35288</v>
      </c>
      <c r="F50" s="1">
        <v>3396</v>
      </c>
      <c r="G50" s="1">
        <v>3726</v>
      </c>
      <c r="H50" s="1">
        <v>27859</v>
      </c>
      <c r="I50" s="1">
        <v>35596</v>
      </c>
      <c r="J50" s="1">
        <v>25734</v>
      </c>
      <c r="K50" s="1">
        <v>33284</v>
      </c>
      <c r="L50" s="1">
        <v>861070</v>
      </c>
      <c r="P50">
        <v>2066</v>
      </c>
      <c r="Q50">
        <f t="shared" si="65"/>
        <v>694.60146611900018</v>
      </c>
      <c r="R50">
        <f t="shared" si="66"/>
        <v>832.09481575300026</v>
      </c>
      <c r="S50">
        <f t="shared" si="67"/>
        <v>1919.7725651370006</v>
      </c>
      <c r="T50">
        <f t="shared" si="68"/>
        <v>2352.9899718160004</v>
      </c>
      <c r="U50">
        <f t="shared" si="23"/>
        <v>5799.4588188250018</v>
      </c>
      <c r="W50">
        <f t="shared" si="24"/>
        <v>1715.9330065380004</v>
      </c>
      <c r="X50">
        <f t="shared" si="25"/>
        <v>2219.3640393880005</v>
      </c>
      <c r="Z50">
        <f t="shared" si="26"/>
        <v>203.83955859900016</v>
      </c>
      <c r="AA50">
        <f t="shared" si="27"/>
        <v>133.62593242799994</v>
      </c>
      <c r="AB50">
        <f t="shared" si="28"/>
        <v>0.10617901427529441</v>
      </c>
      <c r="AC50">
        <f t="shared" si="29"/>
        <v>5.6789843572885933E-2</v>
      </c>
      <c r="AE50" s="1">
        <v>53132</v>
      </c>
      <c r="AF50" s="1">
        <v>3078</v>
      </c>
      <c r="AG50" s="1">
        <v>5275</v>
      </c>
      <c r="AH50" s="1">
        <v>2594</v>
      </c>
      <c r="AI50" s="1">
        <v>52080</v>
      </c>
      <c r="AJ50" s="1">
        <v>3218</v>
      </c>
      <c r="AK50" s="1">
        <v>5670</v>
      </c>
      <c r="AL50" s="1">
        <v>2487</v>
      </c>
      <c r="AM50" s="1">
        <v>48600</v>
      </c>
      <c r="AN50" s="1">
        <v>2932</v>
      </c>
      <c r="AO50" s="1">
        <v>5091</v>
      </c>
      <c r="AP50" s="1">
        <v>2395</v>
      </c>
      <c r="AR50">
        <f t="shared" si="55"/>
        <v>4532</v>
      </c>
      <c r="AS50">
        <f t="shared" si="30"/>
        <v>146</v>
      </c>
      <c r="AT50">
        <f t="shared" si="31"/>
        <v>184</v>
      </c>
      <c r="AU50">
        <f t="shared" si="32"/>
        <v>199</v>
      </c>
      <c r="AW50">
        <f t="shared" si="56"/>
        <v>8.5296996160505914E-2</v>
      </c>
      <c r="AX50">
        <f t="shared" si="62"/>
        <v>4.743339831059129E-2</v>
      </c>
      <c r="AY50">
        <f t="shared" si="63"/>
        <v>3.4881516587677727E-2</v>
      </c>
      <c r="AZ50">
        <f t="shared" si="64"/>
        <v>7.6715497301464916E-2</v>
      </c>
      <c r="BA50">
        <f t="shared" si="33"/>
        <v>7.8980633280794021E-2</v>
      </c>
      <c r="BC50">
        <f t="shared" si="69"/>
        <v>226.44394537200009</v>
      </c>
      <c r="BD50">
        <f t="shared" si="70"/>
        <v>248.44821568200007</v>
      </c>
      <c r="BE50">
        <f t="shared" si="71"/>
        <v>1857.6271714130005</v>
      </c>
      <c r="BF50">
        <f t="shared" si="72"/>
        <v>2373.5272907720009</v>
      </c>
      <c r="BG50">
        <f t="shared" si="34"/>
        <v>4706.0466232390017</v>
      </c>
      <c r="BI50" s="1">
        <v>55.659080000000003</v>
      </c>
      <c r="BJ50" s="1">
        <v>50.032130000000002</v>
      </c>
      <c r="BK50" s="1">
        <v>15.358269999999999</v>
      </c>
      <c r="BL50" s="1">
        <v>14.244540000000001</v>
      </c>
      <c r="BN50">
        <f t="shared" si="35"/>
        <v>657.64106076055793</v>
      </c>
      <c r="BO50">
        <f t="shared" si="36"/>
        <v>648.60017122568843</v>
      </c>
      <c r="BP50">
        <f t="shared" si="37"/>
        <v>1488.6514942924189</v>
      </c>
      <c r="BQ50">
        <f t="shared" si="38"/>
        <v>1764.147295671245</v>
      </c>
      <c r="BR50">
        <f t="shared" si="39"/>
        <v>4559.0400219499106</v>
      </c>
      <c r="BT50">
        <f t="shared" si="73"/>
        <v>163.35143465493832</v>
      </c>
      <c r="BU50">
        <f t="shared" si="74"/>
        <v>99.318776843610848</v>
      </c>
      <c r="BW50">
        <v>1.6167095199787269</v>
      </c>
      <c r="BX50">
        <v>3.8344999999999914</v>
      </c>
      <c r="BY50">
        <v>2</v>
      </c>
      <c r="BZ50">
        <f t="shared" si="61"/>
        <v>24.948746294412214</v>
      </c>
      <c r="CA50">
        <f t="shared" si="60"/>
        <v>5993405.9870319879</v>
      </c>
      <c r="CF50">
        <f t="shared" si="57"/>
        <v>16.407319977703285</v>
      </c>
      <c r="CG50">
        <f t="shared" si="41"/>
        <v>16.181761118422024</v>
      </c>
      <c r="CH50">
        <f t="shared" si="42"/>
        <v>37.139988451899193</v>
      </c>
      <c r="CI50">
        <f t="shared" si="43"/>
        <v>44.013263305675302</v>
      </c>
      <c r="CJ50">
        <f t="shared" si="44"/>
        <v>113.74233285369982</v>
      </c>
      <c r="CK50">
        <f t="shared" si="58"/>
        <v>1.8977912242188432E-2</v>
      </c>
      <c r="CM50" s="1">
        <v>0</v>
      </c>
      <c r="CN50" s="1">
        <v>0</v>
      </c>
      <c r="CO50" s="1">
        <v>8437</v>
      </c>
      <c r="CP50" s="1">
        <v>14667</v>
      </c>
      <c r="CR50" s="1">
        <v>7.568791</v>
      </c>
      <c r="CS50" s="1">
        <v>7.2691739999999996</v>
      </c>
      <c r="CU50">
        <f t="shared" si="75"/>
        <v>562.57584425900018</v>
      </c>
      <c r="CV50">
        <f t="shared" si="76"/>
        <v>977.9897958690002</v>
      </c>
      <c r="CX50">
        <f t="shared" si="77"/>
        <v>222.17734784930116</v>
      </c>
      <c r="CY50">
        <f t="shared" si="78"/>
        <v>370.94675188338971</v>
      </c>
      <c r="CZ50">
        <f t="shared" si="45"/>
        <v>0.13009846302665501</v>
      </c>
      <c r="DA50">
        <f t="shared" si="79"/>
        <v>5.543046283857584</v>
      </c>
      <c r="DB50">
        <f t="shared" si="80"/>
        <v>31.596942168041608</v>
      </c>
      <c r="DC50">
        <f t="shared" si="81"/>
        <v>9.2546564014749659</v>
      </c>
      <c r="DD50">
        <f t="shared" si="82"/>
        <v>34.758606904200334</v>
      </c>
      <c r="DE50">
        <f t="shared" si="46"/>
        <v>14.797702685332549</v>
      </c>
      <c r="DF50">
        <f t="shared" si="83"/>
        <v>98.944630168367269</v>
      </c>
      <c r="DG50">
        <f t="shared" si="59"/>
        <v>0.13009846302665498</v>
      </c>
      <c r="DI50" s="1">
        <v>2049</v>
      </c>
      <c r="DJ50" s="1">
        <v>649.20119999999997</v>
      </c>
      <c r="DK50" s="1">
        <v>5142</v>
      </c>
      <c r="DL50" s="1">
        <v>579.60850000000005</v>
      </c>
      <c r="DN50" s="1">
        <v>10405</v>
      </c>
      <c r="DO50" s="1">
        <v>12479</v>
      </c>
      <c r="DQ50">
        <f t="shared" si="47"/>
        <v>1.0643771678756797</v>
      </c>
      <c r="DR50">
        <f t="shared" si="48"/>
        <v>2.3847403257891071</v>
      </c>
      <c r="DT50" s="1">
        <v>245322</v>
      </c>
      <c r="DU50" s="1">
        <v>221318</v>
      </c>
      <c r="DV50" s="1">
        <v>155817</v>
      </c>
      <c r="DW50" s="1">
        <v>85972</v>
      </c>
      <c r="DY50">
        <f t="shared" si="49"/>
        <v>16.357974548454006</v>
      </c>
      <c r="DZ50">
        <f t="shared" si="50"/>
        <v>14.757397262026004</v>
      </c>
      <c r="EA50">
        <f t="shared" si="51"/>
        <v>10.389816323919002</v>
      </c>
      <c r="EB50">
        <f t="shared" si="52"/>
        <v>5.7325791730040017</v>
      </c>
      <c r="ED50" s="1">
        <v>28791</v>
      </c>
      <c r="EE50" s="1">
        <v>35288</v>
      </c>
      <c r="EF50" s="1">
        <v>155</v>
      </c>
      <c r="EG50" s="1">
        <v>594.03470000000004</v>
      </c>
      <c r="EH50" s="1">
        <v>59</v>
      </c>
      <c r="EI50" s="1">
        <v>468.14339999999999</v>
      </c>
      <c r="EK50" s="1">
        <v>0.3029789</v>
      </c>
      <c r="EL50" s="1">
        <v>0.23604339999999999</v>
      </c>
      <c r="EM50" s="1">
        <v>0.74129889999999998</v>
      </c>
      <c r="EN50" s="1">
        <v>0.58525530000000003</v>
      </c>
      <c r="EO50" s="1">
        <v>5.7738100000000001E-2</v>
      </c>
      <c r="EP50" s="1">
        <v>2.0308E-2</v>
      </c>
      <c r="ES50">
        <v>11095</v>
      </c>
      <c r="ET50">
        <v>23433</v>
      </c>
      <c r="EV50">
        <f t="shared" si="53"/>
        <v>1.3970256872465074E-2</v>
      </c>
      <c r="EW50">
        <f t="shared" si="54"/>
        <v>2.5178167541501303E-3</v>
      </c>
    </row>
    <row r="51" spans="1:153" x14ac:dyDescent="0.25">
      <c r="A51">
        <v>2067</v>
      </c>
      <c r="B51" s="1">
        <v>10240</v>
      </c>
      <c r="C51" s="1">
        <v>12698</v>
      </c>
      <c r="D51" s="1">
        <v>28515</v>
      </c>
      <c r="E51" s="1">
        <v>35445</v>
      </c>
      <c r="F51" s="1">
        <v>3346</v>
      </c>
      <c r="G51" s="1">
        <v>3827</v>
      </c>
      <c r="H51" s="1">
        <v>27575</v>
      </c>
      <c r="I51" s="1">
        <v>35754</v>
      </c>
      <c r="J51" s="1">
        <v>25555</v>
      </c>
      <c r="K51" s="1">
        <v>33402</v>
      </c>
      <c r="L51" s="1">
        <v>855722</v>
      </c>
      <c r="P51">
        <v>2067</v>
      </c>
      <c r="Q51">
        <f t="shared" si="65"/>
        <v>682.79917568000019</v>
      </c>
      <c r="R51">
        <f t="shared" si="66"/>
        <v>846.6976496860002</v>
      </c>
      <c r="S51">
        <f t="shared" si="67"/>
        <v>1901.3689936050005</v>
      </c>
      <c r="T51">
        <f t="shared" si="68"/>
        <v>2363.4586701150006</v>
      </c>
      <c r="U51">
        <f t="shared" si="23"/>
        <v>5794.3244890860014</v>
      </c>
      <c r="W51">
        <f t="shared" si="24"/>
        <v>1703.9973568850003</v>
      </c>
      <c r="X51">
        <f t="shared" si="25"/>
        <v>2227.2322330140005</v>
      </c>
      <c r="Z51">
        <f t="shared" si="26"/>
        <v>197.3716367200002</v>
      </c>
      <c r="AA51">
        <f t="shared" si="27"/>
        <v>136.2264371010001</v>
      </c>
      <c r="AB51">
        <f t="shared" si="28"/>
        <v>0.10380501490443635</v>
      </c>
      <c r="AC51">
        <f t="shared" si="29"/>
        <v>5.7638595006347888E-2</v>
      </c>
      <c r="AE51" s="1">
        <v>52901</v>
      </c>
      <c r="AF51" s="1">
        <v>3123</v>
      </c>
      <c r="AG51" s="1">
        <v>5328</v>
      </c>
      <c r="AH51" s="1">
        <v>2608</v>
      </c>
      <c r="AI51" s="1">
        <v>51817</v>
      </c>
      <c r="AJ51" s="1">
        <v>3266</v>
      </c>
      <c r="AK51" s="1">
        <v>5741</v>
      </c>
      <c r="AL51" s="1">
        <v>2505</v>
      </c>
      <c r="AM51" s="1">
        <v>48423</v>
      </c>
      <c r="AN51" s="1">
        <v>2982</v>
      </c>
      <c r="AO51" s="1">
        <v>5144</v>
      </c>
      <c r="AP51" s="1">
        <v>2408</v>
      </c>
      <c r="AR51">
        <f t="shared" si="55"/>
        <v>4478</v>
      </c>
      <c r="AS51">
        <f t="shared" si="30"/>
        <v>141</v>
      </c>
      <c r="AT51">
        <f t="shared" si="31"/>
        <v>184</v>
      </c>
      <c r="AU51">
        <f t="shared" si="32"/>
        <v>200</v>
      </c>
      <c r="AW51">
        <f t="shared" si="56"/>
        <v>8.4648683389727988E-2</v>
      </c>
      <c r="AX51">
        <f t="shared" si="62"/>
        <v>4.5148895292987511E-2</v>
      </c>
      <c r="AY51">
        <f t="shared" si="63"/>
        <v>3.4534534534534533E-2</v>
      </c>
      <c r="AZ51">
        <f t="shared" si="64"/>
        <v>7.6687116564417179E-2</v>
      </c>
      <c r="BA51">
        <f t="shared" si="33"/>
        <v>7.8220762976860536E-2</v>
      </c>
      <c r="BC51">
        <f t="shared" si="69"/>
        <v>223.10996502200004</v>
      </c>
      <c r="BD51">
        <f t="shared" si="70"/>
        <v>255.18285598900007</v>
      </c>
      <c r="BE51">
        <f t="shared" si="71"/>
        <v>1838.6901630250006</v>
      </c>
      <c r="BF51">
        <f t="shared" si="72"/>
        <v>2384.0626686780006</v>
      </c>
      <c r="BG51">
        <f t="shared" si="34"/>
        <v>4701.0456527140013</v>
      </c>
      <c r="BI51" s="1">
        <v>55.829129999999999</v>
      </c>
      <c r="BJ51" s="1">
        <v>48.298850000000002</v>
      </c>
      <c r="BK51" s="1">
        <v>15.49405</v>
      </c>
      <c r="BL51" s="1">
        <v>14.2743</v>
      </c>
      <c r="BN51">
        <f t="shared" si="35"/>
        <v>649.9381245658642</v>
      </c>
      <c r="BO51">
        <f t="shared" si="36"/>
        <v>643.10290089646742</v>
      </c>
      <c r="BP51">
        <f t="shared" si="37"/>
        <v>1486.5026587546424</v>
      </c>
      <c r="BQ51">
        <f t="shared" si="38"/>
        <v>1775.6798722484523</v>
      </c>
      <c r="BR51">
        <f t="shared" si="39"/>
        <v>4555.2235564654256</v>
      </c>
      <c r="BT51">
        <f t="shared" si="73"/>
        <v>159.56655919904782</v>
      </c>
      <c r="BU51">
        <f t="shared" si="74"/>
        <v>101.4631643733174</v>
      </c>
      <c r="BW51">
        <v>1.6420883354257683</v>
      </c>
      <c r="BX51">
        <v>3.8344999999999914</v>
      </c>
      <c r="BY51">
        <v>2</v>
      </c>
      <c r="BZ51">
        <f t="shared" si="61"/>
        <v>25.397456834383771</v>
      </c>
      <c r="CA51">
        <f t="shared" si="60"/>
        <v>6090301.9521953082</v>
      </c>
      <c r="CF51">
        <f t="shared" si="57"/>
        <v>16.50677546368188</v>
      </c>
      <c r="CG51">
        <f t="shared" si="41"/>
        <v>16.333178165585014</v>
      </c>
      <c r="CH51">
        <f t="shared" si="42"/>
        <v>37.753387109917739</v>
      </c>
      <c r="CI51">
        <f t="shared" si="43"/>
        <v>45.097752907114156</v>
      </c>
      <c r="CJ51">
        <f t="shared" si="44"/>
        <v>115.6910936462988</v>
      </c>
      <c r="CK51">
        <f t="shared" si="58"/>
        <v>1.8995953657863683E-2</v>
      </c>
      <c r="CM51" s="1">
        <v>0</v>
      </c>
      <c r="CN51" s="1">
        <v>0</v>
      </c>
      <c r="CO51" s="1">
        <v>8371</v>
      </c>
      <c r="CP51" s="1">
        <v>14868</v>
      </c>
      <c r="CR51" s="1">
        <v>7.706448</v>
      </c>
      <c r="CS51" s="1">
        <v>7.2901699999999998</v>
      </c>
      <c r="CU51">
        <f t="shared" si="75"/>
        <v>558.17499019700017</v>
      </c>
      <c r="CV51">
        <f t="shared" si="76"/>
        <v>991.39239687600025</v>
      </c>
      <c r="CX51">
        <f t="shared" si="77"/>
        <v>224.44855322654439</v>
      </c>
      <c r="CY51">
        <f t="shared" si="78"/>
        <v>377.11640427188786</v>
      </c>
      <c r="CZ51">
        <f t="shared" si="45"/>
        <v>0.1320604686118215</v>
      </c>
      <c r="DA51">
        <f t="shared" si="79"/>
        <v>5.7004224421110488</v>
      </c>
      <c r="DB51">
        <f t="shared" si="80"/>
        <v>32.052964667806691</v>
      </c>
      <c r="DC51">
        <f t="shared" si="81"/>
        <v>9.5777975990332926</v>
      </c>
      <c r="DD51">
        <f t="shared" si="82"/>
        <v>35.519955308080867</v>
      </c>
      <c r="DE51">
        <f t="shared" si="46"/>
        <v>15.278220041144341</v>
      </c>
      <c r="DF51">
        <f t="shared" si="83"/>
        <v>100.41287360515446</v>
      </c>
      <c r="DG51">
        <f t="shared" si="59"/>
        <v>0.13206046861182147</v>
      </c>
      <c r="DI51" s="1">
        <v>1983</v>
      </c>
      <c r="DJ51" s="1">
        <v>643.83209999999997</v>
      </c>
      <c r="DK51" s="1">
        <v>5223</v>
      </c>
      <c r="DL51" s="1">
        <v>565.82069999999999</v>
      </c>
      <c r="DN51" s="1">
        <v>10237</v>
      </c>
      <c r="DO51" s="1">
        <v>12698</v>
      </c>
      <c r="DQ51">
        <f t="shared" si="47"/>
        <v>1.0215734974816282</v>
      </c>
      <c r="DR51">
        <f t="shared" si="48"/>
        <v>2.3646841208149465</v>
      </c>
      <c r="DT51" s="1">
        <v>242627</v>
      </c>
      <c r="DU51" s="1">
        <v>221833</v>
      </c>
      <c r="DV51" s="1">
        <v>153106</v>
      </c>
      <c r="DW51" s="1">
        <v>86372</v>
      </c>
      <c r="DY51">
        <f t="shared" si="49"/>
        <v>16.178273007589006</v>
      </c>
      <c r="DZ51">
        <f t="shared" si="50"/>
        <v>14.791737259631004</v>
      </c>
      <c r="EA51">
        <f t="shared" si="51"/>
        <v>10.209047909342003</v>
      </c>
      <c r="EB51">
        <f t="shared" si="52"/>
        <v>5.7592510158040024</v>
      </c>
      <c r="ED51" s="1">
        <v>28515</v>
      </c>
      <c r="EE51" s="1">
        <v>35445</v>
      </c>
      <c r="EF51" s="1">
        <v>140</v>
      </c>
      <c r="EG51" s="1">
        <v>580.88919999999996</v>
      </c>
      <c r="EH51" s="1">
        <v>57</v>
      </c>
      <c r="EI51" s="1">
        <v>636.61189999999999</v>
      </c>
      <c r="EK51" s="1">
        <v>0.30343029999999999</v>
      </c>
      <c r="EL51" s="1">
        <v>0.23734369999999999</v>
      </c>
      <c r="EM51" s="1">
        <v>0.74249180000000004</v>
      </c>
      <c r="EN51" s="1">
        <v>0.58820280000000003</v>
      </c>
      <c r="EO51" s="1">
        <v>5.7636100000000003E-2</v>
      </c>
      <c r="EP51" s="1">
        <v>2.0328499999999999E-2</v>
      </c>
      <c r="ES51">
        <v>11267</v>
      </c>
      <c r="ET51">
        <v>23763</v>
      </c>
      <c r="EV51">
        <f t="shared" si="53"/>
        <v>1.2425667879648531E-2</v>
      </c>
      <c r="EW51">
        <f t="shared" si="54"/>
        <v>2.3986870344653451E-3</v>
      </c>
    </row>
    <row r="52" spans="1:153" x14ac:dyDescent="0.25">
      <c r="A52">
        <v>2068</v>
      </c>
      <c r="B52" s="1">
        <v>10351</v>
      </c>
      <c r="C52" s="1">
        <v>12653</v>
      </c>
      <c r="D52" s="1">
        <v>27891</v>
      </c>
      <c r="E52" s="1">
        <v>35491</v>
      </c>
      <c r="F52" s="1">
        <v>3399</v>
      </c>
      <c r="G52" s="1">
        <v>3784</v>
      </c>
      <c r="H52" s="1">
        <v>26905</v>
      </c>
      <c r="I52" s="1">
        <v>35830</v>
      </c>
      <c r="J52" s="1">
        <v>24974</v>
      </c>
      <c r="K52" s="1">
        <v>33479</v>
      </c>
      <c r="L52" s="1">
        <v>850200</v>
      </c>
      <c r="P52">
        <v>2068</v>
      </c>
      <c r="Q52">
        <f t="shared" si="65"/>
        <v>690.20061205700017</v>
      </c>
      <c r="R52">
        <f t="shared" si="66"/>
        <v>843.69706737100023</v>
      </c>
      <c r="S52">
        <f t="shared" si="67"/>
        <v>1859.7609188370006</v>
      </c>
      <c r="T52">
        <f t="shared" si="68"/>
        <v>2366.5259320370005</v>
      </c>
      <c r="U52">
        <f t="shared" si="23"/>
        <v>5760.1845303020018</v>
      </c>
      <c r="W52">
        <f t="shared" si="24"/>
        <v>1665.2565052180005</v>
      </c>
      <c r="X52">
        <f t="shared" si="25"/>
        <v>2232.3665627530008</v>
      </c>
      <c r="Z52">
        <f t="shared" si="26"/>
        <v>194.50441361900016</v>
      </c>
      <c r="AA52">
        <f t="shared" si="27"/>
        <v>134.15936928399969</v>
      </c>
      <c r="AB52">
        <f t="shared" si="28"/>
        <v>0.10458570865153639</v>
      </c>
      <c r="AC52">
        <f t="shared" si="29"/>
        <v>5.6690428559352933E-2</v>
      </c>
      <c r="AE52" s="1">
        <v>52520</v>
      </c>
      <c r="AF52" s="1">
        <v>3120</v>
      </c>
      <c r="AG52" s="1">
        <v>5194</v>
      </c>
      <c r="AH52" s="1">
        <v>2548</v>
      </c>
      <c r="AI52" s="1">
        <v>51420</v>
      </c>
      <c r="AJ52" s="1">
        <v>3258</v>
      </c>
      <c r="AK52" s="1">
        <v>5598</v>
      </c>
      <c r="AL52" s="1">
        <v>2459</v>
      </c>
      <c r="AM52" s="1">
        <v>48104</v>
      </c>
      <c r="AN52" s="1">
        <v>2984</v>
      </c>
      <c r="AO52" s="1">
        <v>5007</v>
      </c>
      <c r="AP52" s="1">
        <v>2358</v>
      </c>
      <c r="AR52">
        <f t="shared" si="55"/>
        <v>4416</v>
      </c>
      <c r="AS52">
        <f t="shared" si="30"/>
        <v>136</v>
      </c>
      <c r="AT52">
        <f t="shared" si="31"/>
        <v>187</v>
      </c>
      <c r="AU52">
        <f t="shared" si="32"/>
        <v>190</v>
      </c>
      <c r="AW52">
        <f t="shared" si="56"/>
        <v>8.4082254379284085E-2</v>
      </c>
      <c r="AX52">
        <f t="shared" si="62"/>
        <v>4.3589743589743588E-2</v>
      </c>
      <c r="AY52">
        <f t="shared" si="63"/>
        <v>3.6003080477474012E-2</v>
      </c>
      <c r="AZ52">
        <f t="shared" si="64"/>
        <v>7.4568288854003142E-2</v>
      </c>
      <c r="BA52">
        <f t="shared" si="33"/>
        <v>7.7766558328863089E-2</v>
      </c>
      <c r="BC52">
        <f t="shared" si="69"/>
        <v>226.64398419300008</v>
      </c>
      <c r="BD52">
        <f t="shared" si="70"/>
        <v>252.31563288800007</v>
      </c>
      <c r="BE52">
        <f t="shared" si="71"/>
        <v>1794.0148263350006</v>
      </c>
      <c r="BF52">
        <f t="shared" si="72"/>
        <v>2389.1303188100005</v>
      </c>
      <c r="BG52">
        <f t="shared" si="34"/>
        <v>4662.1047622260012</v>
      </c>
      <c r="BI52" s="1">
        <v>55.695450000000001</v>
      </c>
      <c r="BJ52" s="1">
        <v>48.642389999999999</v>
      </c>
      <c r="BK52" s="1">
        <v>15.4976</v>
      </c>
      <c r="BL52" s="1">
        <v>14.36093</v>
      </c>
      <c r="BN52">
        <f t="shared" si="35"/>
        <v>658.65212590162798</v>
      </c>
      <c r="BO52">
        <f t="shared" si="36"/>
        <v>640.39989091960808</v>
      </c>
      <c r="BP52">
        <f t="shared" si="37"/>
        <v>1450.7168648636498</v>
      </c>
      <c r="BQ52">
        <f t="shared" si="38"/>
        <v>1790.2537395163977</v>
      </c>
      <c r="BR52">
        <f t="shared" si="39"/>
        <v>4540.022621201284</v>
      </c>
      <c r="BT52">
        <f t="shared" si="73"/>
        <v>157.28456029761264</v>
      </c>
      <c r="BU52">
        <f t="shared" si="74"/>
        <v>100.53001741297749</v>
      </c>
      <c r="BW52">
        <v>1.6982253767489794</v>
      </c>
      <c r="BX52">
        <v>3.8344999999999914</v>
      </c>
      <c r="BY52">
        <v>2</v>
      </c>
      <c r="BZ52">
        <f t="shared" si="61"/>
        <v>25.854237565390402</v>
      </c>
      <c r="CA52">
        <f t="shared" si="60"/>
        <v>6190310.090144515</v>
      </c>
      <c r="CF52">
        <f t="shared" si="57"/>
        <v>17.02894853601012</v>
      </c>
      <c r="CG52">
        <f t="shared" si="41"/>
        <v>16.557050916685647</v>
      </c>
      <c r="CH52">
        <f t="shared" si="42"/>
        <v>37.507178464303166</v>
      </c>
      <c r="CI52">
        <f t="shared" si="43"/>
        <v>46.285645483785494</v>
      </c>
      <c r="CJ52">
        <f t="shared" si="44"/>
        <v>117.37882340078443</v>
      </c>
      <c r="CK52">
        <f t="shared" si="58"/>
        <v>1.8961703322045404E-2</v>
      </c>
      <c r="CM52" s="1">
        <v>0</v>
      </c>
      <c r="CN52" s="1">
        <v>0</v>
      </c>
      <c r="CO52" s="1">
        <v>8184</v>
      </c>
      <c r="CP52" s="1">
        <v>14911</v>
      </c>
      <c r="CR52" s="1">
        <v>7.7667000000000002</v>
      </c>
      <c r="CS52" s="1">
        <v>7.5337959999999997</v>
      </c>
      <c r="CU52">
        <f t="shared" si="75"/>
        <v>545.70590368800015</v>
      </c>
      <c r="CV52">
        <f t="shared" si="76"/>
        <v>994.25961997700028</v>
      </c>
      <c r="CX52">
        <f t="shared" si="77"/>
        <v>221.15021555770056</v>
      </c>
      <c r="CY52">
        <f t="shared" si="78"/>
        <v>390.84615375523356</v>
      </c>
      <c r="CZ52">
        <f t="shared" si="45"/>
        <v>0.13480029074194363</v>
      </c>
      <c r="DA52">
        <f t="shared" si="79"/>
        <v>5.7176702106660864</v>
      </c>
      <c r="DB52">
        <f t="shared" si="80"/>
        <v>31.789508253637081</v>
      </c>
      <c r="DC52">
        <f t="shared" si="81"/>
        <v>10.105029310706913</v>
      </c>
      <c r="DD52">
        <f t="shared" si="82"/>
        <v>36.180616173078583</v>
      </c>
      <c r="DE52">
        <f t="shared" si="46"/>
        <v>15.822699521373</v>
      </c>
      <c r="DF52">
        <f t="shared" si="83"/>
        <v>101.55612387941143</v>
      </c>
      <c r="DG52">
        <f t="shared" si="59"/>
        <v>0.13480029074194366</v>
      </c>
      <c r="DI52" s="1">
        <v>2061</v>
      </c>
      <c r="DJ52" s="1">
        <v>674.39840000000004</v>
      </c>
      <c r="DK52" s="1">
        <v>5159</v>
      </c>
      <c r="DL52" s="1">
        <v>567.24559999999997</v>
      </c>
      <c r="DN52" s="1">
        <v>10347</v>
      </c>
      <c r="DO52" s="1">
        <v>12653</v>
      </c>
      <c r="DQ52">
        <f t="shared" si="47"/>
        <v>1.1121639166024413</v>
      </c>
      <c r="DR52">
        <f t="shared" si="48"/>
        <v>2.3415904665311063</v>
      </c>
      <c r="DT52" s="1">
        <v>241592</v>
      </c>
      <c r="DU52" s="1">
        <v>220947</v>
      </c>
      <c r="DV52" s="1">
        <v>150418</v>
      </c>
      <c r="DW52" s="1">
        <v>86834</v>
      </c>
      <c r="DY52">
        <f t="shared" si="49"/>
        <v>16.109259614344005</v>
      </c>
      <c r="DZ52">
        <f t="shared" si="50"/>
        <v>14.732659127829004</v>
      </c>
      <c r="EA52">
        <f t="shared" si="51"/>
        <v>10.029813125726003</v>
      </c>
      <c r="EB52">
        <f t="shared" si="52"/>
        <v>5.7900569942380011</v>
      </c>
      <c r="ED52" s="1">
        <v>27891</v>
      </c>
      <c r="EE52" s="1">
        <v>35491</v>
      </c>
      <c r="EF52" s="1">
        <v>113</v>
      </c>
      <c r="EG52" s="1">
        <v>696.13210000000004</v>
      </c>
      <c r="EH52" s="1">
        <v>66</v>
      </c>
      <c r="EI52" s="1">
        <v>628.70659999999998</v>
      </c>
      <c r="EK52" s="1">
        <v>0.30457770000000001</v>
      </c>
      <c r="EL52" s="1">
        <v>0.2386192</v>
      </c>
      <c r="EM52" s="1">
        <v>0.74233910000000003</v>
      </c>
      <c r="EN52" s="1">
        <v>0.59010430000000003</v>
      </c>
      <c r="EO52" s="1">
        <v>5.672E-2</v>
      </c>
      <c r="EP52" s="1">
        <v>2.0463499999999999E-2</v>
      </c>
      <c r="ES52">
        <v>11319</v>
      </c>
      <c r="ET52">
        <v>24239</v>
      </c>
      <c r="EV52">
        <f t="shared" si="53"/>
        <v>9.9832140648467172E-3</v>
      </c>
      <c r="EW52">
        <f t="shared" si="54"/>
        <v>2.7228846074508024E-3</v>
      </c>
    </row>
    <row r="53" spans="1:153" x14ac:dyDescent="0.25">
      <c r="A53">
        <v>2069</v>
      </c>
      <c r="B53" s="1">
        <v>10240</v>
      </c>
      <c r="C53" s="1">
        <v>12495</v>
      </c>
      <c r="D53" s="1">
        <v>27294</v>
      </c>
      <c r="E53" s="1">
        <v>35548</v>
      </c>
      <c r="F53" s="1">
        <v>3309</v>
      </c>
      <c r="G53" s="1">
        <v>3810</v>
      </c>
      <c r="H53" s="1">
        <v>26317</v>
      </c>
      <c r="I53" s="1">
        <v>35965</v>
      </c>
      <c r="J53" s="1">
        <v>24468</v>
      </c>
      <c r="K53" s="1">
        <v>33534</v>
      </c>
      <c r="L53" s="1">
        <v>844783</v>
      </c>
      <c r="P53">
        <v>2069</v>
      </c>
      <c r="Q53">
        <f t="shared" si="65"/>
        <v>682.79917568000019</v>
      </c>
      <c r="R53">
        <f t="shared" si="66"/>
        <v>833.16168946500022</v>
      </c>
      <c r="S53">
        <f t="shared" si="67"/>
        <v>1819.9531934580004</v>
      </c>
      <c r="T53">
        <f t="shared" si="68"/>
        <v>2370.326669636001</v>
      </c>
      <c r="U53">
        <f t="shared" si="23"/>
        <v>5706.2407282390013</v>
      </c>
      <c r="W53">
        <f t="shared" si="24"/>
        <v>1631.5166240760004</v>
      </c>
      <c r="X53">
        <f t="shared" si="25"/>
        <v>2236.0339411380005</v>
      </c>
      <c r="Z53">
        <f t="shared" si="26"/>
        <v>188.43656938200002</v>
      </c>
      <c r="AA53">
        <f t="shared" si="27"/>
        <v>134.29272849800054</v>
      </c>
      <c r="AB53">
        <f t="shared" si="28"/>
        <v>0.10353923939327322</v>
      </c>
      <c r="AC53">
        <f t="shared" si="29"/>
        <v>5.6655789355238191E-2</v>
      </c>
      <c r="AE53" s="1">
        <v>52030</v>
      </c>
      <c r="AF53" s="1">
        <v>3107</v>
      </c>
      <c r="AG53" s="1">
        <v>5193</v>
      </c>
      <c r="AH53" s="1">
        <v>2512</v>
      </c>
      <c r="AI53" s="1">
        <v>51072</v>
      </c>
      <c r="AJ53" s="1">
        <v>3218</v>
      </c>
      <c r="AK53" s="1">
        <v>5581</v>
      </c>
      <c r="AL53" s="1">
        <v>2411</v>
      </c>
      <c r="AM53" s="1">
        <v>47725</v>
      </c>
      <c r="AN53" s="1">
        <v>2962</v>
      </c>
      <c r="AO53" s="1">
        <v>4991</v>
      </c>
      <c r="AP53" s="1">
        <v>2324</v>
      </c>
      <c r="AR53">
        <f t="shared" si="55"/>
        <v>4305</v>
      </c>
      <c r="AS53">
        <f t="shared" si="30"/>
        <v>145</v>
      </c>
      <c r="AT53">
        <f t="shared" si="31"/>
        <v>202</v>
      </c>
      <c r="AU53">
        <f t="shared" si="32"/>
        <v>188</v>
      </c>
      <c r="AW53">
        <f t="shared" si="56"/>
        <v>8.2740726503940029E-2</v>
      </c>
      <c r="AX53">
        <f t="shared" si="62"/>
        <v>4.6668812359188926E-2</v>
      </c>
      <c r="AY53">
        <f t="shared" si="63"/>
        <v>3.8898517234739069E-2</v>
      </c>
      <c r="AZ53">
        <f t="shared" si="64"/>
        <v>7.4840764331210188E-2</v>
      </c>
      <c r="BA53">
        <f t="shared" si="33"/>
        <v>7.7018554469940492E-2</v>
      </c>
      <c r="BC53">
        <f t="shared" si="69"/>
        <v>220.64281956300005</v>
      </c>
      <c r="BD53">
        <f t="shared" si="70"/>
        <v>254.04930267000006</v>
      </c>
      <c r="BE53">
        <f t="shared" si="71"/>
        <v>1754.8072174190006</v>
      </c>
      <c r="BF53">
        <f t="shared" si="72"/>
        <v>2398.1320657550009</v>
      </c>
      <c r="BG53">
        <f t="shared" si="34"/>
        <v>4627.6314054070017</v>
      </c>
      <c r="BI53" s="1">
        <v>56.214309999999998</v>
      </c>
      <c r="BJ53" s="1">
        <v>49.885620000000003</v>
      </c>
      <c r="BK53" s="1">
        <v>15.851419999999999</v>
      </c>
      <c r="BL53" s="1">
        <v>14.53302</v>
      </c>
      <c r="BN53">
        <f t="shared" si="35"/>
        <v>647.18563274333815</v>
      </c>
      <c r="BO53">
        <f t="shared" si="36"/>
        <v>661.28027104981254</v>
      </c>
      <c r="BP53">
        <f t="shared" si="37"/>
        <v>1451.4088596728068</v>
      </c>
      <c r="BQ53">
        <f t="shared" si="38"/>
        <v>1818.532855774715</v>
      </c>
      <c r="BR53">
        <f t="shared" si="39"/>
        <v>4578.4076192406728</v>
      </c>
      <c r="BT53">
        <f t="shared" si="73"/>
        <v>155.85672521318349</v>
      </c>
      <c r="BU53">
        <f t="shared" si="74"/>
        <v>101.83581736494619</v>
      </c>
      <c r="BW53">
        <v>1.7459147367757453</v>
      </c>
      <c r="BX53">
        <v>3.8344999999999914</v>
      </c>
      <c r="BY53">
        <v>2</v>
      </c>
      <c r="BZ53">
        <f t="shared" si="61"/>
        <v>26.319233632191466</v>
      </c>
      <c r="CA53">
        <f t="shared" si="60"/>
        <v>6295435.5069948016</v>
      </c>
      <c r="CF53">
        <f t="shared" si="57"/>
        <v>17.033429871569581</v>
      </c>
      <c r="CG53">
        <f t="shared" si="41"/>
        <v>17.404389950118915</v>
      </c>
      <c r="CH53">
        <f t="shared" si="42"/>
        <v>38.199968873561197</v>
      </c>
      <c r="CI53">
        <f t="shared" si="43"/>
        <v>47.862391098951072</v>
      </c>
      <c r="CJ53">
        <f t="shared" si="44"/>
        <v>120.50017979420076</v>
      </c>
      <c r="CK53">
        <f t="shared" si="58"/>
        <v>1.914088066827372E-2</v>
      </c>
      <c r="CM53" s="1">
        <v>0</v>
      </c>
      <c r="CN53" s="1">
        <v>0</v>
      </c>
      <c r="CO53" s="1">
        <v>8075</v>
      </c>
      <c r="CP53" s="1">
        <v>14952</v>
      </c>
      <c r="CR53" s="1">
        <v>7.6290500000000003</v>
      </c>
      <c r="CS53" s="1">
        <v>7.3116440000000003</v>
      </c>
      <c r="CU53">
        <f t="shared" si="75"/>
        <v>538.4378265250001</v>
      </c>
      <c r="CV53">
        <f t="shared" si="76"/>
        <v>996.99348386400027</v>
      </c>
      <c r="CX53">
        <f t="shared" si="77"/>
        <v>214.33752341993772</v>
      </c>
      <c r="CY53">
        <f t="shared" si="78"/>
        <v>380.36411931967757</v>
      </c>
      <c r="CZ53">
        <f t="shared" si="45"/>
        <v>0.12989268151668992</v>
      </c>
      <c r="DA53">
        <f t="shared" si="79"/>
        <v>5.6411993550346518</v>
      </c>
      <c r="DB53">
        <f t="shared" si="80"/>
        <v>32.558769518526546</v>
      </c>
      <c r="DC53">
        <f t="shared" si="81"/>
        <v>10.010892121677347</v>
      </c>
      <c r="DD53">
        <f t="shared" si="82"/>
        <v>37.851498977273721</v>
      </c>
      <c r="DE53">
        <f t="shared" si="46"/>
        <v>15.652091476711998</v>
      </c>
      <c r="DF53">
        <f t="shared" si="83"/>
        <v>104.84808831748876</v>
      </c>
      <c r="DG53">
        <f t="shared" si="59"/>
        <v>0.12989268151668995</v>
      </c>
      <c r="DI53" s="1">
        <v>1954</v>
      </c>
      <c r="DJ53" s="1">
        <v>669.16980000000001</v>
      </c>
      <c r="DK53" s="1">
        <v>5004</v>
      </c>
      <c r="DL53" s="1">
        <v>557.02660000000003</v>
      </c>
      <c r="DN53" s="1">
        <v>10229</v>
      </c>
      <c r="DO53" s="1">
        <v>12495</v>
      </c>
      <c r="DQ53">
        <f t="shared" si="47"/>
        <v>1.0462492741637381</v>
      </c>
      <c r="DR53">
        <f t="shared" si="48"/>
        <v>2.2303217177020467</v>
      </c>
      <c r="DT53" s="1">
        <v>239544</v>
      </c>
      <c r="DU53" s="1">
        <v>220771</v>
      </c>
      <c r="DV53" s="1">
        <v>148272</v>
      </c>
      <c r="DW53" s="1">
        <v>87125</v>
      </c>
      <c r="DY53">
        <f t="shared" si="49"/>
        <v>15.972699779208005</v>
      </c>
      <c r="DZ53">
        <f t="shared" si="50"/>
        <v>14.720923516997004</v>
      </c>
      <c r="EA53">
        <f t="shared" si="51"/>
        <v>9.8867186891040024</v>
      </c>
      <c r="EB53">
        <f t="shared" si="52"/>
        <v>5.8094607598750017</v>
      </c>
      <c r="ED53" s="1">
        <v>27294</v>
      </c>
      <c r="EE53" s="1">
        <v>35548</v>
      </c>
      <c r="EF53" s="1">
        <v>118</v>
      </c>
      <c r="EG53" s="1">
        <v>733.80129999999997</v>
      </c>
      <c r="EH53" s="1">
        <v>75</v>
      </c>
      <c r="EI53" s="1">
        <v>525.4751</v>
      </c>
      <c r="EK53" s="1">
        <v>0.30503340000000001</v>
      </c>
      <c r="EL53" s="1">
        <v>0.23712420000000001</v>
      </c>
      <c r="EM53" s="1">
        <v>0.74180020000000002</v>
      </c>
      <c r="EN53" s="1">
        <v>0.59362000000000004</v>
      </c>
      <c r="EO53" s="1">
        <v>5.6946499999999997E-2</v>
      </c>
      <c r="EP53" s="1">
        <v>2.06135E-2</v>
      </c>
      <c r="ES53">
        <v>11293</v>
      </c>
      <c r="ET53">
        <v>24644</v>
      </c>
      <c r="EV53">
        <f t="shared" si="53"/>
        <v>1.0448950677410786E-2</v>
      </c>
      <c r="EW53">
        <f t="shared" si="54"/>
        <v>3.0433371205973057E-3</v>
      </c>
    </row>
    <row r="54" spans="1:153" x14ac:dyDescent="0.25">
      <c r="A54">
        <v>2070</v>
      </c>
      <c r="B54" s="1">
        <v>10033</v>
      </c>
      <c r="C54" s="1">
        <v>12659</v>
      </c>
      <c r="D54" s="1">
        <v>27012</v>
      </c>
      <c r="E54" s="1">
        <v>35643</v>
      </c>
      <c r="F54" s="1">
        <v>3286</v>
      </c>
      <c r="G54" s="1">
        <v>3806</v>
      </c>
      <c r="H54" s="1">
        <v>26006</v>
      </c>
      <c r="I54" s="1">
        <v>36069</v>
      </c>
      <c r="J54" s="1">
        <v>24126</v>
      </c>
      <c r="K54" s="1">
        <v>33608</v>
      </c>
      <c r="L54" s="1">
        <v>839302</v>
      </c>
      <c r="P54">
        <v>2070</v>
      </c>
      <c r="Q54">
        <f t="shared" si="65"/>
        <v>668.99649703100022</v>
      </c>
      <c r="R54">
        <f t="shared" si="66"/>
        <v>844.09714501300027</v>
      </c>
      <c r="S54">
        <f t="shared" si="67"/>
        <v>1801.1495442840005</v>
      </c>
      <c r="T54">
        <f t="shared" si="68"/>
        <v>2376.6612323010004</v>
      </c>
      <c r="U54">
        <f t="shared" si="23"/>
        <v>5690.9044186290012</v>
      </c>
      <c r="W54">
        <f t="shared" si="24"/>
        <v>1608.7121984820005</v>
      </c>
      <c r="X54">
        <f t="shared" si="25"/>
        <v>2240.9682320560009</v>
      </c>
      <c r="Z54">
        <f t="shared" si="26"/>
        <v>192.43734580199998</v>
      </c>
      <c r="AA54">
        <f t="shared" si="27"/>
        <v>135.69300024499944</v>
      </c>
      <c r="AB54">
        <f t="shared" si="28"/>
        <v>0.10684140382052416</v>
      </c>
      <c r="AC54">
        <f t="shared" si="29"/>
        <v>5.7093959543248078E-2</v>
      </c>
      <c r="AE54" s="1">
        <v>51956</v>
      </c>
      <c r="AF54" s="1">
        <v>3034</v>
      </c>
      <c r="AG54" s="1">
        <v>5130</v>
      </c>
      <c r="AH54" s="1">
        <v>2535</v>
      </c>
      <c r="AI54" s="1">
        <v>50985</v>
      </c>
      <c r="AJ54" s="1">
        <v>3156</v>
      </c>
      <c r="AK54" s="1">
        <v>5534</v>
      </c>
      <c r="AL54" s="1">
        <v>2400</v>
      </c>
      <c r="AM54" s="1">
        <v>47596</v>
      </c>
      <c r="AN54" s="1">
        <v>2889</v>
      </c>
      <c r="AO54" s="1">
        <v>4926</v>
      </c>
      <c r="AP54" s="1">
        <v>2323</v>
      </c>
      <c r="AR54">
        <f t="shared" si="55"/>
        <v>4360</v>
      </c>
      <c r="AS54">
        <f t="shared" si="30"/>
        <v>145</v>
      </c>
      <c r="AT54">
        <f t="shared" si="31"/>
        <v>204</v>
      </c>
      <c r="AU54">
        <f t="shared" si="32"/>
        <v>212</v>
      </c>
      <c r="AW54">
        <f t="shared" si="56"/>
        <v>8.3917160674416819E-2</v>
      </c>
      <c r="AX54">
        <f t="shared" si="62"/>
        <v>4.779169413315755E-2</v>
      </c>
      <c r="AY54">
        <f t="shared" si="63"/>
        <v>3.9766081871345033E-2</v>
      </c>
      <c r="AZ54">
        <f t="shared" si="64"/>
        <v>8.3629191321499013E-2</v>
      </c>
      <c r="BA54">
        <f t="shared" si="33"/>
        <v>7.8541217779905831E-2</v>
      </c>
      <c r="BC54">
        <f t="shared" si="69"/>
        <v>219.10918860200007</v>
      </c>
      <c r="BD54">
        <f t="shared" si="70"/>
        <v>253.78258424200007</v>
      </c>
      <c r="BE54">
        <f t="shared" si="71"/>
        <v>1734.0698596420004</v>
      </c>
      <c r="BF54">
        <f t="shared" si="72"/>
        <v>2405.0667448830009</v>
      </c>
      <c r="BG54">
        <f t="shared" si="34"/>
        <v>4612.0283773690016</v>
      </c>
      <c r="BI54" s="1">
        <v>55.834519999999998</v>
      </c>
      <c r="BJ54" s="1">
        <v>49.862450000000003</v>
      </c>
      <c r="BK54" s="1">
        <v>15.60305</v>
      </c>
      <c r="BL54" s="1">
        <v>14.39648</v>
      </c>
      <c r="BN54">
        <f t="shared" si="35"/>
        <v>638.34514861496825</v>
      </c>
      <c r="BO54">
        <f t="shared" si="36"/>
        <v>660.2791961131577</v>
      </c>
      <c r="BP54">
        <f t="shared" si="37"/>
        <v>1411.784061250524</v>
      </c>
      <c r="BQ54">
        <f t="shared" si="38"/>
        <v>1806.6567007391529</v>
      </c>
      <c r="BR54">
        <f t="shared" si="39"/>
        <v>4517.0651067178032</v>
      </c>
      <c r="BT54">
        <f t="shared" si="73"/>
        <v>156.67187575055797</v>
      </c>
      <c r="BU54">
        <f t="shared" si="74"/>
        <v>101.93092090172057</v>
      </c>
      <c r="BW54">
        <v>1.7459147367757453</v>
      </c>
      <c r="BX54">
        <v>3.8344999999999914</v>
      </c>
      <c r="BY54">
        <v>2</v>
      </c>
      <c r="BZ54">
        <f t="shared" si="61"/>
        <v>26.792592790017494</v>
      </c>
      <c r="CA54">
        <f t="shared" si="60"/>
        <v>6405348.4432556368</v>
      </c>
      <c r="CF54">
        <f t="shared" si="57"/>
        <v>17.102921626324044</v>
      </c>
      <c r="CG54">
        <f t="shared" si="41"/>
        <v>17.690591629179938</v>
      </c>
      <c r="CH54">
        <f t="shared" si="42"/>
        <v>37.825355460522402</v>
      </c>
      <c r="CI54">
        <f t="shared" si="43"/>
        <v>48.405017294260624</v>
      </c>
      <c r="CJ54">
        <f t="shared" si="44"/>
        <v>121.02388601028701</v>
      </c>
      <c r="CK54">
        <f t="shared" si="58"/>
        <v>1.8894192420978489E-2</v>
      </c>
      <c r="CM54" s="1">
        <v>0</v>
      </c>
      <c r="CN54" s="1">
        <v>0</v>
      </c>
      <c r="CO54" s="1">
        <v>7949</v>
      </c>
      <c r="CP54" s="1">
        <v>15234</v>
      </c>
      <c r="CR54" s="1">
        <v>7.7250750000000004</v>
      </c>
      <c r="CS54" s="1">
        <v>7.4054260000000003</v>
      </c>
      <c r="CU54">
        <f t="shared" si="75"/>
        <v>530.03619604300013</v>
      </c>
      <c r="CV54">
        <f t="shared" si="76"/>
        <v>1015.7971330380003</v>
      </c>
      <c r="CX54">
        <f t="shared" si="77"/>
        <v>213.64878019291399</v>
      </c>
      <c r="CY54">
        <f t="shared" si="78"/>
        <v>392.50863357494006</v>
      </c>
      <c r="CZ54">
        <f t="shared" si="45"/>
        <v>0.13419275557183655</v>
      </c>
      <c r="DA54">
        <f t="shared" si="79"/>
        <v>5.724204767792699</v>
      </c>
      <c r="DB54">
        <f t="shared" si="80"/>
        <v>32.101150692729703</v>
      </c>
      <c r="DC54">
        <f t="shared" si="81"/>
        <v>10.516323985939559</v>
      </c>
      <c r="DD54">
        <f t="shared" si="82"/>
        <v>37.888693308321066</v>
      </c>
      <c r="DE54">
        <f t="shared" si="46"/>
        <v>16.240528753732256</v>
      </c>
      <c r="DF54">
        <f t="shared" si="83"/>
        <v>104.78335725655475</v>
      </c>
      <c r="DG54">
        <f t="shared" si="59"/>
        <v>0.13419275557183657</v>
      </c>
      <c r="DI54" s="1">
        <v>1962</v>
      </c>
      <c r="DJ54" s="1">
        <v>653.03229999999996</v>
      </c>
      <c r="DK54" s="1">
        <v>5138</v>
      </c>
      <c r="DL54" s="1">
        <v>565.15539999999999</v>
      </c>
      <c r="DN54" s="1">
        <v>10022</v>
      </c>
      <c r="DO54" s="1">
        <v>12659</v>
      </c>
      <c r="DQ54">
        <f t="shared" si="47"/>
        <v>1.0251984556075748</v>
      </c>
      <c r="DR54">
        <f t="shared" si="48"/>
        <v>2.3234656649392447</v>
      </c>
      <c r="DT54" s="1">
        <v>238026</v>
      </c>
      <c r="DU54" s="1">
        <v>220117</v>
      </c>
      <c r="DV54" s="1">
        <v>146304</v>
      </c>
      <c r="DW54" s="1">
        <v>87315</v>
      </c>
      <c r="DY54">
        <f t="shared" si="49"/>
        <v>15.871480135782006</v>
      </c>
      <c r="DZ54">
        <f t="shared" si="50"/>
        <v>14.677315054019004</v>
      </c>
      <c r="EA54">
        <f t="shared" si="51"/>
        <v>9.7554932225280027</v>
      </c>
      <c r="EB54">
        <f t="shared" si="52"/>
        <v>5.8221298852050012</v>
      </c>
      <c r="ED54" s="1">
        <v>27012</v>
      </c>
      <c r="EE54" s="1">
        <v>35643</v>
      </c>
      <c r="EF54" s="1">
        <v>111</v>
      </c>
      <c r="EG54" s="1">
        <v>547.02480000000003</v>
      </c>
      <c r="EH54" s="1">
        <v>62</v>
      </c>
      <c r="EI54" s="1">
        <v>667.75559999999996</v>
      </c>
      <c r="EK54" s="1">
        <v>0.3052763</v>
      </c>
      <c r="EL54" s="1">
        <v>0.2383217</v>
      </c>
      <c r="EM54" s="1">
        <v>0.75005149999999998</v>
      </c>
      <c r="EN54" s="1">
        <v>0.59153250000000002</v>
      </c>
      <c r="EO54" s="1">
        <v>5.8624999999999997E-2</v>
      </c>
      <c r="EP54" s="1">
        <v>1.99644E-2</v>
      </c>
      <c r="ES54">
        <v>11249</v>
      </c>
      <c r="ET54">
        <v>25662</v>
      </c>
      <c r="EV54">
        <f t="shared" si="53"/>
        <v>9.8675437816694821E-3</v>
      </c>
      <c r="EW54">
        <f t="shared" si="54"/>
        <v>2.4160236926194373E-3</v>
      </c>
    </row>
    <row r="56" spans="1:153" x14ac:dyDescent="0.25">
      <c r="F56">
        <f>SUM(F54:I54)/SUM(F4:I4)</f>
        <v>1.5364981339968011</v>
      </c>
      <c r="Q56">
        <f t="shared" ref="Q56:T56" si="84">Q54-Q4</f>
        <v>329.39725858000014</v>
      </c>
      <c r="R56">
        <f t="shared" si="84"/>
        <v>124.62418548300002</v>
      </c>
      <c r="S56">
        <f t="shared" si="84"/>
        <v>350.40133478500024</v>
      </c>
      <c r="T56">
        <f t="shared" si="84"/>
        <v>1051.0706451410001</v>
      </c>
      <c r="U56">
        <f>U54-U4</f>
        <v>1855.4934239890003</v>
      </c>
      <c r="BI56">
        <f>AVERAGE(BI4:BI8)</f>
        <v>57.467405999999997</v>
      </c>
      <c r="BJ56">
        <f>AVERAGE(BJ4:BJ8)</f>
        <v>49.852666000000006</v>
      </c>
      <c r="BK56">
        <f t="shared" ref="BK56:BL56" si="85">AVERAGE(BK4:BK8)</f>
        <v>16.871724</v>
      </c>
      <c r="BL56">
        <f t="shared" si="85"/>
        <v>14.869176</v>
      </c>
      <c r="BN56">
        <f t="shared" ref="BN56:BP56" si="86">BN54-BN4</f>
        <v>301.70372677651858</v>
      </c>
      <c r="BO56">
        <f t="shared" si="86"/>
        <v>82.487352938532695</v>
      </c>
      <c r="BP56">
        <f t="shared" si="86"/>
        <v>235.77297469546033</v>
      </c>
      <c r="BQ56">
        <f>BQ54-BQ4</f>
        <v>846.95676189959715</v>
      </c>
      <c r="DY56">
        <f t="shared" ref="DY56:EA56" si="87">DY54/DY4</f>
        <v>0.68679506600302964</v>
      </c>
      <c r="DZ56">
        <f t="shared" si="87"/>
        <v>0.84447641518482275</v>
      </c>
      <c r="EA56">
        <f t="shared" si="87"/>
        <v>1.0754167769251124</v>
      </c>
      <c r="EB56">
        <f>EB54/EB4</f>
        <v>1.7250814975797688</v>
      </c>
    </row>
    <row r="57" spans="1:153" x14ac:dyDescent="0.25">
      <c r="AW57">
        <f>AVERAGE(AW4:AW54)</f>
        <v>0.10175492257259927</v>
      </c>
      <c r="AX57">
        <f t="shared" ref="AX57:AZ57" si="88">AVERAGE(AX4:AX54)</f>
        <v>5.6020945257096021E-2</v>
      </c>
      <c r="AY57">
        <f t="shared" si="88"/>
        <v>5.4029283800812782E-2</v>
      </c>
      <c r="AZ57">
        <f t="shared" si="88"/>
        <v>9.4549298927473546E-2</v>
      </c>
      <c r="BI57">
        <f>AVERAGE(BI50:BI54)</f>
        <v>55.846497999999997</v>
      </c>
      <c r="BJ57">
        <f>AVERAGE(BJ50:BJ54)</f>
        <v>49.344287999999999</v>
      </c>
      <c r="BK57">
        <f t="shared" ref="BK57:BL57" si="89">AVERAGE(BK50:BK54)</f>
        <v>15.560877999999999</v>
      </c>
      <c r="BL57">
        <f t="shared" si="89"/>
        <v>14.361853999999999</v>
      </c>
    </row>
    <row r="58" spans="1:153" x14ac:dyDescent="0.25">
      <c r="Q58">
        <f>Q54/Q4</f>
        <v>1.9699587669350089</v>
      </c>
      <c r="R58">
        <f>R54/R4</f>
        <v>1.1732159406858202</v>
      </c>
      <c r="S58">
        <f>S54/S4</f>
        <v>1.2415314611389439</v>
      </c>
      <c r="T58">
        <f>T54/T4</f>
        <v>1.792907444668008</v>
      </c>
      <c r="U58">
        <f>U54/U4</f>
        <v>1.4837795549374131</v>
      </c>
      <c r="BI58">
        <f>AVERAGE(BI4:BI54)</f>
        <v>57.011776666666655</v>
      </c>
      <c r="BJ58">
        <f t="shared" ref="BJ58:BL58" si="90">AVERAGE(BJ4:BJ54)</f>
        <v>49.747257254901967</v>
      </c>
      <c r="BK58">
        <f t="shared" si="90"/>
        <v>16.054405882352938</v>
      </c>
      <c r="BL58">
        <f t="shared" si="90"/>
        <v>14.959462352941175</v>
      </c>
    </row>
    <row r="59" spans="1:153" x14ac:dyDescent="0.25">
      <c r="BI59">
        <f>MIN(BI3:BI54)</f>
        <v>54.375839999999997</v>
      </c>
      <c r="BJ59">
        <f t="shared" ref="BJ59:BL59" si="91">MIN(BJ3:BJ54)</f>
        <v>41.608170000000001</v>
      </c>
      <c r="BK59">
        <f t="shared" si="91"/>
        <v>15.23556</v>
      </c>
      <c r="BL59">
        <f t="shared" si="91"/>
        <v>14.13092</v>
      </c>
    </row>
    <row r="60" spans="1:153" x14ac:dyDescent="0.25">
      <c r="P60" s="2" t="s">
        <v>102</v>
      </c>
      <c r="Q60">
        <f>DY56</f>
        <v>0.68679506600302964</v>
      </c>
      <c r="R60">
        <f t="shared" ref="R60:T60" si="92">DZ56</f>
        <v>0.84447641518482275</v>
      </c>
      <c r="S60">
        <f t="shared" si="92"/>
        <v>1.0754167769251124</v>
      </c>
      <c r="T60">
        <f t="shared" si="92"/>
        <v>1.7250814975797688</v>
      </c>
      <c r="BI60">
        <f>MAX(BI3:BI54)</f>
        <v>59.933050000000001</v>
      </c>
      <c r="BJ60">
        <f t="shared" ref="BJ60:BL60" si="93">MAX(BJ3:BJ54)</f>
        <v>52.460030000000003</v>
      </c>
      <c r="BK60">
        <f t="shared" si="93"/>
        <v>19.904820000000001</v>
      </c>
      <c r="BL60">
        <f t="shared" si="93"/>
        <v>18.420680000000001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ABE6-936C-4F68-B6D0-5B6854235993}">
  <dimension ref="A1:EP60"/>
  <sheetViews>
    <sheetView tabSelected="1" workbookViewId="0">
      <pane xSplit="1" ySplit="2" topLeftCell="DN3" activePane="bottomRight" state="frozen"/>
      <selection pane="topRight" activeCell="B1" sqref="B1"/>
      <selection pane="bottomLeft" activeCell="A3" sqref="A3"/>
      <selection pane="bottomRight" activeCell="EM3" sqref="EM3"/>
    </sheetView>
  </sheetViews>
  <sheetFormatPr defaultRowHeight="15" x14ac:dyDescent="0.25"/>
  <sheetData>
    <row r="1" spans="1:146" x14ac:dyDescent="0.25">
      <c r="G1" t="s">
        <v>41</v>
      </c>
      <c r="U1" t="s">
        <v>53</v>
      </c>
      <c r="AI1" t="s">
        <v>47</v>
      </c>
      <c r="AW1" t="s">
        <v>48</v>
      </c>
      <c r="BK1" t="s">
        <v>49</v>
      </c>
      <c r="BR1" t="s">
        <v>50</v>
      </c>
      <c r="BY1" t="s">
        <v>80</v>
      </c>
      <c r="CG1" t="s">
        <v>51</v>
      </c>
      <c r="CR1" t="s">
        <v>87</v>
      </c>
      <c r="CX1" t="s">
        <v>82</v>
      </c>
      <c r="DC1" t="s">
        <v>83</v>
      </c>
      <c r="DH1" t="s">
        <v>88</v>
      </c>
      <c r="DO1" t="s">
        <v>28</v>
      </c>
      <c r="DP1" t="s">
        <v>54</v>
      </c>
      <c r="DQ1" t="s">
        <v>55</v>
      </c>
      <c r="DU1" t="s">
        <v>56</v>
      </c>
      <c r="EG1" t="s">
        <v>95</v>
      </c>
      <c r="EH1" t="s">
        <v>96</v>
      </c>
      <c r="EL1" t="s">
        <v>98</v>
      </c>
    </row>
    <row r="2" spans="1:146" x14ac:dyDescent="0.25">
      <c r="A2" t="s">
        <v>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79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18</v>
      </c>
      <c r="AI2" t="s">
        <v>42</v>
      </c>
      <c r="AJ2" t="s">
        <v>43</v>
      </c>
      <c r="AK2" t="s">
        <v>44</v>
      </c>
      <c r="AL2" t="s">
        <v>45</v>
      </c>
      <c r="AM2" t="s">
        <v>46</v>
      </c>
      <c r="AN2" t="s">
        <v>18</v>
      </c>
      <c r="AW2" t="s">
        <v>42</v>
      </c>
      <c r="AX2" t="s">
        <v>43</v>
      </c>
      <c r="AY2" t="s">
        <v>44</v>
      </c>
      <c r="AZ2" t="s">
        <v>45</v>
      </c>
      <c r="BA2" t="s">
        <v>46</v>
      </c>
      <c r="BB2" t="s">
        <v>18</v>
      </c>
      <c r="BK2" t="s">
        <v>42</v>
      </c>
      <c r="BL2" t="s">
        <v>43</v>
      </c>
      <c r="BM2" t="s">
        <v>44</v>
      </c>
      <c r="BN2" t="s">
        <v>45</v>
      </c>
      <c r="BO2" t="s">
        <v>46</v>
      </c>
      <c r="BP2" t="s">
        <v>18</v>
      </c>
      <c r="BR2" t="s">
        <v>42</v>
      </c>
      <c r="BS2" t="s">
        <v>43</v>
      </c>
      <c r="BT2" t="s">
        <v>44</v>
      </c>
      <c r="BU2" t="s">
        <v>45</v>
      </c>
      <c r="BV2" t="s">
        <v>46</v>
      </c>
      <c r="BW2" t="s">
        <v>18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E2" t="s">
        <v>81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R2" t="s">
        <v>5</v>
      </c>
      <c r="CS2" t="s">
        <v>6</v>
      </c>
      <c r="CT2" t="s">
        <v>7</v>
      </c>
      <c r="CU2" t="s">
        <v>8</v>
      </c>
      <c r="CX2" t="s">
        <v>5</v>
      </c>
      <c r="CY2" t="s">
        <v>6</v>
      </c>
      <c r="CZ2" t="s">
        <v>7</v>
      </c>
      <c r="DA2" t="s">
        <v>8</v>
      </c>
      <c r="DC2" t="s">
        <v>5</v>
      </c>
      <c r="DD2" t="s">
        <v>6</v>
      </c>
      <c r="DE2" t="s">
        <v>7</v>
      </c>
      <c r="DF2" t="s">
        <v>8</v>
      </c>
      <c r="DH2" t="s">
        <v>5</v>
      </c>
      <c r="DI2" t="s">
        <v>6</v>
      </c>
      <c r="DJ2" t="s">
        <v>7</v>
      </c>
      <c r="DK2" t="s">
        <v>8</v>
      </c>
      <c r="DL2" t="s">
        <v>84</v>
      </c>
      <c r="DO2" t="s">
        <v>104</v>
      </c>
      <c r="DP2" t="s">
        <v>29</v>
      </c>
      <c r="DQ2" t="s">
        <v>105</v>
      </c>
      <c r="DR2" t="s">
        <v>107</v>
      </c>
      <c r="DS2" t="s">
        <v>7</v>
      </c>
      <c r="DT2" t="s">
        <v>8</v>
      </c>
      <c r="DU2" t="s">
        <v>42</v>
      </c>
      <c r="DV2" t="s">
        <v>43</v>
      </c>
      <c r="DW2" t="s">
        <v>44</v>
      </c>
      <c r="DX2" t="s">
        <v>45</v>
      </c>
      <c r="DY2" t="s">
        <v>46</v>
      </c>
      <c r="EA2" t="s">
        <v>91</v>
      </c>
      <c r="EB2" t="s">
        <v>92</v>
      </c>
      <c r="EC2" t="s">
        <v>93</v>
      </c>
      <c r="ED2" t="s">
        <v>94</v>
      </c>
      <c r="EG2" t="s">
        <v>29</v>
      </c>
      <c r="EH2" t="s">
        <v>29</v>
      </c>
      <c r="EI2" t="s">
        <v>106</v>
      </c>
      <c r="EJ2" t="s">
        <v>97</v>
      </c>
      <c r="EK2" t="s">
        <v>7</v>
      </c>
      <c r="EL2" t="s">
        <v>29</v>
      </c>
      <c r="EM2" t="s">
        <v>108</v>
      </c>
      <c r="EN2" t="s">
        <v>99</v>
      </c>
      <c r="EO2" t="s">
        <v>100</v>
      </c>
      <c r="EP2" t="s">
        <v>101</v>
      </c>
    </row>
    <row r="3" spans="1:146" x14ac:dyDescent="0.25">
      <c r="A3">
        <v>2019</v>
      </c>
      <c r="B3" s="1">
        <v>33370</v>
      </c>
      <c r="C3" s="1">
        <v>51790</v>
      </c>
      <c r="D3" s="1">
        <v>24551</v>
      </c>
      <c r="E3" s="1">
        <v>5658</v>
      </c>
      <c r="G3">
        <f>'care receipt'!$N$5*'care provision'!B3/1000</f>
        <v>2225.0984855900006</v>
      </c>
      <c r="H3">
        <f>'care receipt'!$N$5*'care provision'!C3/1000</f>
        <v>3453.3368465300014</v>
      </c>
      <c r="I3">
        <f>'care receipt'!$N$5*'care provision'!D3/1000</f>
        <v>1637.0510314570004</v>
      </c>
      <c r="J3">
        <f>'care receipt'!$N$5*'care provision'!E3/1000</f>
        <v>377.27321640600007</v>
      </c>
      <c r="K3">
        <f>SUM(G3:J3)</f>
        <v>7692.7595799830015</v>
      </c>
      <c r="L3">
        <f>K3/'care receipt'!BG3</f>
        <v>2.4358979772813649</v>
      </c>
      <c r="N3" s="1">
        <v>12210</v>
      </c>
      <c r="O3" s="1">
        <v>6802</v>
      </c>
      <c r="P3" s="1">
        <v>6317</v>
      </c>
      <c r="Q3" s="1">
        <v>2803</v>
      </c>
      <c r="R3" s="1">
        <v>5403</v>
      </c>
      <c r="S3" s="1">
        <v>17.276579999999999</v>
      </c>
      <c r="U3">
        <f>'care receipt'!$N$5*'care provision'!N3/1000</f>
        <v>814.15800147000027</v>
      </c>
      <c r="V3">
        <f>'care receipt'!$N$5*'care provision'!O3/1000</f>
        <v>453.55468681400015</v>
      </c>
      <c r="W3">
        <f>'care receipt'!$N$5*'care provision'!P3/1000</f>
        <v>421.21507741900007</v>
      </c>
      <c r="X3">
        <f>'care receipt'!$N$5*'care provision'!Q3/1000</f>
        <v>186.90293842100004</v>
      </c>
      <c r="Y3">
        <f>'care receipt'!$N$5*'care provision'!R3/1000</f>
        <v>360.26991662100011</v>
      </c>
      <c r="Z3">
        <f>S3</f>
        <v>17.276579999999999</v>
      </c>
      <c r="AB3" s="1">
        <v>21783</v>
      </c>
      <c r="AC3" s="1">
        <v>10333</v>
      </c>
      <c r="AD3" s="1">
        <v>8728</v>
      </c>
      <c r="AE3" s="1">
        <v>3975</v>
      </c>
      <c r="AF3" s="1">
        <v>7220</v>
      </c>
      <c r="AG3" s="1">
        <v>15.779170000000001</v>
      </c>
      <c r="AI3">
        <f>'care receipt'!$N$5*'care provision'!AB3/1000</f>
        <v>1452.4818792810004</v>
      </c>
      <c r="AJ3">
        <f>'care receipt'!$N$5*'care provision'!AC3/1000</f>
        <v>689.00037913100016</v>
      </c>
      <c r="AK3">
        <f>'care receipt'!$N$5*'care provision'!AD3/1000</f>
        <v>581.97960989600017</v>
      </c>
      <c r="AL3">
        <f>'care receipt'!$N$5*'care provision'!AE3/1000</f>
        <v>265.05143782500011</v>
      </c>
      <c r="AM3">
        <f>'care receipt'!$N$5*'care provision'!AF3/1000</f>
        <v>481.42676254000014</v>
      </c>
      <c r="AN3">
        <f>AG3</f>
        <v>15.779170000000001</v>
      </c>
      <c r="AP3" s="1">
        <v>10466</v>
      </c>
      <c r="AQ3" s="1">
        <v>4776</v>
      </c>
      <c r="AR3" s="1">
        <v>3887</v>
      </c>
      <c r="AS3" s="1">
        <v>2055</v>
      </c>
      <c r="AT3" s="1">
        <v>3451</v>
      </c>
      <c r="AU3" s="1">
        <v>16.78895</v>
      </c>
      <c r="AW3">
        <f>'care receipt'!$N$5*'care provision'!AP3/1000</f>
        <v>697.86876686200026</v>
      </c>
      <c r="AX3">
        <f>'care receipt'!$N$5*'care provision'!AQ3/1000</f>
        <v>318.46180303200009</v>
      </c>
      <c r="AY3">
        <f>'care receipt'!$N$5*'care provision'!AR3/1000</f>
        <v>259.1836324090001</v>
      </c>
      <c r="AZ3">
        <f>'care receipt'!$N$5*'care provision'!AS3/1000</f>
        <v>137.02659238500001</v>
      </c>
      <c r="BA3">
        <f>'care receipt'!$N$5*'care provision'!AT3/1000</f>
        <v>230.11132375700006</v>
      </c>
      <c r="BB3">
        <f>AU3</f>
        <v>16.78895</v>
      </c>
      <c r="BD3" s="1">
        <v>2309</v>
      </c>
      <c r="BE3" s="1">
        <v>1107</v>
      </c>
      <c r="BF3" s="1">
        <v>809</v>
      </c>
      <c r="BG3" s="1">
        <v>599</v>
      </c>
      <c r="BH3" s="1">
        <v>844</v>
      </c>
      <c r="BI3" s="1">
        <v>18.595590000000001</v>
      </c>
      <c r="BK3">
        <f>'care receipt'!$N$5*'care provision'!BD3/1000</f>
        <v>153.96321256300004</v>
      </c>
      <c r="BL3">
        <f>'care receipt'!$N$5*'care provision'!BE3/1000</f>
        <v>73.81432494900001</v>
      </c>
      <c r="BM3">
        <f>'care receipt'!$N$5*'care provision'!BF3/1000</f>
        <v>53.943802063000014</v>
      </c>
      <c r="BN3">
        <f>'care receipt'!$N$5*'care provision'!BG3/1000</f>
        <v>39.941084593000014</v>
      </c>
      <c r="BO3">
        <f>'care receipt'!$N$5*'care provision'!BH3/1000</f>
        <v>56.277588308000013</v>
      </c>
      <c r="BP3">
        <f>BI3</f>
        <v>18.595590000000001</v>
      </c>
      <c r="BR3">
        <f>BK3+AW3+AI3+U3</f>
        <v>3118.471860176001</v>
      </c>
      <c r="BS3">
        <f>BL3+AX3+AJ3+V3</f>
        <v>1534.8311939260004</v>
      </c>
      <c r="BT3">
        <f>BM3+AY3+AK3+W3</f>
        <v>1316.3221217870005</v>
      </c>
      <c r="BU3">
        <f>BN3+AZ3+AL3+X3</f>
        <v>628.92205322400014</v>
      </c>
      <c r="BV3">
        <f>BO3+BA3+AM3+Y3</f>
        <v>1128.0855912260004</v>
      </c>
      <c r="BW3">
        <f>(BP3*J3+BB3*I3+AN3*H3+Z3*G3)/SUM(G3:J3)</f>
        <v>16.565299591484717</v>
      </c>
      <c r="BY3">
        <f t="shared" ref="BY3:BY34" si="0">G3*Z3*365.25/7/1000</f>
        <v>2005.8534429817475</v>
      </c>
      <c r="BZ3">
        <f t="shared" ref="BZ3:BZ34" si="1">H3*AN3*365.25/7/1000</f>
        <v>2843.2515348361944</v>
      </c>
      <c r="CA3">
        <f t="shared" ref="CA3:CA34" si="2">I3*BB3*365.25/7/1000</f>
        <v>1434.0950544000495</v>
      </c>
      <c r="CB3">
        <f t="shared" ref="CB3:CB34" si="3">J3*BP3*365.25/7/1000</f>
        <v>366.06492755144478</v>
      </c>
      <c r="CC3">
        <f>SUM(BY3:CB3)</f>
        <v>6649.2649597694372</v>
      </c>
      <c r="CD3">
        <f>SUM(BY3:BZ3)/CC3</f>
        <v>0.72926932633258834</v>
      </c>
      <c r="CE3">
        <f>CC3/'care receipt'!BR3</f>
        <v>1.5716601786403308</v>
      </c>
      <c r="CG3">
        <f>G3*Z3*365.25/7*'care receipt'!$BZ3/10^6</f>
        <v>23.357607095454131</v>
      </c>
      <c r="CH3">
        <f>H3*AN3*365.25/7*'care receipt'!$BZ3/10^6</f>
        <v>33.108875654209527</v>
      </c>
      <c r="CI3">
        <f>I3*BB3*365.25/7*'care receipt'!$BZ3/10^6</f>
        <v>16.699639216121476</v>
      </c>
      <c r="CJ3">
        <f>J3*BP3*365.25/7*'care receipt'!$BZ3/10^6</f>
        <v>4.2627245669863898</v>
      </c>
      <c r="CK3">
        <f>SUM(CG3:CJ3)</f>
        <v>77.428846532771516</v>
      </c>
      <c r="CM3" s="1">
        <v>16746</v>
      </c>
      <c r="CN3" s="1">
        <v>25665</v>
      </c>
      <c r="CO3" s="1">
        <v>313</v>
      </c>
      <c r="CP3" s="1">
        <v>2</v>
      </c>
      <c r="CR3">
        <f>'care receipt'!$N$5*'care provision'!CM3/1000</f>
        <v>1116.6166988220002</v>
      </c>
      <c r="CS3">
        <f>'care receipt'!$N$5*'care provision'!CN3/1000</f>
        <v>1711.3321136550005</v>
      </c>
      <c r="CT3">
        <f>'care receipt'!$N$5*'care provision'!CO3/1000</f>
        <v>20.870716991000005</v>
      </c>
      <c r="CU3">
        <f>'care receipt'!$N$5*'care provision'!CP3/1000</f>
        <v>0.13335921400000003</v>
      </c>
      <c r="CW3">
        <f t="shared" ref="CW3:CW34" si="4">A3</f>
        <v>2019</v>
      </c>
      <c r="CX3">
        <f t="shared" ref="CX3:CX34" si="5">CR3/G3</f>
        <v>0.50182798921186689</v>
      </c>
      <c r="CY3">
        <f t="shared" ref="CY3:CY34" si="6">CS3/H3</f>
        <v>0.49555898822166439</v>
      </c>
      <c r="CZ3">
        <f t="shared" ref="CZ3:CZ34" si="7">CT3/I3</f>
        <v>1.2748971528654637E-2</v>
      </c>
      <c r="DA3">
        <f t="shared" ref="DA3:DA34" si="8">CU3/J3</f>
        <v>3.5348179568752211E-4</v>
      </c>
      <c r="DC3" s="1">
        <v>471.42619999999999</v>
      </c>
      <c r="DD3" s="1">
        <v>523.73649999999998</v>
      </c>
      <c r="DE3" s="1">
        <v>514.63930000000005</v>
      </c>
      <c r="DF3" s="1">
        <v>149.90979999999999</v>
      </c>
      <c r="DH3">
        <f t="shared" ref="DH3:DH34" si="9">DC3*CR3*12/10^6</f>
        <v>6.3168284061864011</v>
      </c>
      <c r="DI3">
        <f t="shared" ref="DI3:DI34" si="10">DD3*CS3*12/10^6</f>
        <v>10.755445098519266</v>
      </c>
      <c r="DJ3">
        <f t="shared" ref="DJ3:DJ34" si="11">DE3*CT3*12/10^6</f>
        <v>0.12889069419295621</v>
      </c>
      <c r="DK3">
        <f t="shared" ref="DK3:DK34" si="12">DF3*CU3*12/10^6</f>
        <v>2.3990223718676644E-4</v>
      </c>
      <c r="DL3">
        <f>SUM(DH3:DK3)/'care receipt'!DF3</f>
        <v>0.40369502388069045</v>
      </c>
      <c r="DM3">
        <f>SUM(DH3:DK3)</f>
        <v>17.201404101135811</v>
      </c>
      <c r="DO3" s="1">
        <v>0.20982200000000001</v>
      </c>
      <c r="DP3" s="1">
        <v>0.21342800000000001</v>
      </c>
      <c r="DQ3" s="1">
        <v>0.33300210000000002</v>
      </c>
      <c r="DR3" s="1">
        <v>0.22016269999999999</v>
      </c>
      <c r="DS3" s="1">
        <v>1.1976199999999999E-2</v>
      </c>
      <c r="DT3" s="1">
        <v>2.4783000000000001E-3</v>
      </c>
      <c r="DU3" s="1">
        <v>0.2050149</v>
      </c>
      <c r="DV3" s="1">
        <v>0.21388589999999999</v>
      </c>
      <c r="DW3" s="1">
        <v>0.22222220000000001</v>
      </c>
      <c r="DX3" s="1">
        <v>0.2268288</v>
      </c>
      <c r="DY3" s="1">
        <v>0.2364774</v>
      </c>
      <c r="EA3">
        <f>DO3</f>
        <v>0.20982200000000001</v>
      </c>
      <c r="EB3">
        <f>DQ3</f>
        <v>0.33300210000000002</v>
      </c>
      <c r="EC3">
        <f>DR3</f>
        <v>0.22016269999999999</v>
      </c>
      <c r="ED3">
        <f t="shared" ref="ED3:ED34" si="13">(DS3*I3+DT3*J3)/(I3+J3)</f>
        <v>1.0197289138998313E-2</v>
      </c>
      <c r="EG3" s="1">
        <v>0.20982200000000001</v>
      </c>
      <c r="EH3" s="1">
        <v>0.23149839999999999</v>
      </c>
      <c r="EI3" s="1">
        <v>0.27065640000000002</v>
      </c>
      <c r="EJ3" s="1">
        <v>0.20893690000000001</v>
      </c>
      <c r="EK3" s="1">
        <v>8.0684599999999995E-2</v>
      </c>
      <c r="EL3" s="1">
        <v>2495.58</v>
      </c>
      <c r="EM3" s="1">
        <v>2529.607</v>
      </c>
      <c r="EN3" s="1">
        <v>2773.9810000000002</v>
      </c>
      <c r="EO3" s="1">
        <v>2149.335</v>
      </c>
      <c r="EP3" s="1">
        <v>1813.49</v>
      </c>
    </row>
    <row r="4" spans="1:146" x14ac:dyDescent="0.25">
      <c r="A4">
        <v>2020</v>
      </c>
      <c r="B4" s="1">
        <v>33211</v>
      </c>
      <c r="C4" s="1">
        <v>50784</v>
      </c>
      <c r="D4" s="1">
        <v>26322</v>
      </c>
      <c r="E4" s="1">
        <v>7397</v>
      </c>
      <c r="G4">
        <f>'care receipt'!$N$5*'care provision'!B4/1000</f>
        <v>2214.4964280770005</v>
      </c>
      <c r="H4">
        <f>'care receipt'!$N$5*'care provision'!C4/1000</f>
        <v>3386.2571618880011</v>
      </c>
      <c r="I4">
        <f>'care receipt'!$N$5*'care provision'!D4/1000</f>
        <v>1755.1406154540005</v>
      </c>
      <c r="J4">
        <f>'care receipt'!$N$5*'care provision'!E4/1000</f>
        <v>493.22905297900013</v>
      </c>
      <c r="K4">
        <f t="shared" ref="K4:K54" si="14">SUM(G4:J4)</f>
        <v>7849.1232583980009</v>
      </c>
      <c r="L4">
        <f>K4/'care receipt'!BG4</f>
        <v>2.6149369113204188</v>
      </c>
      <c r="N4" s="1">
        <v>12733</v>
      </c>
      <c r="O4" s="1">
        <v>6892</v>
      </c>
      <c r="P4" s="1">
        <v>6099</v>
      </c>
      <c r="Q4" s="1">
        <v>2703</v>
      </c>
      <c r="R4" s="1">
        <v>4985</v>
      </c>
      <c r="S4" s="1">
        <v>16.123390000000001</v>
      </c>
      <c r="U4">
        <f>'care receipt'!$N$5*'care provision'!N4/1000</f>
        <v>849.03143593100026</v>
      </c>
      <c r="V4">
        <f>'care receipt'!$N$5*'care provision'!O4/1000</f>
        <v>459.55585144400015</v>
      </c>
      <c r="W4">
        <f>'care receipt'!$N$5*'care provision'!P4/1000</f>
        <v>406.67892309300015</v>
      </c>
      <c r="X4">
        <f>'care receipt'!$N$5*'care provision'!Q4/1000</f>
        <v>180.23497772100006</v>
      </c>
      <c r="Y4">
        <f>'care receipt'!$N$5*'care provision'!R4/1000</f>
        <v>332.39784089500012</v>
      </c>
      <c r="Z4">
        <f t="shared" ref="Z4:Z54" si="15">S4</f>
        <v>16.123390000000001</v>
      </c>
      <c r="AB4" s="1">
        <v>22131</v>
      </c>
      <c r="AC4" s="1">
        <v>10160</v>
      </c>
      <c r="AD4" s="1">
        <v>8576</v>
      </c>
      <c r="AE4" s="1">
        <v>3621</v>
      </c>
      <c r="AF4" s="1">
        <v>6536</v>
      </c>
      <c r="AG4" s="1">
        <v>14.574350000000001</v>
      </c>
      <c r="AI4">
        <f>'care receipt'!$N$5*'care provision'!AB4/1000</f>
        <v>1475.6863825170005</v>
      </c>
      <c r="AJ4">
        <f>'care receipt'!$N$5*'care provision'!AC4/1000</f>
        <v>677.46480712000027</v>
      </c>
      <c r="AK4">
        <f>'care receipt'!$N$5*'care provision'!AD4/1000</f>
        <v>571.8443096320002</v>
      </c>
      <c r="AL4">
        <f>'care receipt'!$N$5*'care provision'!AE4/1000</f>
        <v>241.44685694700007</v>
      </c>
      <c r="AM4">
        <f>'care receipt'!$N$5*'care provision'!AF4/1000</f>
        <v>435.81791135200012</v>
      </c>
      <c r="AN4">
        <f t="shared" ref="AN4:AN54" si="16">AG4</f>
        <v>14.574350000000001</v>
      </c>
      <c r="AP4" s="1">
        <v>10425</v>
      </c>
      <c r="AQ4" s="1">
        <v>5432</v>
      </c>
      <c r="AR4" s="1">
        <v>4749</v>
      </c>
      <c r="AS4" s="1">
        <v>2092</v>
      </c>
      <c r="AT4" s="1">
        <v>3768</v>
      </c>
      <c r="AU4" s="1">
        <v>15.58174</v>
      </c>
      <c r="AW4">
        <f>'care receipt'!$N$5*'care provision'!AP4/1000</f>
        <v>695.13490297500016</v>
      </c>
      <c r="AX4">
        <f>'care receipt'!$N$5*'care provision'!AQ4/1000</f>
        <v>362.20362522400006</v>
      </c>
      <c r="AY4">
        <f>'care receipt'!$N$5*'care provision'!AR4/1000</f>
        <v>316.66145364300013</v>
      </c>
      <c r="AZ4">
        <f>'care receipt'!$N$5*'care provision'!AS4/1000</f>
        <v>139.49373784400004</v>
      </c>
      <c r="BA4">
        <f>'care receipt'!$N$5*'care provision'!AT4/1000</f>
        <v>251.24875917600008</v>
      </c>
      <c r="BB4">
        <f t="shared" ref="BB4:BB54" si="17">AU4</f>
        <v>15.58174</v>
      </c>
      <c r="BD4" s="1">
        <v>2605</v>
      </c>
      <c r="BE4" s="1">
        <v>1572</v>
      </c>
      <c r="BF4" s="1">
        <v>1434</v>
      </c>
      <c r="BG4" s="1">
        <v>641</v>
      </c>
      <c r="BH4" s="1">
        <v>1189</v>
      </c>
      <c r="BI4" s="1">
        <v>17.149830000000001</v>
      </c>
      <c r="BK4">
        <f>'care receipt'!$N$5*'care provision'!BD4/1000</f>
        <v>173.70037623500005</v>
      </c>
      <c r="BL4">
        <f>'care receipt'!$N$5*'care provision'!BE4/1000</f>
        <v>104.82034220400003</v>
      </c>
      <c r="BM4">
        <f>'care receipt'!$N$5*'care provision'!BF4/1000</f>
        <v>95.618556438000027</v>
      </c>
      <c r="BN4">
        <f>'care receipt'!$N$5*'care provision'!BG4/1000</f>
        <v>42.741628087000009</v>
      </c>
      <c r="BO4">
        <f>'care receipt'!$N$5*'care provision'!BH4/1000</f>
        <v>79.282052723000021</v>
      </c>
      <c r="BP4">
        <f t="shared" ref="BP4:BP54" si="18">BI4</f>
        <v>17.149830000000001</v>
      </c>
      <c r="BR4">
        <f t="shared" ref="BR4:BR54" si="19">BK4+AW4+AI4+U4</f>
        <v>3193.5530976580012</v>
      </c>
      <c r="BS4">
        <f t="shared" ref="BS4:BS54" si="20">BL4+AX4+AJ4+V4</f>
        <v>1604.0446259920006</v>
      </c>
      <c r="BT4">
        <f t="shared" ref="BT4:BT54" si="21">BM4+AY4+AK4+W4</f>
        <v>1390.8032428060005</v>
      </c>
      <c r="BU4">
        <f t="shared" ref="BU4:BU54" si="22">BN4+AZ4+AL4+X4</f>
        <v>603.91720059900013</v>
      </c>
      <c r="BV4">
        <f t="shared" ref="BV4:BV54" si="23">BO4+BA4+AM4+Y4</f>
        <v>1098.7465641460003</v>
      </c>
      <c r="BW4">
        <f t="shared" ref="BW4:BW54" si="24">(BP4*J4+BB4*I4+AN4*H4+Z4*G4)/SUM(G4:J4)</f>
        <v>15.398487422736466</v>
      </c>
      <c r="BY4">
        <f t="shared" si="0"/>
        <v>1863.0457840093727</v>
      </c>
      <c r="BZ4">
        <f t="shared" si="1"/>
        <v>2575.1427934077301</v>
      </c>
      <c r="CA4">
        <f t="shared" si="2"/>
        <v>1426.9871234129287</v>
      </c>
      <c r="CB4">
        <f t="shared" si="3"/>
        <v>441.36780830356747</v>
      </c>
      <c r="CC4">
        <f t="shared" ref="CC4:CC54" si="25">SUM(BY4:CB4)</f>
        <v>6306.5435091335985</v>
      </c>
      <c r="CD4">
        <f t="shared" ref="CD4:CD54" si="26">SUM(BY4:BZ4)/CC4</f>
        <v>0.7037434326726506</v>
      </c>
      <c r="CE4">
        <f>CC4/'care receipt'!BR4</f>
        <v>2.0676213676077082</v>
      </c>
      <c r="CG4">
        <f>G4*Z4*365.25/7*'care receipt'!$BZ4/10^6</f>
        <v>22.499654103478921</v>
      </c>
      <c r="CH4">
        <f>H4*AN4*365.25/7*'care receipt'!$BZ4/10^6</f>
        <v>31.09951597327407</v>
      </c>
      <c r="CI4">
        <f>I4*BB4*365.25/7*'care receipt'!$BZ4/10^6</f>
        <v>17.233455539570226</v>
      </c>
      <c r="CJ4">
        <f>J4*BP4*365.25/7*'care receipt'!$BZ4/10^6</f>
        <v>5.3303161438521567</v>
      </c>
      <c r="CK4">
        <f t="shared" ref="CK4:CK54" si="27">SUM(CG4:CJ4)</f>
        <v>76.162941760175372</v>
      </c>
      <c r="CM4" s="1">
        <v>16447</v>
      </c>
      <c r="CN4" s="1">
        <v>25835</v>
      </c>
      <c r="CO4" s="1">
        <v>392</v>
      </c>
      <c r="CP4" s="1">
        <v>0</v>
      </c>
      <c r="CR4">
        <f>'care receipt'!$N$5*'care provision'!CM4/1000</f>
        <v>1096.6794963290001</v>
      </c>
      <c r="CS4">
        <f>'care receipt'!$N$5*'care provision'!CN4/1000</f>
        <v>1722.6676468450005</v>
      </c>
      <c r="CT4">
        <f>'care receipt'!$N$5*'care provision'!CO4/1000</f>
        <v>26.138405944000006</v>
      </c>
      <c r="CU4">
        <f>'care receipt'!$N$5*'care provision'!CP4/1000</f>
        <v>0</v>
      </c>
      <c r="CW4">
        <f t="shared" si="4"/>
        <v>2020</v>
      </c>
      <c r="CX4">
        <f t="shared" si="5"/>
        <v>0.49522748486947094</v>
      </c>
      <c r="CY4">
        <f t="shared" si="6"/>
        <v>0.50872321991178326</v>
      </c>
      <c r="CZ4">
        <f t="shared" si="7"/>
        <v>1.4892485373451865E-2</v>
      </c>
      <c r="DA4">
        <f t="shared" si="8"/>
        <v>0</v>
      </c>
      <c r="DC4" s="1">
        <v>507.97559999999999</v>
      </c>
      <c r="DD4" s="1">
        <v>560.8655</v>
      </c>
      <c r="DE4" s="1">
        <v>638.52570000000003</v>
      </c>
      <c r="DF4" s="1">
        <v>0</v>
      </c>
      <c r="DH4">
        <f t="shared" si="9"/>
        <v>6.685037101865059</v>
      </c>
      <c r="DI4">
        <f t="shared" si="10"/>
        <v>11.594218212978536</v>
      </c>
      <c r="DJ4">
        <f t="shared" si="11"/>
        <v>0.20028052742732119</v>
      </c>
      <c r="DK4">
        <f t="shared" si="12"/>
        <v>0</v>
      </c>
      <c r="DL4">
        <f>SUM(DH4:DK4)/'care receipt'!DF4</f>
        <v>0.57772168753493247</v>
      </c>
      <c r="DM4">
        <f t="shared" ref="DM4:DM54" si="28">SUM(DH4:DK4)</f>
        <v>18.479535842270916</v>
      </c>
      <c r="DO4" s="1">
        <v>0.23707220000000001</v>
      </c>
      <c r="DP4" s="1">
        <v>0.21869340000000001</v>
      </c>
      <c r="DQ4" s="1">
        <v>0.35637980000000002</v>
      </c>
      <c r="DR4" s="1">
        <v>0.22209670000000001</v>
      </c>
      <c r="DS4" s="1">
        <v>1.7814300000000002E-2</v>
      </c>
      <c r="DT4" s="1">
        <v>1.02302E-2</v>
      </c>
      <c r="DU4" s="1">
        <v>0.23450019999999999</v>
      </c>
      <c r="DV4" s="1">
        <v>0.2180938</v>
      </c>
      <c r="DW4" s="1">
        <v>0.22123329999999999</v>
      </c>
      <c r="DX4" s="1">
        <v>0.23096829999999999</v>
      </c>
      <c r="DY4" s="1">
        <v>0.23771249999999999</v>
      </c>
      <c r="EA4">
        <f t="shared" ref="EA4:EA54" si="29">DO4</f>
        <v>0.23707220000000001</v>
      </c>
      <c r="EB4">
        <f t="shared" ref="EB4:EB54" si="30">DQ4</f>
        <v>0.35637980000000002</v>
      </c>
      <c r="EC4">
        <f t="shared" ref="EC4:EC54" si="31">DR4</f>
        <v>0.22209670000000001</v>
      </c>
      <c r="ED4">
        <f t="shared" si="13"/>
        <v>1.6150561819745547E-2</v>
      </c>
      <c r="EE4">
        <f>DQ4-EI4</f>
        <v>4.3555300000000019E-2</v>
      </c>
      <c r="EG4" s="1">
        <v>0.23707220000000001</v>
      </c>
      <c r="EH4" s="1">
        <v>0.25357360000000001</v>
      </c>
      <c r="EI4" s="1">
        <v>0.31282450000000001</v>
      </c>
      <c r="EJ4" s="1">
        <v>0.21768940000000001</v>
      </c>
      <c r="EK4" s="1">
        <v>0.1553785</v>
      </c>
      <c r="EL4" s="1">
        <v>2758.2669999999998</v>
      </c>
      <c r="EM4" s="1">
        <v>2906.86</v>
      </c>
      <c r="EN4" s="1">
        <v>3161.5129999999999</v>
      </c>
      <c r="EO4" s="1">
        <v>2268.2860000000001</v>
      </c>
      <c r="EP4" s="1">
        <v>2072.5100000000002</v>
      </c>
    </row>
    <row r="5" spans="1:146" x14ac:dyDescent="0.25">
      <c r="A5">
        <v>2021</v>
      </c>
      <c r="B5" s="1">
        <v>33746</v>
      </c>
      <c r="C5" s="1">
        <v>50444</v>
      </c>
      <c r="D5" s="1">
        <v>27517</v>
      </c>
      <c r="E5" s="1">
        <v>8014</v>
      </c>
      <c r="G5">
        <f>'care receipt'!$N$5*'care provision'!B5/1000</f>
        <v>2250.1700178220008</v>
      </c>
      <c r="H5">
        <f>'care receipt'!$N$5*'care provision'!C5/1000</f>
        <v>3363.5860955080007</v>
      </c>
      <c r="I5">
        <f>'care receipt'!$N$5*'care provision'!D5/1000</f>
        <v>1834.8227458190006</v>
      </c>
      <c r="J5">
        <f>'care receipt'!$N$5*'care provision'!E5/1000</f>
        <v>534.37037049800017</v>
      </c>
      <c r="K5">
        <f t="shared" si="14"/>
        <v>7982.9492296470016</v>
      </c>
      <c r="L5">
        <f>K5/'care receipt'!BG5</f>
        <v>2.4953832044521329</v>
      </c>
      <c r="N5" s="1">
        <v>12756</v>
      </c>
      <c r="O5" s="1">
        <v>6977</v>
      </c>
      <c r="P5" s="1">
        <v>6071</v>
      </c>
      <c r="Q5" s="1">
        <v>2814</v>
      </c>
      <c r="R5" s="1">
        <v>5283</v>
      </c>
      <c r="S5" s="1">
        <v>16.775559999999999</v>
      </c>
      <c r="U5">
        <f>'care receipt'!$N$5*'care provision'!N5/1000</f>
        <v>850.56506689200023</v>
      </c>
      <c r="V5">
        <f>'care receipt'!$N$5*'care provision'!O5/1000</f>
        <v>465.22361803900014</v>
      </c>
      <c r="W5">
        <f>'care receipt'!$N$5*'care provision'!P5/1000</f>
        <v>404.81189409700011</v>
      </c>
      <c r="X5">
        <f>'care receipt'!$N$5*'care provision'!Q5/1000</f>
        <v>187.63641409800007</v>
      </c>
      <c r="Y5">
        <f>'care receipt'!$N$5*'care provision'!R5/1000</f>
        <v>352.26836378100006</v>
      </c>
      <c r="Z5">
        <f t="shared" si="15"/>
        <v>16.775559999999999</v>
      </c>
      <c r="AB5" s="1">
        <v>21642</v>
      </c>
      <c r="AC5" s="1">
        <v>10088</v>
      </c>
      <c r="AD5" s="1">
        <v>8523</v>
      </c>
      <c r="AE5" s="1">
        <v>3704</v>
      </c>
      <c r="AF5" s="1">
        <v>6766</v>
      </c>
      <c r="AG5" s="1">
        <v>14.95402</v>
      </c>
      <c r="AI5">
        <f>'care receipt'!$N$5*'care provision'!AB5/1000</f>
        <v>1443.0800546940004</v>
      </c>
      <c r="AJ5">
        <f>'care receipt'!$N$5*'care provision'!AC5/1000</f>
        <v>672.66387541600011</v>
      </c>
      <c r="AK5">
        <f>'care receipt'!$N$5*'care provision'!AD5/1000</f>
        <v>568.31029046100014</v>
      </c>
      <c r="AL5">
        <f>'care receipt'!$N$5*'care provision'!AE5/1000</f>
        <v>246.98126432800007</v>
      </c>
      <c r="AM5">
        <f>'care receipt'!$N$5*'care provision'!AF5/1000</f>
        <v>451.15422096200012</v>
      </c>
      <c r="AN5">
        <f t="shared" si="16"/>
        <v>14.95402</v>
      </c>
      <c r="AP5" s="1">
        <v>10833</v>
      </c>
      <c r="AQ5" s="1">
        <v>5609</v>
      </c>
      <c r="AR5" s="1">
        <v>4927</v>
      </c>
      <c r="AS5" s="1">
        <v>2188</v>
      </c>
      <c r="AT5" s="1">
        <v>4083</v>
      </c>
      <c r="AU5" s="1">
        <v>15.98846</v>
      </c>
      <c r="AW5">
        <f>'care receipt'!$N$5*'care provision'!AP5/1000</f>
        <v>722.34018263100018</v>
      </c>
      <c r="AX5">
        <f>'care receipt'!$N$5*'care provision'!AQ5/1000</f>
        <v>374.00591566300005</v>
      </c>
      <c r="AY5">
        <f>'care receipt'!$N$5*'care provision'!AR5/1000</f>
        <v>328.53042368900009</v>
      </c>
      <c r="AZ5">
        <f>'care receipt'!$N$5*'care provision'!AS5/1000</f>
        <v>145.89498011600006</v>
      </c>
      <c r="BA5">
        <f>'care receipt'!$N$5*'care provision'!AT5/1000</f>
        <v>272.25283538100007</v>
      </c>
      <c r="BB5">
        <f t="shared" si="17"/>
        <v>15.98846</v>
      </c>
      <c r="BD5" s="1">
        <v>2836</v>
      </c>
      <c r="BE5" s="1">
        <v>1687</v>
      </c>
      <c r="BF5" s="1">
        <v>1553</v>
      </c>
      <c r="BG5" s="1">
        <v>744</v>
      </c>
      <c r="BH5" s="1">
        <v>1241</v>
      </c>
      <c r="BI5" s="1">
        <v>16.920089999999998</v>
      </c>
      <c r="BK5">
        <f>'care receipt'!$N$5*'care provision'!BD5/1000</f>
        <v>189.10336545200005</v>
      </c>
      <c r="BL5">
        <f>'care receipt'!$N$5*'care provision'!BE5/1000</f>
        <v>112.48849700900003</v>
      </c>
      <c r="BM5">
        <f>'care receipt'!$N$5*'care provision'!BF5/1000</f>
        <v>103.55342967100003</v>
      </c>
      <c r="BN5">
        <f>'care receipt'!$N$5*'care provision'!BG5/1000</f>
        <v>49.609627608000018</v>
      </c>
      <c r="BO5">
        <f>'care receipt'!$N$5*'care provision'!BH5/1000</f>
        <v>82.74939228700002</v>
      </c>
      <c r="BP5">
        <f t="shared" si="18"/>
        <v>16.920089999999998</v>
      </c>
      <c r="BR5">
        <f t="shared" si="19"/>
        <v>3205.0886696690009</v>
      </c>
      <c r="BS5">
        <f t="shared" si="20"/>
        <v>1624.3819061270001</v>
      </c>
      <c r="BT5">
        <f t="shared" si="21"/>
        <v>1405.2060379180004</v>
      </c>
      <c r="BU5">
        <f t="shared" si="22"/>
        <v>630.12228615000015</v>
      </c>
      <c r="BV5">
        <f t="shared" si="23"/>
        <v>1158.4248124110004</v>
      </c>
      <c r="BW5">
        <f t="shared" si="24"/>
        <v>15.836826352269025</v>
      </c>
      <c r="BY5">
        <f t="shared" si="0"/>
        <v>1969.6295211656525</v>
      </c>
      <c r="BZ5">
        <f t="shared" si="1"/>
        <v>2624.5369428538866</v>
      </c>
      <c r="CA5">
        <f t="shared" si="2"/>
        <v>1530.7100537449935</v>
      </c>
      <c r="CB5">
        <f t="shared" si="3"/>
        <v>471.77749812553714</v>
      </c>
      <c r="CC5">
        <f t="shared" si="25"/>
        <v>6596.6540158900698</v>
      </c>
      <c r="CD5">
        <f t="shared" si="26"/>
        <v>0.69643889962291139</v>
      </c>
      <c r="CE5">
        <f>CC5/'care receipt'!BR5</f>
        <v>1.9828401758027598</v>
      </c>
      <c r="CG5">
        <f>G5*Z5*365.25/7*'care receipt'!$BZ5/10^6</f>
        <v>24.188171105306708</v>
      </c>
      <c r="CH5">
        <f>H5*AN5*365.25/7*'care receipt'!$BZ5/10^6</f>
        <v>32.23080684147061</v>
      </c>
      <c r="CI5">
        <f>I5*BB5*365.25/7*'care receipt'!$BZ5/10^6</f>
        <v>18.797990330021662</v>
      </c>
      <c r="CJ5">
        <f>J5*BP5*365.25/7*'care receipt'!$BZ5/10^6</f>
        <v>5.7936960863282412</v>
      </c>
      <c r="CK5">
        <f t="shared" si="27"/>
        <v>81.010664363127219</v>
      </c>
      <c r="CM5" s="1">
        <v>17261</v>
      </c>
      <c r="CN5" s="1">
        <v>24343</v>
      </c>
      <c r="CO5" s="1">
        <v>360</v>
      </c>
      <c r="CP5" s="1">
        <v>2</v>
      </c>
      <c r="CR5">
        <f>'care receipt'!$N$5*'care provision'!CM5/1000</f>
        <v>1150.9566964270002</v>
      </c>
      <c r="CS5">
        <f>'care receipt'!$N$5*'care provision'!CN5/1000</f>
        <v>1623.1816732010006</v>
      </c>
      <c r="CT5">
        <f>'care receipt'!$N$5*'care provision'!CO5/1000</f>
        <v>24.004658520000007</v>
      </c>
      <c r="CU5">
        <f>'care receipt'!$N$5*'care provision'!CP5/1000</f>
        <v>0.13335921400000003</v>
      </c>
      <c r="CW5">
        <f t="shared" si="4"/>
        <v>2021</v>
      </c>
      <c r="CX5">
        <f t="shared" si="5"/>
        <v>0.51149765898180521</v>
      </c>
      <c r="CY5">
        <f t="shared" si="6"/>
        <v>0.48257473634128945</v>
      </c>
      <c r="CZ5">
        <f t="shared" si="7"/>
        <v>1.3082821528509647E-2</v>
      </c>
      <c r="DA5">
        <f t="shared" si="8"/>
        <v>2.4956326428749684E-4</v>
      </c>
      <c r="DC5" s="1">
        <v>503.82650000000001</v>
      </c>
      <c r="DD5" s="1">
        <v>541.36320000000001</v>
      </c>
      <c r="DE5" s="1">
        <v>556.55160000000001</v>
      </c>
      <c r="DF5" s="1">
        <v>536.98620000000005</v>
      </c>
      <c r="DH5">
        <f t="shared" si="9"/>
        <v>6.9585898081485364</v>
      </c>
      <c r="DI5">
        <f t="shared" si="10"/>
        <v>10.544769897425375</v>
      </c>
      <c r="DJ5">
        <f t="shared" si="11"/>
        <v>0.16031797328111561</v>
      </c>
      <c r="DK5">
        <f t="shared" si="12"/>
        <v>8.5934469073016182E-4</v>
      </c>
      <c r="DL5">
        <f>SUM(DH5:DK5)/'care receipt'!DF5</f>
        <v>0.49160097651911999</v>
      </c>
      <c r="DM5">
        <f t="shared" si="28"/>
        <v>17.664537023545762</v>
      </c>
      <c r="DO5" s="1">
        <v>0.25915949999999999</v>
      </c>
      <c r="DP5" s="1">
        <v>0.23908560000000001</v>
      </c>
      <c r="DQ5" s="1">
        <v>0.39424559999999997</v>
      </c>
      <c r="DR5" s="1">
        <v>0.24535409999999999</v>
      </c>
      <c r="DS5" s="1">
        <v>2.1700500000000001E-2</v>
      </c>
      <c r="DT5" s="1">
        <v>1.234E-2</v>
      </c>
      <c r="DU5" s="1">
        <v>0.25685799999999998</v>
      </c>
      <c r="DV5" s="1">
        <v>0.2361917</v>
      </c>
      <c r="DW5" s="1">
        <v>0.2359937</v>
      </c>
      <c r="DX5" s="1">
        <v>0.2448121</v>
      </c>
      <c r="DY5" s="1">
        <v>0.26772610000000002</v>
      </c>
      <c r="EA5">
        <f t="shared" si="29"/>
        <v>0.25915949999999999</v>
      </c>
      <c r="EB5">
        <f t="shared" si="30"/>
        <v>0.39424559999999997</v>
      </c>
      <c r="EC5">
        <f t="shared" si="31"/>
        <v>0.24535409999999999</v>
      </c>
      <c r="ED5">
        <f t="shared" si="13"/>
        <v>1.9589243716754384E-2</v>
      </c>
      <c r="EE5">
        <f t="shared" ref="EE5:EE54" si="32">DQ5-EI5</f>
        <v>3.4377899999999961E-2</v>
      </c>
      <c r="EG5" s="1">
        <v>0.25915949999999999</v>
      </c>
      <c r="EH5" s="1">
        <v>0.29628749999999998</v>
      </c>
      <c r="EI5" s="1">
        <v>0.35986770000000001</v>
      </c>
      <c r="EJ5" s="1">
        <v>0.25259029999999999</v>
      </c>
      <c r="EK5" s="1">
        <v>0.21729490000000001</v>
      </c>
      <c r="EL5" s="1">
        <v>3000.9079999999999</v>
      </c>
      <c r="EM5" s="1">
        <v>3176.4</v>
      </c>
      <c r="EN5" s="1">
        <v>3495.1669999999999</v>
      </c>
      <c r="EO5" s="1">
        <v>2699.0050000000001</v>
      </c>
      <c r="EP5" s="1">
        <v>2475.0839999999998</v>
      </c>
    </row>
    <row r="6" spans="1:146" x14ac:dyDescent="0.25">
      <c r="A6">
        <v>2022</v>
      </c>
      <c r="B6" s="1">
        <v>34444</v>
      </c>
      <c r="C6" s="1">
        <v>50609</v>
      </c>
      <c r="D6" s="1">
        <v>28696</v>
      </c>
      <c r="E6" s="1">
        <v>8667</v>
      </c>
      <c r="G6">
        <f>'care receipt'!$N$5*'care provision'!B6/1000</f>
        <v>2296.7123835080006</v>
      </c>
      <c r="H6">
        <f>'care receipt'!$N$5*'care provision'!C6/1000</f>
        <v>3374.588230663001</v>
      </c>
      <c r="I6">
        <f>'care receipt'!$N$5*'care provision'!D6/1000</f>
        <v>1913.4380024720003</v>
      </c>
      <c r="J6">
        <f>'care receipt'!$N$5*'care provision'!E6/1000</f>
        <v>577.91215386900012</v>
      </c>
      <c r="K6">
        <f t="shared" si="14"/>
        <v>8162.6507705120021</v>
      </c>
      <c r="L6">
        <f>K6/'care receipt'!BG6</f>
        <v>2.3928068803752929</v>
      </c>
      <c r="N6" s="1">
        <v>12736</v>
      </c>
      <c r="O6" s="1">
        <v>7051</v>
      </c>
      <c r="P6" s="1">
        <v>6423</v>
      </c>
      <c r="Q6" s="1">
        <v>2823</v>
      </c>
      <c r="R6" s="1">
        <v>5577</v>
      </c>
      <c r="S6" s="1">
        <v>17.437390000000001</v>
      </c>
      <c r="U6">
        <f>'care receipt'!$N$5*'care provision'!N6/1000</f>
        <v>849.23147475200017</v>
      </c>
      <c r="V6">
        <f>'care receipt'!$N$5*'care provision'!O6/1000</f>
        <v>470.15790895700013</v>
      </c>
      <c r="W6">
        <f>'care receipt'!$N$5*'care provision'!P6/1000</f>
        <v>428.28311576100015</v>
      </c>
      <c r="X6">
        <f>'care receipt'!$N$5*'care provision'!Q6/1000</f>
        <v>188.23653056100005</v>
      </c>
      <c r="Y6">
        <f>'care receipt'!$N$5*'care provision'!R6/1000</f>
        <v>371.87216823900008</v>
      </c>
      <c r="Z6">
        <f t="shared" si="15"/>
        <v>17.437390000000001</v>
      </c>
      <c r="AB6" s="1">
        <v>21773</v>
      </c>
      <c r="AC6" s="1">
        <v>10119</v>
      </c>
      <c r="AD6" s="1">
        <v>8583</v>
      </c>
      <c r="AE6" s="1">
        <v>3593</v>
      </c>
      <c r="AF6" s="1">
        <v>6813</v>
      </c>
      <c r="AG6" s="1">
        <v>14.966240000000001</v>
      </c>
      <c r="AI6">
        <f>'care receipt'!$N$5*'care provision'!AB6/1000</f>
        <v>1451.8150832110002</v>
      </c>
      <c r="AJ6">
        <f>'care receipt'!$N$5*'care provision'!AC6/1000</f>
        <v>674.73094323300018</v>
      </c>
      <c r="AK6">
        <f>'care receipt'!$N$5*'care provision'!AD6/1000</f>
        <v>572.31106688100022</v>
      </c>
      <c r="AL6">
        <f>'care receipt'!$N$5*'care provision'!AE6/1000</f>
        <v>239.57982795100008</v>
      </c>
      <c r="AM6">
        <f>'care receipt'!$N$5*'care provision'!AF6/1000</f>
        <v>454.28816249100015</v>
      </c>
      <c r="AN6">
        <f t="shared" si="16"/>
        <v>14.966240000000001</v>
      </c>
      <c r="AP6" s="1">
        <v>11162</v>
      </c>
      <c r="AQ6" s="1">
        <v>5917</v>
      </c>
      <c r="AR6" s="1">
        <v>5345</v>
      </c>
      <c r="AS6" s="1">
        <v>2169</v>
      </c>
      <c r="AT6" s="1">
        <v>4251</v>
      </c>
      <c r="AU6" s="1">
        <v>16.03022</v>
      </c>
      <c r="AW6">
        <f>'care receipt'!$N$5*'care provision'!AP6/1000</f>
        <v>744.27777333400024</v>
      </c>
      <c r="AX6">
        <f>'care receipt'!$N$5*'care provision'!AQ6/1000</f>
        <v>394.54323461900009</v>
      </c>
      <c r="AY6">
        <f>'care receipt'!$N$5*'care provision'!AR6/1000</f>
        <v>356.40249941500008</v>
      </c>
      <c r="AZ6">
        <f>'care receipt'!$N$5*'care provision'!AS6/1000</f>
        <v>144.62806758300005</v>
      </c>
      <c r="BA6">
        <f>'care receipt'!$N$5*'care provision'!AT6/1000</f>
        <v>283.45500935700005</v>
      </c>
      <c r="BB6">
        <f t="shared" si="17"/>
        <v>16.03022</v>
      </c>
      <c r="BD6" s="1">
        <v>2993</v>
      </c>
      <c r="BE6" s="1">
        <v>1806</v>
      </c>
      <c r="BF6" s="1">
        <v>1724</v>
      </c>
      <c r="BG6" s="1">
        <v>766</v>
      </c>
      <c r="BH6" s="1">
        <v>1422</v>
      </c>
      <c r="BI6" s="1">
        <v>17.43</v>
      </c>
      <c r="BK6">
        <f>'care receipt'!$N$5*'care provision'!BD6/1000</f>
        <v>199.57206375100006</v>
      </c>
      <c r="BL6">
        <f>'care receipt'!$N$5*'care provision'!BE6/1000</f>
        <v>120.42337024200003</v>
      </c>
      <c r="BM6">
        <f>'care receipt'!$N$5*'care provision'!BF6/1000</f>
        <v>114.95564246800004</v>
      </c>
      <c r="BN6">
        <f>'care receipt'!$N$5*'care provision'!BG6/1000</f>
        <v>51.076578962000013</v>
      </c>
      <c r="BO6">
        <f>'care receipt'!$N$5*'care provision'!BH6/1000</f>
        <v>94.818401154000014</v>
      </c>
      <c r="BP6">
        <f t="shared" si="18"/>
        <v>17.43</v>
      </c>
      <c r="BR6">
        <f t="shared" si="19"/>
        <v>3244.8963950480011</v>
      </c>
      <c r="BS6">
        <f t="shared" si="20"/>
        <v>1659.8554570510005</v>
      </c>
      <c r="BT6">
        <f t="shared" si="21"/>
        <v>1471.9523245250004</v>
      </c>
      <c r="BU6">
        <f t="shared" si="22"/>
        <v>623.52100505700014</v>
      </c>
      <c r="BV6">
        <f t="shared" si="23"/>
        <v>1204.4337412410002</v>
      </c>
      <c r="BW6">
        <f t="shared" si="24"/>
        <v>16.085388384198144</v>
      </c>
      <c r="BY6">
        <f t="shared" si="0"/>
        <v>2089.6823646848065</v>
      </c>
      <c r="BZ6">
        <f t="shared" si="1"/>
        <v>2635.2733944581046</v>
      </c>
      <c r="CA6">
        <f t="shared" si="2"/>
        <v>1600.4645625241637</v>
      </c>
      <c r="CB6">
        <f t="shared" si="3"/>
        <v>525.59521135962416</v>
      </c>
      <c r="CC6">
        <f t="shared" si="25"/>
        <v>6851.0155330266989</v>
      </c>
      <c r="CD6">
        <f t="shared" si="26"/>
        <v>0.68967231739080304</v>
      </c>
      <c r="CE6">
        <f>CC6/'care receipt'!BR6</f>
        <v>1.8912016676073162</v>
      </c>
      <c r="CG6">
        <f>G6*Z6*365.25/7*'care receipt'!$BZ6/10^6</f>
        <v>26.762548161792296</v>
      </c>
      <c r="CH6">
        <f>H6*AN6*365.25/7*'care receipt'!$BZ6/10^6</f>
        <v>33.749928855485486</v>
      </c>
      <c r="CI6">
        <f>I6*BB6*365.25/7*'care receipt'!$BZ6/10^6</f>
        <v>20.497139019620974</v>
      </c>
      <c r="CJ6">
        <f>J6*BP6*365.25/7*'care receipt'!$BZ6/10^6</f>
        <v>6.7312943801107323</v>
      </c>
      <c r="CK6">
        <f t="shared" si="27"/>
        <v>87.740910417009502</v>
      </c>
      <c r="CM6" s="1">
        <v>17332</v>
      </c>
      <c r="CN6" s="1">
        <v>25531</v>
      </c>
      <c r="CO6" s="1">
        <v>429</v>
      </c>
      <c r="CP6" s="1">
        <v>1</v>
      </c>
      <c r="CR6">
        <f>'care receipt'!$N$5*'care provision'!CM6/1000</f>
        <v>1155.6909485240003</v>
      </c>
      <c r="CS6">
        <f>'care receipt'!$N$5*'care provision'!CN6/1000</f>
        <v>1702.3970463170003</v>
      </c>
      <c r="CT6">
        <f>'care receipt'!$N$5*'care provision'!CO6/1000</f>
        <v>28.605551403000007</v>
      </c>
      <c r="CU6">
        <f>'care receipt'!$N$5*'care provision'!CP6/1000</f>
        <v>6.6679607000000016E-2</v>
      </c>
      <c r="CW6">
        <f t="shared" si="4"/>
        <v>2022</v>
      </c>
      <c r="CX6">
        <f t="shared" si="5"/>
        <v>0.5031935895947045</v>
      </c>
      <c r="CY6">
        <f t="shared" si="6"/>
        <v>0.50447548854946744</v>
      </c>
      <c r="CZ6">
        <f t="shared" si="7"/>
        <v>1.4949818790075273E-2</v>
      </c>
      <c r="DA6">
        <f t="shared" si="8"/>
        <v>1.1538017768547364E-4</v>
      </c>
      <c r="DC6" s="1">
        <v>520.40530000000001</v>
      </c>
      <c r="DD6" s="1">
        <v>559.32569999999998</v>
      </c>
      <c r="DE6" s="1">
        <v>542.85910000000001</v>
      </c>
      <c r="DF6" s="1">
        <v>1184.9259999999999</v>
      </c>
      <c r="DH6">
        <f t="shared" si="9"/>
        <v>7.2171323372870031</v>
      </c>
      <c r="DI6">
        <f t="shared" si="10"/>
        <v>11.426333035310263</v>
      </c>
      <c r="DJ6">
        <f t="shared" si="11"/>
        <v>0.18634540667563584</v>
      </c>
      <c r="DK6">
        <f t="shared" si="12"/>
        <v>9.4812480004898415E-4</v>
      </c>
      <c r="DL6">
        <f>SUM(DH6:DK6)/'care receipt'!DF6</f>
        <v>0.45915893421028303</v>
      </c>
      <c r="DM6">
        <f t="shared" si="28"/>
        <v>18.830758904072951</v>
      </c>
      <c r="DO6" s="1">
        <v>0.24319250000000001</v>
      </c>
      <c r="DP6" s="1">
        <v>0.21936600000000001</v>
      </c>
      <c r="DQ6" s="1">
        <v>0.3706392</v>
      </c>
      <c r="DR6" s="1">
        <v>0.22188430000000001</v>
      </c>
      <c r="DS6" s="1">
        <v>2.13443E-2</v>
      </c>
      <c r="DT6" s="1">
        <v>9.8735999999999997E-3</v>
      </c>
      <c r="DU6" s="1">
        <v>0.24056060000000001</v>
      </c>
      <c r="DV6" s="1">
        <v>0.2131893</v>
      </c>
      <c r="DW6" s="1">
        <v>0.21620829999999999</v>
      </c>
      <c r="DX6" s="1">
        <v>0.23758099999999999</v>
      </c>
      <c r="DY6" s="1">
        <v>0.2533164</v>
      </c>
      <c r="EA6">
        <f t="shared" si="29"/>
        <v>0.24319250000000001</v>
      </c>
      <c r="EB6">
        <f t="shared" si="30"/>
        <v>0.3706392</v>
      </c>
      <c r="EC6">
        <f t="shared" si="31"/>
        <v>0.22188430000000001</v>
      </c>
      <c r="ED6">
        <f t="shared" si="13"/>
        <v>1.8683470920429303E-2</v>
      </c>
      <c r="EE6">
        <f t="shared" si="32"/>
        <v>4.8313400000000006E-2</v>
      </c>
      <c r="EG6" s="1">
        <v>0.24319250000000001</v>
      </c>
      <c r="EH6" s="1">
        <v>0.26556259999999998</v>
      </c>
      <c r="EI6" s="1">
        <v>0.3223258</v>
      </c>
      <c r="EJ6" s="1">
        <v>0.22950380000000001</v>
      </c>
      <c r="EK6" s="1">
        <v>0.14338919999999999</v>
      </c>
      <c r="EL6" s="1">
        <v>2865.797</v>
      </c>
      <c r="EM6" s="1">
        <v>3000.424</v>
      </c>
      <c r="EN6" s="1">
        <v>3298.8040000000001</v>
      </c>
      <c r="EO6" s="1">
        <v>2622.0819999999999</v>
      </c>
      <c r="EP6" s="1">
        <v>2477.9369999999999</v>
      </c>
    </row>
    <row r="7" spans="1:146" x14ac:dyDescent="0.25">
      <c r="A7">
        <v>2023</v>
      </c>
      <c r="B7" s="1">
        <v>34628</v>
      </c>
      <c r="C7" s="1">
        <v>50803</v>
      </c>
      <c r="D7" s="1">
        <v>29882</v>
      </c>
      <c r="E7" s="1">
        <v>9409</v>
      </c>
      <c r="G7">
        <f>'care receipt'!$N$5*'care provision'!B7/1000</f>
        <v>2308.9814311960004</v>
      </c>
      <c r="H7">
        <f>'care receipt'!$N$5*'care provision'!C7/1000</f>
        <v>3387.5240744210009</v>
      </c>
      <c r="I7">
        <f>'care receipt'!$N$5*'care provision'!D7/1000</f>
        <v>1992.5200163740005</v>
      </c>
      <c r="J7">
        <f>'care receipt'!$N$5*'care provision'!E7/1000</f>
        <v>627.38842226300017</v>
      </c>
      <c r="K7">
        <f t="shared" si="14"/>
        <v>8316.4139442540018</v>
      </c>
      <c r="L7">
        <f>K7/'care receipt'!BG7</f>
        <v>2.2901999669476121</v>
      </c>
      <c r="N7" s="1">
        <v>12886</v>
      </c>
      <c r="O7" s="1">
        <v>7131</v>
      </c>
      <c r="P7" s="1">
        <v>6258</v>
      </c>
      <c r="Q7" s="1">
        <v>2826</v>
      </c>
      <c r="R7" s="1">
        <v>5702</v>
      </c>
      <c r="S7" s="1">
        <v>17.325230000000001</v>
      </c>
      <c r="U7">
        <f>'care receipt'!$N$5*'care provision'!N7/1000</f>
        <v>859.2334158020002</v>
      </c>
      <c r="V7">
        <f>'care receipt'!$N$5*'care provision'!O7/1000</f>
        <v>475.49227751700016</v>
      </c>
      <c r="W7">
        <f>'care receipt'!$N$5*'care provision'!P7/1000</f>
        <v>417.28098060600013</v>
      </c>
      <c r="X7">
        <f>'care receipt'!$N$5*'care provision'!Q7/1000</f>
        <v>188.43656938200004</v>
      </c>
      <c r="Y7">
        <f>'care receipt'!$N$5*'care provision'!R7/1000</f>
        <v>380.20711911400014</v>
      </c>
      <c r="Z7">
        <f t="shared" si="15"/>
        <v>17.325230000000001</v>
      </c>
      <c r="AB7" s="1">
        <v>21394</v>
      </c>
      <c r="AC7" s="1">
        <v>10297</v>
      </c>
      <c r="AD7" s="1">
        <v>8601</v>
      </c>
      <c r="AE7" s="1">
        <v>3755</v>
      </c>
      <c r="AF7" s="1">
        <v>7000</v>
      </c>
      <c r="AG7" s="1">
        <v>15.287280000000001</v>
      </c>
      <c r="AI7">
        <f>'care receipt'!$N$5*'care provision'!AB7/1000</f>
        <v>1426.5435121580003</v>
      </c>
      <c r="AJ7">
        <f>'care receipt'!$N$5*'care provision'!AC7/1000</f>
        <v>686.59991327900025</v>
      </c>
      <c r="AK7">
        <f>'care receipt'!$N$5*'care provision'!AD7/1000</f>
        <v>573.51129980700023</v>
      </c>
      <c r="AL7">
        <f>'care receipt'!$N$5*'care provision'!AE7/1000</f>
        <v>250.38192428500008</v>
      </c>
      <c r="AM7">
        <f>'care receipt'!$N$5*'care provision'!AF7/1000</f>
        <v>466.75724900000012</v>
      </c>
      <c r="AN7">
        <f t="shared" si="16"/>
        <v>15.287280000000001</v>
      </c>
      <c r="AP7" s="1">
        <v>11505</v>
      </c>
      <c r="AQ7" s="1">
        <v>6088</v>
      </c>
      <c r="AR7" s="1">
        <v>5418</v>
      </c>
      <c r="AS7" s="1">
        <v>2391</v>
      </c>
      <c r="AT7" s="1">
        <v>4631</v>
      </c>
      <c r="AU7" s="1">
        <v>16.40371</v>
      </c>
      <c r="AW7">
        <f>'care receipt'!$N$5*'care provision'!AP7/1000</f>
        <v>767.14887853500022</v>
      </c>
      <c r="AX7">
        <f>'care receipt'!$N$5*'care provision'!AQ7/1000</f>
        <v>405.94544741600015</v>
      </c>
      <c r="AY7">
        <f>'care receipt'!$N$5*'care provision'!AR7/1000</f>
        <v>361.2701107260001</v>
      </c>
      <c r="AZ7">
        <f>'care receipt'!$N$5*'care provision'!AS7/1000</f>
        <v>159.43094033700004</v>
      </c>
      <c r="BA7">
        <f>'care receipt'!$N$5*'care provision'!AT7/1000</f>
        <v>308.79326001700008</v>
      </c>
      <c r="BB7">
        <f t="shared" si="17"/>
        <v>16.40371</v>
      </c>
      <c r="BD7" s="1">
        <v>3284</v>
      </c>
      <c r="BE7" s="1">
        <v>2063</v>
      </c>
      <c r="BF7" s="1">
        <v>1836</v>
      </c>
      <c r="BG7" s="1">
        <v>777</v>
      </c>
      <c r="BH7" s="1">
        <v>1489</v>
      </c>
      <c r="BI7" s="1">
        <v>16.891290000000001</v>
      </c>
      <c r="BK7">
        <f>'care receipt'!$N$5*'care provision'!BD7/1000</f>
        <v>218.97582938800008</v>
      </c>
      <c r="BL7">
        <f>'care receipt'!$N$5*'care provision'!BE7/1000</f>
        <v>137.56002924100005</v>
      </c>
      <c r="BM7">
        <f>'care receipt'!$N$5*'care provision'!BF7/1000</f>
        <v>122.42375845200004</v>
      </c>
      <c r="BN7">
        <f>'care receipt'!$N$5*'care provision'!BG7/1000</f>
        <v>51.810054639000015</v>
      </c>
      <c r="BO7">
        <f>'care receipt'!$N$5*'care provision'!BH7/1000</f>
        <v>99.285934823000034</v>
      </c>
      <c r="BP7">
        <f t="shared" si="18"/>
        <v>16.891290000000001</v>
      </c>
      <c r="BR7">
        <f t="shared" si="19"/>
        <v>3271.9016358830008</v>
      </c>
      <c r="BS7">
        <f t="shared" si="20"/>
        <v>1705.5976674530007</v>
      </c>
      <c r="BT7">
        <f t="shared" si="21"/>
        <v>1474.4861495910006</v>
      </c>
      <c r="BU7">
        <f t="shared" si="22"/>
        <v>650.05948864300012</v>
      </c>
      <c r="BV7">
        <f t="shared" si="23"/>
        <v>1255.0435629540004</v>
      </c>
      <c r="BW7">
        <f t="shared" si="24"/>
        <v>16.241589776543034</v>
      </c>
      <c r="BY7">
        <f t="shared" si="0"/>
        <v>2087.3324929183223</v>
      </c>
      <c r="BZ7">
        <f t="shared" si="1"/>
        <v>2702.1210148699238</v>
      </c>
      <c r="CA7">
        <f t="shared" si="2"/>
        <v>1705.4420241606269</v>
      </c>
      <c r="CB7">
        <f t="shared" si="3"/>
        <v>552.95718153892165</v>
      </c>
      <c r="CC7">
        <f t="shared" si="25"/>
        <v>7047.852713487795</v>
      </c>
      <c r="CD7">
        <f t="shared" si="26"/>
        <v>0.67956208826873643</v>
      </c>
      <c r="CE7">
        <f>CC7/'care receipt'!BR7</f>
        <v>1.7938048567467932</v>
      </c>
      <c r="CG7">
        <f>G7*Z7*365.25/7*'care receipt'!$BZ7/10^6</f>
        <v>26.235958860879173</v>
      </c>
      <c r="CH7">
        <f>H7*AN7*365.25/7*'care receipt'!$BZ7/10^6</f>
        <v>33.963317307502123</v>
      </c>
      <c r="CI7">
        <f>I7*BB7*365.25/7*'care receipt'!$BZ7/10^6</f>
        <v>21.435926924577203</v>
      </c>
      <c r="CJ7">
        <f>J7*BP7*365.25/7*'care receipt'!$BZ7/10^6</f>
        <v>6.9501921308185768</v>
      </c>
      <c r="CK7">
        <f t="shared" si="27"/>
        <v>88.585395223777084</v>
      </c>
      <c r="CM7" s="1">
        <v>17239</v>
      </c>
      <c r="CN7" s="1">
        <v>23645</v>
      </c>
      <c r="CO7" s="1">
        <v>416</v>
      </c>
      <c r="CP7" s="1">
        <v>1</v>
      </c>
      <c r="CR7">
        <f>'care receipt'!$N$5*'care provision'!CM7/1000</f>
        <v>1149.4897450730004</v>
      </c>
      <c r="CS7">
        <f>'care receipt'!$N$5*'care provision'!CN7/1000</f>
        <v>1576.6393075150004</v>
      </c>
      <c r="CT7">
        <f>'care receipt'!$N$5*'care provision'!CO7/1000</f>
        <v>27.738716512000007</v>
      </c>
      <c r="CU7">
        <f>'care receipt'!$N$5*'care provision'!CP7/1000</f>
        <v>6.6679607000000016E-2</v>
      </c>
      <c r="CW7">
        <f t="shared" si="4"/>
        <v>2023</v>
      </c>
      <c r="CX7">
        <f t="shared" si="5"/>
        <v>0.49783412267529181</v>
      </c>
      <c r="CY7">
        <f t="shared" si="6"/>
        <v>0.46542527016121094</v>
      </c>
      <c r="CZ7">
        <f t="shared" si="7"/>
        <v>1.3921424268790577E-2</v>
      </c>
      <c r="DA7">
        <f t="shared" si="8"/>
        <v>1.0628122010840684E-4</v>
      </c>
      <c r="DC7" s="1">
        <v>525.85249999999996</v>
      </c>
      <c r="DD7" s="1">
        <v>582.9665</v>
      </c>
      <c r="DE7" s="1">
        <v>589.52729999999997</v>
      </c>
      <c r="DF7" s="1">
        <v>166.87200000000001</v>
      </c>
      <c r="DH7">
        <f t="shared" si="9"/>
        <v>7.253544674051998</v>
      </c>
      <c r="DI7">
        <f t="shared" si="10"/>
        <v>11.02953478637332</v>
      </c>
      <c r="DJ7">
        <f t="shared" si="11"/>
        <v>0.19623276780941737</v>
      </c>
      <c r="DK7">
        <f t="shared" si="12"/>
        <v>1.3352351255164802E-4</v>
      </c>
      <c r="DL7">
        <f>SUM(DH7:DK7)/'care receipt'!DF7</f>
        <v>0.41957117884861184</v>
      </c>
      <c r="DM7">
        <f t="shared" si="28"/>
        <v>18.479445751747289</v>
      </c>
      <c r="DO7" s="1">
        <v>0.23577200000000001</v>
      </c>
      <c r="DP7" s="1">
        <v>0.21032110000000001</v>
      </c>
      <c r="DQ7" s="1">
        <v>0.3551359</v>
      </c>
      <c r="DR7" s="1">
        <v>0.2202634</v>
      </c>
      <c r="DS7" s="1">
        <v>2.00211E-2</v>
      </c>
      <c r="DT7" s="1">
        <v>3.7141000000000001E-3</v>
      </c>
      <c r="DU7" s="1">
        <v>0.2333258</v>
      </c>
      <c r="DV7" s="1">
        <v>0.19757849999999999</v>
      </c>
      <c r="DW7" s="1">
        <v>0.21243919999999999</v>
      </c>
      <c r="DX7" s="1">
        <v>0.21747359999999999</v>
      </c>
      <c r="DY7" s="1">
        <v>0.23784350000000001</v>
      </c>
      <c r="EA7">
        <f t="shared" si="29"/>
        <v>0.23577200000000001</v>
      </c>
      <c r="EB7">
        <f t="shared" si="30"/>
        <v>0.3551359</v>
      </c>
      <c r="EC7">
        <f t="shared" si="31"/>
        <v>0.2202634</v>
      </c>
      <c r="ED7">
        <f t="shared" si="13"/>
        <v>1.6116069255045686E-2</v>
      </c>
      <c r="EE7">
        <f t="shared" si="32"/>
        <v>4.9060199999999998E-2</v>
      </c>
      <c r="EG7" s="1">
        <v>0.23577200000000001</v>
      </c>
      <c r="EH7" s="1">
        <v>0.25171300000000002</v>
      </c>
      <c r="EI7" s="1">
        <v>0.30607570000000001</v>
      </c>
      <c r="EJ7" s="1">
        <v>0.21327879999999999</v>
      </c>
      <c r="EK7" s="1">
        <v>0.15809519999999999</v>
      </c>
      <c r="EL7" s="1">
        <v>2736.6779999999999</v>
      </c>
      <c r="EM7" s="1">
        <v>2877.3319999999999</v>
      </c>
      <c r="EN7" s="1">
        <v>3157.152</v>
      </c>
      <c r="EO7" s="1">
        <v>2540.7179999999998</v>
      </c>
      <c r="EP7" s="1">
        <v>2328.3270000000002</v>
      </c>
    </row>
    <row r="8" spans="1:146" x14ac:dyDescent="0.25">
      <c r="A8">
        <v>2024</v>
      </c>
      <c r="B8" s="1">
        <v>34920</v>
      </c>
      <c r="C8" s="1">
        <v>51092</v>
      </c>
      <c r="D8" s="1">
        <v>30841</v>
      </c>
      <c r="E8" s="1">
        <v>9950</v>
      </c>
      <c r="G8">
        <f>'care receipt'!$N$5*'care provision'!B8/1000</f>
        <v>2328.4518764400009</v>
      </c>
      <c r="H8">
        <f>'care receipt'!$N$5*'care provision'!C8/1000</f>
        <v>3406.7944808440006</v>
      </c>
      <c r="I8">
        <f>'care receipt'!$N$5*'care provision'!D8/1000</f>
        <v>2056.4657594870005</v>
      </c>
      <c r="J8">
        <f>'care receipt'!$N$5*'care provision'!E8/1000</f>
        <v>663.46208965000017</v>
      </c>
      <c r="K8">
        <f t="shared" si="14"/>
        <v>8455.174206421003</v>
      </c>
      <c r="L8">
        <f>K8/'care receipt'!BG8</f>
        <v>2.2138941266848247</v>
      </c>
      <c r="N8" s="1">
        <v>12765</v>
      </c>
      <c r="O8" s="1">
        <v>7077</v>
      </c>
      <c r="P8" s="1">
        <v>6358</v>
      </c>
      <c r="Q8" s="1">
        <v>3146</v>
      </c>
      <c r="R8" s="1">
        <v>5760</v>
      </c>
      <c r="S8" s="1">
        <v>17.6142</v>
      </c>
      <c r="U8">
        <f>'care receipt'!$N$5*'care provision'!N8/1000</f>
        <v>851.16518335500018</v>
      </c>
      <c r="V8">
        <f>'care receipt'!$N$5*'care provision'!O8/1000</f>
        <v>471.89157873900012</v>
      </c>
      <c r="W8">
        <f>'care receipt'!$N$5*'care provision'!P8/1000</f>
        <v>423.94894130600011</v>
      </c>
      <c r="X8">
        <f>'care receipt'!$N$5*'care provision'!Q8/1000</f>
        <v>209.77404362200005</v>
      </c>
      <c r="Y8">
        <f>'care receipt'!$N$5*'care provision'!R8/1000</f>
        <v>384.07453632000011</v>
      </c>
      <c r="Z8">
        <f t="shared" si="15"/>
        <v>17.6142</v>
      </c>
      <c r="AB8" s="1">
        <v>21656</v>
      </c>
      <c r="AC8" s="1">
        <v>10167</v>
      </c>
      <c r="AD8" s="1">
        <v>8797</v>
      </c>
      <c r="AE8" s="1">
        <v>3678</v>
      </c>
      <c r="AF8" s="1">
        <v>7026</v>
      </c>
      <c r="AG8" s="1">
        <v>15.306620000000001</v>
      </c>
      <c r="AI8">
        <f>'care receipt'!$N$5*'care provision'!AB8/1000</f>
        <v>1444.0135691920004</v>
      </c>
      <c r="AJ8">
        <f>'care receipt'!$N$5*'care provision'!AC8/1000</f>
        <v>677.93156436900017</v>
      </c>
      <c r="AK8">
        <f>'care receipt'!$N$5*'care provision'!AD8/1000</f>
        <v>586.5805027790002</v>
      </c>
      <c r="AL8">
        <f>'care receipt'!$N$5*'care provision'!AE8/1000</f>
        <v>245.24759454600007</v>
      </c>
      <c r="AM8">
        <f>'care receipt'!$N$5*'care provision'!AF8/1000</f>
        <v>468.49091878200016</v>
      </c>
      <c r="AN8">
        <f t="shared" si="16"/>
        <v>15.306620000000001</v>
      </c>
      <c r="AP8" s="1">
        <v>11718</v>
      </c>
      <c r="AQ8" s="1">
        <v>6355</v>
      </c>
      <c r="AR8" s="1">
        <v>5696</v>
      </c>
      <c r="AS8" s="1">
        <v>2523</v>
      </c>
      <c r="AT8" s="1">
        <v>4688</v>
      </c>
      <c r="AU8" s="1">
        <v>16.543119999999998</v>
      </c>
      <c r="AW8">
        <f>'care receipt'!$N$5*'care provision'!AP8/1000</f>
        <v>781.35163482600024</v>
      </c>
      <c r="AX8">
        <f>'care receipt'!$N$5*'care provision'!AQ8/1000</f>
        <v>423.74890248500014</v>
      </c>
      <c r="AY8">
        <f>'care receipt'!$N$5*'care provision'!AR8/1000</f>
        <v>379.80704147200015</v>
      </c>
      <c r="AZ8">
        <f>'care receipt'!$N$5*'care provision'!AS8/1000</f>
        <v>168.23264846100003</v>
      </c>
      <c r="BA8">
        <f>'care receipt'!$N$5*'care provision'!AT8/1000</f>
        <v>312.59399761600008</v>
      </c>
      <c r="BB8">
        <f t="shared" si="17"/>
        <v>16.543119999999998</v>
      </c>
      <c r="BD8" s="1">
        <v>3465</v>
      </c>
      <c r="BE8" s="1">
        <v>2135</v>
      </c>
      <c r="BF8" s="1">
        <v>1978</v>
      </c>
      <c r="BG8" s="1">
        <v>869</v>
      </c>
      <c r="BH8" s="1">
        <v>1558</v>
      </c>
      <c r="BI8" s="1">
        <v>16.943239999999999</v>
      </c>
      <c r="BK8">
        <f>'care receipt'!$N$5*'care provision'!BD8/1000</f>
        <v>231.04483825500006</v>
      </c>
      <c r="BL8">
        <f>'care receipt'!$N$5*'care provision'!BE8/1000</f>
        <v>142.36096094500002</v>
      </c>
      <c r="BM8">
        <f>'care receipt'!$N$5*'care provision'!BF8/1000</f>
        <v>131.89226264600003</v>
      </c>
      <c r="BN8">
        <f>'care receipt'!$N$5*'care provision'!BG8/1000</f>
        <v>57.944578483000022</v>
      </c>
      <c r="BO8">
        <f>'care receipt'!$N$5*'care provision'!BH8/1000</f>
        <v>103.88682770600002</v>
      </c>
      <c r="BP8">
        <f t="shared" si="18"/>
        <v>16.943239999999999</v>
      </c>
      <c r="BR8">
        <f t="shared" si="19"/>
        <v>3307.5752256280011</v>
      </c>
      <c r="BS8">
        <f t="shared" si="20"/>
        <v>1715.9330065380004</v>
      </c>
      <c r="BT8">
        <f t="shared" si="21"/>
        <v>1522.2287482030006</v>
      </c>
      <c r="BU8">
        <f t="shared" si="22"/>
        <v>681.19886511200014</v>
      </c>
      <c r="BV8">
        <f t="shared" si="23"/>
        <v>1269.0462804240003</v>
      </c>
      <c r="BW8">
        <f t="shared" si="24"/>
        <v>16.371263258440258</v>
      </c>
      <c r="BY8">
        <f t="shared" si="0"/>
        <v>2140.0423820838078</v>
      </c>
      <c r="BZ8">
        <f t="shared" si="1"/>
        <v>2720.9303204159255</v>
      </c>
      <c r="CA8">
        <f t="shared" si="2"/>
        <v>1775.1337756806636</v>
      </c>
      <c r="CB8">
        <f t="shared" si="3"/>
        <v>586.54962230515662</v>
      </c>
      <c r="CC8">
        <f t="shared" si="25"/>
        <v>7222.6561004855539</v>
      </c>
      <c r="CD8">
        <f t="shared" si="26"/>
        <v>0.6730173269876365</v>
      </c>
      <c r="CE8">
        <f>CC8/'care receipt'!BR8</f>
        <v>1.7304546817150801</v>
      </c>
      <c r="CG8">
        <f>G8*Z8*365.25/7*'care receipt'!$BZ8/10^6</f>
        <v>27.092465878702036</v>
      </c>
      <c r="CH8">
        <f>H8*AN8*365.25/7*'care receipt'!$BZ8/10^6</f>
        <v>34.446379418156496</v>
      </c>
      <c r="CI8">
        <f>I8*BB8*365.25/7*'care receipt'!$BZ8/10^6</f>
        <v>22.472803179220634</v>
      </c>
      <c r="CJ8">
        <f>J8*BP8*365.25/7*'care receipt'!$BZ8/10^6</f>
        <v>7.4255892133288155</v>
      </c>
      <c r="CK8">
        <f t="shared" si="27"/>
        <v>91.437237689407979</v>
      </c>
      <c r="CM8" s="1">
        <v>17229</v>
      </c>
      <c r="CN8" s="1">
        <v>23748</v>
      </c>
      <c r="CO8" s="1">
        <v>466</v>
      </c>
      <c r="CP8" s="1">
        <v>2</v>
      </c>
      <c r="CR8">
        <f>'care receipt'!$N$5*'care provision'!CM8/1000</f>
        <v>1148.8229490030003</v>
      </c>
      <c r="CS8">
        <f>'care receipt'!$N$5*'care provision'!CN8/1000</f>
        <v>1583.5073070360006</v>
      </c>
      <c r="CT8">
        <f>'care receipt'!$N$5*'care provision'!CO8/1000</f>
        <v>31.072696862000008</v>
      </c>
      <c r="CU8">
        <f>'care receipt'!$N$5*'care provision'!CP8/1000</f>
        <v>0.13335921400000003</v>
      </c>
      <c r="CW8">
        <f t="shared" si="4"/>
        <v>2024</v>
      </c>
      <c r="CX8">
        <f t="shared" si="5"/>
        <v>0.49338487972508588</v>
      </c>
      <c r="CY8">
        <f t="shared" si="6"/>
        <v>0.46480858059970259</v>
      </c>
      <c r="CZ8">
        <f t="shared" si="7"/>
        <v>1.5109756492980124E-2</v>
      </c>
      <c r="DA8">
        <f t="shared" si="8"/>
        <v>2.0100502512562814E-4</v>
      </c>
      <c r="DC8" s="1">
        <v>522.29049999999995</v>
      </c>
      <c r="DD8" s="1">
        <v>576.11919999999998</v>
      </c>
      <c r="DE8" s="1">
        <v>561.39350000000002</v>
      </c>
      <c r="DF8" s="1">
        <v>77.031589999999994</v>
      </c>
      <c r="DH8">
        <f t="shared" si="9"/>
        <v>7.2002317493550185</v>
      </c>
      <c r="DI8">
        <f t="shared" si="10"/>
        <v>10.94746755508482</v>
      </c>
      <c r="DJ8">
        <f t="shared" si="11"/>
        <v>0.2093281205495664</v>
      </c>
      <c r="DK8">
        <f t="shared" si="12"/>
        <v>1.2327446754684313E-4</v>
      </c>
      <c r="DL8">
        <f>SUM(DH8:DK8)/'care receipt'!DF8</f>
        <v>0.38939947164891925</v>
      </c>
      <c r="DM8">
        <f t="shared" si="28"/>
        <v>18.357150699456955</v>
      </c>
      <c r="DO8" s="1">
        <v>0.2424936</v>
      </c>
      <c r="DP8" s="1">
        <v>0.20843539999999999</v>
      </c>
      <c r="DQ8" s="1">
        <v>0.35071360000000001</v>
      </c>
      <c r="DR8" s="1">
        <v>0.22320599999999999</v>
      </c>
      <c r="DS8" s="1">
        <v>2.0763500000000001E-2</v>
      </c>
      <c r="DT8" s="1">
        <v>3.6722E-3</v>
      </c>
      <c r="DU8" s="1">
        <v>0.2398914</v>
      </c>
      <c r="DV8" s="1">
        <v>0.20511979999999999</v>
      </c>
      <c r="DW8" s="1">
        <v>0.2071807</v>
      </c>
      <c r="DX8" s="1">
        <v>0.2154768</v>
      </c>
      <c r="DY8" s="1">
        <v>0.2374416</v>
      </c>
      <c r="EA8">
        <f t="shared" si="29"/>
        <v>0.2424936</v>
      </c>
      <c r="EB8">
        <f t="shared" si="30"/>
        <v>0.35071360000000001</v>
      </c>
      <c r="EC8">
        <f t="shared" si="31"/>
        <v>0.22320599999999999</v>
      </c>
      <c r="ED8">
        <f t="shared" si="13"/>
        <v>1.6594481466499965E-2</v>
      </c>
      <c r="EE8">
        <f t="shared" si="32"/>
        <v>3.7699000000000038E-2</v>
      </c>
      <c r="EG8" s="1">
        <v>0.2424936</v>
      </c>
      <c r="EH8" s="1">
        <v>0.26229940000000002</v>
      </c>
      <c r="EI8" s="1">
        <v>0.31301459999999998</v>
      </c>
      <c r="EJ8" s="1">
        <v>0.22763079999999999</v>
      </c>
      <c r="EK8" s="1">
        <v>0.1900685</v>
      </c>
      <c r="EL8" s="1">
        <v>2889.7950000000001</v>
      </c>
      <c r="EM8" s="1">
        <v>3072.04</v>
      </c>
      <c r="EN8" s="1">
        <v>3490.056</v>
      </c>
      <c r="EO8" s="1">
        <v>2722.9769999999999</v>
      </c>
      <c r="EP8" s="1">
        <v>2545.7959999999998</v>
      </c>
    </row>
    <row r="9" spans="1:146" x14ac:dyDescent="0.25">
      <c r="A9">
        <v>2025</v>
      </c>
      <c r="B9" s="1">
        <v>35226</v>
      </c>
      <c r="C9" s="1">
        <v>51188</v>
      </c>
      <c r="D9" s="1">
        <v>31800</v>
      </c>
      <c r="E9" s="1">
        <v>10455</v>
      </c>
      <c r="G9">
        <f>'care receipt'!$N$5*'care provision'!B9/1000</f>
        <v>2348.8558361820005</v>
      </c>
      <c r="H9">
        <f>'care receipt'!$N$5*'care provision'!C9/1000</f>
        <v>3413.1957231160013</v>
      </c>
      <c r="I9">
        <f>'care receipt'!$N$5*'care provision'!D9/1000</f>
        <v>2120.4115026000009</v>
      </c>
      <c r="J9">
        <f>'care receipt'!$N$5*'care provision'!E9/1000</f>
        <v>697.13529118500026</v>
      </c>
      <c r="K9">
        <f t="shared" si="14"/>
        <v>8579.5983530830035</v>
      </c>
      <c r="L9">
        <f>K9/'care receipt'!BG9</f>
        <v>2.1512598017087163</v>
      </c>
      <c r="N9" s="1">
        <v>12776</v>
      </c>
      <c r="O9" s="1">
        <v>7229</v>
      </c>
      <c r="P9" s="1">
        <v>6522</v>
      </c>
      <c r="Q9" s="1">
        <v>2991</v>
      </c>
      <c r="R9" s="1">
        <v>5876</v>
      </c>
      <c r="S9" s="1">
        <v>17.65476</v>
      </c>
      <c r="U9">
        <f>'care receipt'!$N$5*'care provision'!N9/1000</f>
        <v>851.89865903200018</v>
      </c>
      <c r="V9">
        <f>'care receipt'!$N$5*'care provision'!O9/1000</f>
        <v>482.02687900300015</v>
      </c>
      <c r="W9">
        <f>'care receipt'!$N$5*'care provision'!P9/1000</f>
        <v>434.8843968540001</v>
      </c>
      <c r="X9">
        <f>'care receipt'!$N$5*'care provision'!Q9/1000</f>
        <v>199.43870453700004</v>
      </c>
      <c r="Y9">
        <f>'care receipt'!$N$5*'care provision'!R9/1000</f>
        <v>391.8093707320001</v>
      </c>
      <c r="Z9">
        <f t="shared" si="15"/>
        <v>17.65476</v>
      </c>
      <c r="AB9" s="1">
        <v>21594</v>
      </c>
      <c r="AC9" s="1">
        <v>10313</v>
      </c>
      <c r="AD9" s="1">
        <v>8500</v>
      </c>
      <c r="AE9" s="1">
        <v>3736</v>
      </c>
      <c r="AF9" s="1">
        <v>7312</v>
      </c>
      <c r="AG9" s="1">
        <v>15.520530000000001</v>
      </c>
      <c r="AI9">
        <f>'care receipt'!$N$5*'care provision'!AB9/1000</f>
        <v>1439.8794335580005</v>
      </c>
      <c r="AJ9">
        <f>'care receipt'!$N$5*'care provision'!AC9/1000</f>
        <v>687.66678699100021</v>
      </c>
      <c r="AK9">
        <f>'care receipt'!$N$5*'care provision'!AD9/1000</f>
        <v>566.77665950000016</v>
      </c>
      <c r="AL9">
        <f>'care receipt'!$N$5*'care provision'!AE9/1000</f>
        <v>249.11501175200007</v>
      </c>
      <c r="AM9">
        <f>'care receipt'!$N$5*'care provision'!AF9/1000</f>
        <v>487.56128638400014</v>
      </c>
      <c r="AN9">
        <f t="shared" si="16"/>
        <v>15.520530000000001</v>
      </c>
      <c r="AP9" s="1">
        <v>12160</v>
      </c>
      <c r="AQ9" s="1">
        <v>6608</v>
      </c>
      <c r="AR9" s="1">
        <v>5730</v>
      </c>
      <c r="AS9" s="1">
        <v>2633</v>
      </c>
      <c r="AT9" s="1">
        <v>4844</v>
      </c>
      <c r="AU9" s="1">
        <v>16.424890000000001</v>
      </c>
      <c r="AW9">
        <f>'care receipt'!$N$5*'care provision'!AP9/1000</f>
        <v>810.82402112000022</v>
      </c>
      <c r="AX9">
        <f>'care receipt'!$N$5*'care provision'!AQ9/1000</f>
        <v>440.61884305600012</v>
      </c>
      <c r="AY9">
        <f>'care receipt'!$N$5*'care provision'!AR9/1000</f>
        <v>382.07414811000012</v>
      </c>
      <c r="AZ9">
        <f>'care receipt'!$N$5*'care provision'!AS9/1000</f>
        <v>175.56740523100004</v>
      </c>
      <c r="BA9">
        <f>'care receipt'!$N$5*'care provision'!AT9/1000</f>
        <v>322.99601630800009</v>
      </c>
      <c r="BB9">
        <f t="shared" si="17"/>
        <v>16.424890000000001</v>
      </c>
      <c r="BD9" s="1">
        <v>3637</v>
      </c>
      <c r="BE9" s="1">
        <v>2178</v>
      </c>
      <c r="BF9" s="1">
        <v>2020</v>
      </c>
      <c r="BG9" s="1">
        <v>916</v>
      </c>
      <c r="BH9" s="1">
        <v>1760</v>
      </c>
      <c r="BI9" s="1">
        <v>17.370539999999998</v>
      </c>
      <c r="BK9">
        <f>'care receipt'!$N$5*'care provision'!BD9/1000</f>
        <v>242.51373065900009</v>
      </c>
      <c r="BL9">
        <f>'care receipt'!$N$5*'care provision'!BE9/1000</f>
        <v>145.22818404600005</v>
      </c>
      <c r="BM9">
        <f>'care receipt'!$N$5*'care provision'!BF9/1000</f>
        <v>134.69280614000002</v>
      </c>
      <c r="BN9">
        <f>'care receipt'!$N$5*'care provision'!BG9/1000</f>
        <v>61.078520012000013</v>
      </c>
      <c r="BO9">
        <f>'care receipt'!$N$5*'care provision'!BH9/1000</f>
        <v>117.35610832000003</v>
      </c>
      <c r="BP9">
        <f t="shared" si="18"/>
        <v>17.370539999999998</v>
      </c>
      <c r="BR9">
        <f t="shared" si="19"/>
        <v>3345.115844369001</v>
      </c>
      <c r="BS9">
        <f t="shared" si="20"/>
        <v>1755.5406930960005</v>
      </c>
      <c r="BT9">
        <f t="shared" si="21"/>
        <v>1518.4280106040005</v>
      </c>
      <c r="BU9">
        <f t="shared" si="22"/>
        <v>685.19964153200021</v>
      </c>
      <c r="BV9">
        <f t="shared" si="23"/>
        <v>1319.7227817440005</v>
      </c>
      <c r="BW9">
        <f t="shared" si="24"/>
        <v>16.478654245389333</v>
      </c>
      <c r="BY9">
        <f t="shared" si="0"/>
        <v>2163.7663620412677</v>
      </c>
      <c r="BZ9">
        <f t="shared" si="1"/>
        <v>2764.1392952391839</v>
      </c>
      <c r="CA9">
        <f t="shared" si="2"/>
        <v>1817.2505366320338</v>
      </c>
      <c r="CB9">
        <f t="shared" si="3"/>
        <v>631.86248747979835</v>
      </c>
      <c r="CC9">
        <f t="shared" si="25"/>
        <v>7377.0186813922828</v>
      </c>
      <c r="CD9">
        <f t="shared" si="26"/>
        <v>0.66800775084256603</v>
      </c>
      <c r="CE9">
        <f>CC9/'care receipt'!BR9</f>
        <v>1.6942806381809741</v>
      </c>
      <c r="CG9">
        <f>G9*Z9*365.25/7*'care receipt'!$BZ9/10^6</f>
        <v>27.800904886839369</v>
      </c>
      <c r="CH9">
        <f>H9*AN9*365.25/7*'care receipt'!$BZ9/10^6</f>
        <v>35.514727924887737</v>
      </c>
      <c r="CI9">
        <f>I9*BB9*365.25/7*'care receipt'!$BZ9/10^6</f>
        <v>23.348735894389243</v>
      </c>
      <c r="CJ9">
        <f>J9*BP9*365.25/7*'care receipt'!$BZ9/10^6</f>
        <v>8.1184129784769148</v>
      </c>
      <c r="CK9">
        <f t="shared" si="27"/>
        <v>94.78278168459326</v>
      </c>
      <c r="CM9" s="1">
        <v>17091</v>
      </c>
      <c r="CN9" s="1">
        <v>23602</v>
      </c>
      <c r="CO9" s="1">
        <v>471</v>
      </c>
      <c r="CP9" s="1">
        <v>2</v>
      </c>
      <c r="CR9">
        <f>'care receipt'!$N$5*'care provision'!CM9/1000</f>
        <v>1139.6211632370002</v>
      </c>
      <c r="CS9">
        <f>'care receipt'!$N$5*'care provision'!CN9/1000</f>
        <v>1573.7720844140003</v>
      </c>
      <c r="CT9">
        <f>'care receipt'!$N$5*'care provision'!CO9/1000</f>
        <v>31.40609489700001</v>
      </c>
      <c r="CU9">
        <f>'care receipt'!$N$5*'care provision'!CP9/1000</f>
        <v>0.13335921400000003</v>
      </c>
      <c r="CW9">
        <f t="shared" si="4"/>
        <v>2025</v>
      </c>
      <c r="CX9">
        <f t="shared" si="5"/>
        <v>0.48518140010219724</v>
      </c>
      <c r="CY9">
        <f t="shared" si="6"/>
        <v>0.46108462920997101</v>
      </c>
      <c r="CZ9">
        <f t="shared" si="7"/>
        <v>1.4811320754716979E-2</v>
      </c>
      <c r="DA9">
        <f t="shared" si="8"/>
        <v>1.9129603060736487E-4</v>
      </c>
      <c r="DC9" s="1">
        <v>533.0385</v>
      </c>
      <c r="DD9" s="1">
        <v>571.12750000000005</v>
      </c>
      <c r="DE9" s="1">
        <v>534.93230000000005</v>
      </c>
      <c r="DF9" s="1">
        <v>133.83709999999999</v>
      </c>
      <c r="DH9">
        <f t="shared" si="9"/>
        <v>7.2895434650412687</v>
      </c>
      <c r="DI9">
        <f t="shared" si="10"/>
        <v>10.785894193693883</v>
      </c>
      <c r="DJ9">
        <f t="shared" si="11"/>
        <v>0.20160161492724576</v>
      </c>
      <c r="DK9">
        <f t="shared" si="12"/>
        <v>2.1418092552047283E-4</v>
      </c>
      <c r="DL9">
        <f>SUM(DH9:DK9)/'care receipt'!DF9</f>
        <v>0.36410004174446386</v>
      </c>
      <c r="DM9">
        <f t="shared" si="28"/>
        <v>18.277253454587918</v>
      </c>
      <c r="DO9" s="1">
        <v>0.24373980000000001</v>
      </c>
      <c r="DP9" s="1">
        <v>0.21369350000000001</v>
      </c>
      <c r="DQ9" s="1">
        <v>0.36568580000000001</v>
      </c>
      <c r="DR9" s="1">
        <v>0.22763030000000001</v>
      </c>
      <c r="DS9" s="1">
        <v>2.1792800000000001E-2</v>
      </c>
      <c r="DT9" s="1">
        <v>2.4396999999999999E-3</v>
      </c>
      <c r="DU9" s="1">
        <v>0.24122859999999999</v>
      </c>
      <c r="DV9" s="1">
        <v>0.2023654</v>
      </c>
      <c r="DW9" s="1">
        <v>0.2120293</v>
      </c>
      <c r="DX9" s="1">
        <v>0.21862400000000001</v>
      </c>
      <c r="DY9" s="1">
        <v>0.24819169999999999</v>
      </c>
      <c r="EA9">
        <f t="shared" si="29"/>
        <v>0.24373980000000001</v>
      </c>
      <c r="EB9">
        <f t="shared" si="30"/>
        <v>0.36568580000000001</v>
      </c>
      <c r="EC9">
        <f t="shared" si="31"/>
        <v>0.22763030000000001</v>
      </c>
      <c r="ED9">
        <f t="shared" si="13"/>
        <v>1.7004333297834576E-2</v>
      </c>
      <c r="EE9">
        <f t="shared" si="32"/>
        <v>4.803940000000001E-2</v>
      </c>
      <c r="EG9" s="1">
        <v>0.24373980000000001</v>
      </c>
      <c r="EH9" s="1">
        <v>0.26145360000000001</v>
      </c>
      <c r="EI9" s="1">
        <v>0.3176464</v>
      </c>
      <c r="EJ9" s="1">
        <v>0.221916</v>
      </c>
      <c r="EK9" s="1">
        <v>0.1804384</v>
      </c>
      <c r="EL9" s="1">
        <v>2950.58</v>
      </c>
      <c r="EM9" s="1">
        <v>3126.7559999999999</v>
      </c>
      <c r="EN9" s="1">
        <v>3634.5360000000001</v>
      </c>
      <c r="EO9" s="1">
        <v>2751.6559999999999</v>
      </c>
      <c r="EP9" s="1">
        <v>2667.8780000000002</v>
      </c>
    </row>
    <row r="10" spans="1:146" x14ac:dyDescent="0.25">
      <c r="A10">
        <v>2026</v>
      </c>
      <c r="B10" s="1">
        <v>35322</v>
      </c>
      <c r="C10" s="1">
        <v>51144</v>
      </c>
      <c r="D10" s="1">
        <v>32444</v>
      </c>
      <c r="E10" s="1">
        <v>10990</v>
      </c>
      <c r="G10">
        <f>'care receipt'!$N$5*'care provision'!B10/1000</f>
        <v>2355.2570784540007</v>
      </c>
      <c r="H10">
        <f>'care receipt'!$N$5*'care provision'!C10/1000</f>
        <v>3410.2618204080009</v>
      </c>
      <c r="I10">
        <f>'care receipt'!$N$5*'care provision'!D10/1000</f>
        <v>2163.3531695080005</v>
      </c>
      <c r="J10">
        <f>'care receipt'!$N$5*'care provision'!E10/1000</f>
        <v>732.80888093000021</v>
      </c>
      <c r="K10">
        <f t="shared" si="14"/>
        <v>8661.6809493000019</v>
      </c>
      <c r="L10">
        <f>K10/'care receipt'!BG10</f>
        <v>2.103234998866617</v>
      </c>
      <c r="N10" s="1">
        <v>12797</v>
      </c>
      <c r="O10" s="1">
        <v>7218</v>
      </c>
      <c r="P10" s="1">
        <v>6621</v>
      </c>
      <c r="Q10" s="1">
        <v>2981</v>
      </c>
      <c r="R10" s="1">
        <v>5877</v>
      </c>
      <c r="S10" s="1">
        <v>17.63607</v>
      </c>
      <c r="U10">
        <f>'care receipt'!$N$5*'care provision'!N10/1000</f>
        <v>853.29893077900033</v>
      </c>
      <c r="V10">
        <f>'care receipt'!$N$5*'care provision'!O10/1000</f>
        <v>481.29340332600015</v>
      </c>
      <c r="W10">
        <f>'care receipt'!$N$5*'care provision'!P10/1000</f>
        <v>441.48567794700011</v>
      </c>
      <c r="X10">
        <f>'care receipt'!$N$5*'care provision'!Q10/1000</f>
        <v>198.77190846700006</v>
      </c>
      <c r="Y10">
        <f>'care receipt'!$N$5*'care provision'!R10/1000</f>
        <v>391.87605033900013</v>
      </c>
      <c r="Z10">
        <f t="shared" si="15"/>
        <v>17.63607</v>
      </c>
      <c r="AB10" s="1">
        <v>21648</v>
      </c>
      <c r="AC10" s="1">
        <v>10151</v>
      </c>
      <c r="AD10" s="1">
        <v>8648</v>
      </c>
      <c r="AE10" s="1">
        <v>3874</v>
      </c>
      <c r="AF10" s="1">
        <v>7083</v>
      </c>
      <c r="AG10" s="1">
        <v>15.32456</v>
      </c>
      <c r="AI10">
        <f>'care receipt'!$N$5*'care provision'!AB10/1000</f>
        <v>1443.4801323360005</v>
      </c>
      <c r="AJ10">
        <f>'care receipt'!$N$5*'care provision'!AC10/1000</f>
        <v>676.86469065700021</v>
      </c>
      <c r="AK10">
        <f>'care receipt'!$N$5*'care provision'!AD10/1000</f>
        <v>576.64524133600014</v>
      </c>
      <c r="AL10">
        <f>'care receipt'!$N$5*'care provision'!AE10/1000</f>
        <v>258.31679751800004</v>
      </c>
      <c r="AM10">
        <f>'care receipt'!$N$5*'care provision'!AF10/1000</f>
        <v>472.29165638100011</v>
      </c>
      <c r="AN10">
        <f t="shared" si="16"/>
        <v>15.32456</v>
      </c>
      <c r="AP10" s="1">
        <v>12399</v>
      </c>
      <c r="AQ10" s="1">
        <v>6537</v>
      </c>
      <c r="AR10" s="1">
        <v>6025</v>
      </c>
      <c r="AS10" s="1">
        <v>2695</v>
      </c>
      <c r="AT10" s="1">
        <v>4961</v>
      </c>
      <c r="AU10" s="1">
        <v>16.52955</v>
      </c>
      <c r="AW10">
        <f>'care receipt'!$N$5*'care provision'!AP10/1000</f>
        <v>826.76044719300023</v>
      </c>
      <c r="AX10">
        <f>'care receipt'!$N$5*'care provision'!AQ10/1000</f>
        <v>435.88459095900009</v>
      </c>
      <c r="AY10">
        <f>'care receipt'!$N$5*'care provision'!AR10/1000</f>
        <v>401.74463217500011</v>
      </c>
      <c r="AZ10">
        <f>'care receipt'!$N$5*'care provision'!AS10/1000</f>
        <v>179.70154086500006</v>
      </c>
      <c r="BA10">
        <f>'care receipt'!$N$5*'care provision'!AT10/1000</f>
        <v>330.79753032700006</v>
      </c>
      <c r="BB10">
        <f t="shared" si="17"/>
        <v>16.52955</v>
      </c>
      <c r="BD10" s="1">
        <v>3804</v>
      </c>
      <c r="BE10" s="1">
        <v>2371</v>
      </c>
      <c r="BF10" s="1">
        <v>2123</v>
      </c>
      <c r="BG10" s="1">
        <v>927</v>
      </c>
      <c r="BH10" s="1">
        <v>1831</v>
      </c>
      <c r="BI10" s="1">
        <v>17.54926</v>
      </c>
      <c r="BK10">
        <f>'care receipt'!$N$5*'care provision'!BD10/1000</f>
        <v>253.64922502800007</v>
      </c>
      <c r="BL10">
        <f>'care receipt'!$N$5*'care provision'!BE10/1000</f>
        <v>158.09734819700003</v>
      </c>
      <c r="BM10">
        <f>'care receipt'!$N$5*'care provision'!BF10/1000</f>
        <v>141.56080566100005</v>
      </c>
      <c r="BN10">
        <f>'care receipt'!$N$5*'care provision'!BG10/1000</f>
        <v>61.811995689000021</v>
      </c>
      <c r="BO10">
        <f>'care receipt'!$N$5*'care provision'!BH10/1000</f>
        <v>122.09036041700003</v>
      </c>
      <c r="BP10">
        <f t="shared" si="18"/>
        <v>17.54926</v>
      </c>
      <c r="BR10">
        <f t="shared" si="19"/>
        <v>3377.1887353360012</v>
      </c>
      <c r="BS10">
        <f t="shared" si="20"/>
        <v>1752.1400331390005</v>
      </c>
      <c r="BT10">
        <f t="shared" si="21"/>
        <v>1561.4363571190004</v>
      </c>
      <c r="BU10">
        <f t="shared" si="22"/>
        <v>698.60224253900014</v>
      </c>
      <c r="BV10">
        <f t="shared" si="23"/>
        <v>1317.0555974640004</v>
      </c>
      <c r="BW10">
        <f t="shared" si="24"/>
        <v>16.442275972132411</v>
      </c>
      <c r="BY10">
        <f t="shared" si="0"/>
        <v>2167.3662994990923</v>
      </c>
      <c r="BZ10">
        <f t="shared" si="1"/>
        <v>2726.8918968002831</v>
      </c>
      <c r="CA10">
        <f t="shared" si="2"/>
        <v>1865.866809057959</v>
      </c>
      <c r="CB10">
        <f t="shared" si="3"/>
        <v>671.02966010486398</v>
      </c>
      <c r="CC10">
        <f t="shared" si="25"/>
        <v>7431.1546654621989</v>
      </c>
      <c r="CD10">
        <f t="shared" si="26"/>
        <v>0.65861342101335008</v>
      </c>
      <c r="CE10">
        <f>CC10/'care receipt'!BR10</f>
        <v>1.6451674251184958</v>
      </c>
      <c r="CG10">
        <f>G10*Z10*365.25/7*'care receipt'!$BZ10/10^6</f>
        <v>27.928668012951714</v>
      </c>
      <c r="CH10">
        <f>H10*AN10*365.25/7*'care receipt'!$BZ10/10^6</f>
        <v>35.138711213948724</v>
      </c>
      <c r="CI10">
        <f>I10*BB10*365.25/7*'care receipt'!$BZ10/10^6</f>
        <v>24.043547543674968</v>
      </c>
      <c r="CJ10">
        <f>J10*BP10*365.25/7*'care receipt'!$BZ10/10^6</f>
        <v>8.6468838277331646</v>
      </c>
      <c r="CK10">
        <f t="shared" si="27"/>
        <v>95.757810598308581</v>
      </c>
      <c r="CM10" s="1">
        <v>16791</v>
      </c>
      <c r="CN10" s="1">
        <v>23327</v>
      </c>
      <c r="CO10" s="1">
        <v>503</v>
      </c>
      <c r="CP10" s="1">
        <v>3</v>
      </c>
      <c r="CR10">
        <f>'care receipt'!$N$5*'care provision'!CM10/1000</f>
        <v>1119.6172811370002</v>
      </c>
      <c r="CS10">
        <f>'care receipt'!$N$5*'care provision'!CN10/1000</f>
        <v>1555.4351924890004</v>
      </c>
      <c r="CT10">
        <f>'care receipt'!$N$5*'care provision'!CO10/1000</f>
        <v>33.539842321000009</v>
      </c>
      <c r="CU10">
        <f>'care receipt'!$N$5*'care provision'!CP10/1000</f>
        <v>0.20003882100000003</v>
      </c>
      <c r="CW10">
        <f t="shared" si="4"/>
        <v>2026</v>
      </c>
      <c r="CX10">
        <f t="shared" si="5"/>
        <v>0.47536945812807874</v>
      </c>
      <c r="CY10">
        <f t="shared" si="6"/>
        <v>0.45610433286407009</v>
      </c>
      <c r="CZ10">
        <f t="shared" si="7"/>
        <v>1.5503637036123783E-2</v>
      </c>
      <c r="DA10">
        <f t="shared" si="8"/>
        <v>2.7297543221110096E-4</v>
      </c>
      <c r="DC10" s="1">
        <v>542.12130000000002</v>
      </c>
      <c r="DD10" s="1">
        <v>562.60140000000001</v>
      </c>
      <c r="DE10" s="1">
        <v>539.01260000000002</v>
      </c>
      <c r="DF10" s="1">
        <v>362.47800000000001</v>
      </c>
      <c r="DH10">
        <f t="shared" si="9"/>
        <v>7.2836205114294721</v>
      </c>
      <c r="DI10">
        <f t="shared" si="10"/>
        <v>10.501080202842973</v>
      </c>
      <c r="DJ10">
        <f t="shared" si="11"/>
        <v>0.21694077135638701</v>
      </c>
      <c r="DK10">
        <f t="shared" si="12"/>
        <v>8.7011606110125631E-4</v>
      </c>
      <c r="DL10">
        <f>SUM(DH10:DK10)/'care receipt'!DF10</f>
        <v>0.34536515176167404</v>
      </c>
      <c r="DM10">
        <f t="shared" si="28"/>
        <v>18.002511601689935</v>
      </c>
      <c r="DO10" s="1">
        <v>0.2485581</v>
      </c>
      <c r="DP10" s="1">
        <v>0.2145167</v>
      </c>
      <c r="DQ10" s="1">
        <v>0.3711373</v>
      </c>
      <c r="DR10" s="1">
        <v>0.22780980000000001</v>
      </c>
      <c r="DS10" s="1">
        <v>2.5981799999999999E-2</v>
      </c>
      <c r="DT10" s="1">
        <v>2.6916000000000002E-3</v>
      </c>
      <c r="DU10" s="1">
        <v>0.2460184</v>
      </c>
      <c r="DV10" s="1">
        <v>0.2023769</v>
      </c>
      <c r="DW10" s="1">
        <v>0.21166219999999999</v>
      </c>
      <c r="DX10" s="1">
        <v>0.21634529999999999</v>
      </c>
      <c r="DY10" s="1">
        <v>0.24778140000000001</v>
      </c>
      <c r="EA10">
        <f t="shared" si="29"/>
        <v>0.2485581</v>
      </c>
      <c r="EB10">
        <f t="shared" si="30"/>
        <v>0.3711373</v>
      </c>
      <c r="EC10">
        <f t="shared" si="31"/>
        <v>0.22780980000000001</v>
      </c>
      <c r="ED10">
        <f t="shared" si="13"/>
        <v>2.0088737007874013E-2</v>
      </c>
      <c r="EE10">
        <f t="shared" si="32"/>
        <v>5.0034200000000029E-2</v>
      </c>
      <c r="EG10" s="1">
        <v>0.2485581</v>
      </c>
      <c r="EH10" s="1">
        <v>0.26910200000000001</v>
      </c>
      <c r="EI10" s="1">
        <v>0.32110309999999997</v>
      </c>
      <c r="EJ10" s="1">
        <v>0.23309260000000001</v>
      </c>
      <c r="EK10" s="1">
        <v>0.22519690000000001</v>
      </c>
      <c r="EL10" s="1">
        <v>2940.4969999999998</v>
      </c>
      <c r="EM10" s="1">
        <v>3183.174</v>
      </c>
      <c r="EN10" s="1">
        <v>3718.0219999999999</v>
      </c>
      <c r="EO10" s="1">
        <v>2748.4290000000001</v>
      </c>
      <c r="EP10" s="1">
        <v>2680.38</v>
      </c>
    </row>
    <row r="11" spans="1:146" x14ac:dyDescent="0.25">
      <c r="A11">
        <v>2027</v>
      </c>
      <c r="B11" s="1">
        <v>35522</v>
      </c>
      <c r="C11" s="1">
        <v>51239</v>
      </c>
      <c r="D11" s="1">
        <v>32795</v>
      </c>
      <c r="E11" s="1">
        <v>12097</v>
      </c>
      <c r="G11">
        <f>'care receipt'!$N$5*'care provision'!B11/1000</f>
        <v>2368.5929998540009</v>
      </c>
      <c r="H11">
        <f>'care receipt'!$N$5*'care provision'!C11/1000</f>
        <v>3416.5963830730011</v>
      </c>
      <c r="I11">
        <f>'care receipt'!$N$5*'care provision'!D11/1000</f>
        <v>2186.7577115650006</v>
      </c>
      <c r="J11">
        <f>'care receipt'!$N$5*'care provision'!E11/1000</f>
        <v>806.62320587900024</v>
      </c>
      <c r="K11">
        <f t="shared" si="14"/>
        <v>8778.5703003710041</v>
      </c>
      <c r="L11">
        <f>K11/'care receipt'!BG11</f>
        <v>2.058461153587567</v>
      </c>
      <c r="N11" s="1">
        <v>12804</v>
      </c>
      <c r="O11" s="1">
        <v>7164</v>
      </c>
      <c r="P11" s="1">
        <v>6563</v>
      </c>
      <c r="Q11" s="1">
        <v>2968</v>
      </c>
      <c r="R11" s="1">
        <v>6191</v>
      </c>
      <c r="S11" s="1">
        <v>18.196719999999999</v>
      </c>
      <c r="U11">
        <f>'care receipt'!$N$5*'care provision'!N11/1000</f>
        <v>853.76568802800023</v>
      </c>
      <c r="V11">
        <f>'care receipt'!$N$5*'care provision'!O11/1000</f>
        <v>477.69270454800011</v>
      </c>
      <c r="W11">
        <f>'care receipt'!$N$5*'care provision'!P11/1000</f>
        <v>437.61826074100014</v>
      </c>
      <c r="X11">
        <f>'care receipt'!$N$5*'care provision'!Q11/1000</f>
        <v>197.90507357600006</v>
      </c>
      <c r="Y11">
        <f>'care receipt'!$N$5*'care provision'!R11/1000</f>
        <v>412.81344693700009</v>
      </c>
      <c r="Z11">
        <f t="shared" si="15"/>
        <v>18.196719999999999</v>
      </c>
      <c r="AB11" s="1">
        <v>21537</v>
      </c>
      <c r="AC11" s="1">
        <v>10411</v>
      </c>
      <c r="AD11" s="1">
        <v>8523</v>
      </c>
      <c r="AE11" s="1">
        <v>3756</v>
      </c>
      <c r="AF11" s="1">
        <v>7292</v>
      </c>
      <c r="AG11" s="1">
        <v>15.59052</v>
      </c>
      <c r="AI11">
        <f>'care receipt'!$N$5*'care provision'!AB11/1000</f>
        <v>1436.0786959590005</v>
      </c>
      <c r="AJ11">
        <f>'care receipt'!$N$5*'care provision'!AC11/1000</f>
        <v>694.20138847700014</v>
      </c>
      <c r="AK11">
        <f>'care receipt'!$N$5*'care provision'!AD11/1000</f>
        <v>568.31029046100014</v>
      </c>
      <c r="AL11">
        <f>'care receipt'!$N$5*'care provision'!AE11/1000</f>
        <v>250.44860389200008</v>
      </c>
      <c r="AM11">
        <f>'care receipt'!$N$5*'care provision'!AF11/1000</f>
        <v>486.22769424400013</v>
      </c>
      <c r="AN11">
        <f t="shared" si="16"/>
        <v>15.59052</v>
      </c>
      <c r="AP11" s="1">
        <v>12496</v>
      </c>
      <c r="AQ11" s="1">
        <v>6711</v>
      </c>
      <c r="AR11" s="1">
        <v>6041</v>
      </c>
      <c r="AS11" s="1">
        <v>2762</v>
      </c>
      <c r="AT11" s="1">
        <v>4957</v>
      </c>
      <c r="AU11" s="1">
        <v>16.43647</v>
      </c>
      <c r="AW11">
        <f>'care receipt'!$N$5*'care provision'!AP11/1000</f>
        <v>833.22836907200031</v>
      </c>
      <c r="AX11">
        <f>'care receipt'!$N$5*'care provision'!AQ11/1000</f>
        <v>447.48684257700017</v>
      </c>
      <c r="AY11">
        <f>'care receipt'!$N$5*'care provision'!AR11/1000</f>
        <v>402.81150588700012</v>
      </c>
      <c r="AZ11">
        <f>'care receipt'!$N$5*'care provision'!AS11/1000</f>
        <v>184.16907453400003</v>
      </c>
      <c r="BA11">
        <f>'care receipt'!$N$5*'care provision'!AT11/1000</f>
        <v>330.53081189900007</v>
      </c>
      <c r="BB11">
        <f t="shared" si="17"/>
        <v>16.43647</v>
      </c>
      <c r="BD11" s="1">
        <v>4112</v>
      </c>
      <c r="BE11" s="1">
        <v>2639</v>
      </c>
      <c r="BF11" s="1">
        <v>2320</v>
      </c>
      <c r="BG11" s="1">
        <v>1080</v>
      </c>
      <c r="BH11" s="1">
        <v>2009</v>
      </c>
      <c r="BI11" s="1">
        <v>17.304480000000002</v>
      </c>
      <c r="BK11">
        <f>'care receipt'!$N$5*'care provision'!BD11/1000</f>
        <v>274.18654398400002</v>
      </c>
      <c r="BL11">
        <f>'care receipt'!$N$5*'care provision'!BE11/1000</f>
        <v>175.96748287300005</v>
      </c>
      <c r="BM11">
        <f>'care receipt'!$N$5*'care provision'!BF11/1000</f>
        <v>154.69668824000004</v>
      </c>
      <c r="BN11">
        <f>'care receipt'!$N$5*'care provision'!BG11/1000</f>
        <v>72.01397556000002</v>
      </c>
      <c r="BO11">
        <f>'care receipt'!$N$5*'care provision'!BH11/1000</f>
        <v>133.95933046300004</v>
      </c>
      <c r="BP11">
        <f t="shared" si="18"/>
        <v>17.304480000000002</v>
      </c>
      <c r="BR11">
        <f t="shared" si="19"/>
        <v>3397.259297043001</v>
      </c>
      <c r="BS11">
        <f t="shared" si="20"/>
        <v>1795.3484184750005</v>
      </c>
      <c r="BT11">
        <f t="shared" si="21"/>
        <v>1563.4367453290004</v>
      </c>
      <c r="BU11">
        <f t="shared" si="22"/>
        <v>704.53672756200024</v>
      </c>
      <c r="BV11">
        <f t="shared" si="23"/>
        <v>1363.5312835430004</v>
      </c>
      <c r="BW11">
        <f t="shared" si="24"/>
        <v>16.6619284811588</v>
      </c>
      <c r="BY11">
        <f t="shared" si="0"/>
        <v>2248.9289677705397</v>
      </c>
      <c r="BZ11">
        <f t="shared" si="1"/>
        <v>2779.3706181390739</v>
      </c>
      <c r="CA11">
        <f t="shared" si="2"/>
        <v>1875.432348632047</v>
      </c>
      <c r="CB11">
        <f t="shared" si="3"/>
        <v>728.31868179608819</v>
      </c>
      <c r="CC11">
        <f t="shared" si="25"/>
        <v>7632.0506163377486</v>
      </c>
      <c r="CD11">
        <f t="shared" si="26"/>
        <v>0.65883991586031321</v>
      </c>
      <c r="CE11">
        <f>CC11/'care receipt'!BR11</f>
        <v>1.6137270694099997</v>
      </c>
      <c r="CG11">
        <f>G11*Z11*365.25/7*'care receipt'!$BZ11/10^6</f>
        <v>29.104190653466826</v>
      </c>
      <c r="CH11">
        <f>H11*AN11*365.25/7*'care receipt'!$BZ11/10^6</f>
        <v>35.968824950107084</v>
      </c>
      <c r="CI11">
        <f>I11*BB11*365.25/7*'care receipt'!$BZ11/10^6</f>
        <v>24.270637896748067</v>
      </c>
      <c r="CJ11">
        <f>J11*BP11*365.25/7*'care receipt'!$BZ11/10^6</f>
        <v>9.42543142769361</v>
      </c>
      <c r="CK11">
        <f t="shared" si="27"/>
        <v>98.769084928015587</v>
      </c>
      <c r="CM11" s="1">
        <v>16764</v>
      </c>
      <c r="CN11" s="1">
        <v>22592</v>
      </c>
      <c r="CO11" s="1">
        <v>517</v>
      </c>
      <c r="CP11" s="1">
        <v>6</v>
      </c>
      <c r="CR11">
        <f>'care receipt'!$N$5*'care provision'!CM11/1000</f>
        <v>1117.8169317480001</v>
      </c>
      <c r="CS11">
        <f>'care receipt'!$N$5*'care provision'!CN11/1000</f>
        <v>1506.4256813440004</v>
      </c>
      <c r="CT11">
        <f>'care receipt'!$N$5*'care provision'!CO11/1000</f>
        <v>34.47335681900001</v>
      </c>
      <c r="CU11">
        <f>'care receipt'!$N$5*'care provision'!CP11/1000</f>
        <v>0.40007764200000007</v>
      </c>
      <c r="CW11">
        <f t="shared" si="4"/>
        <v>2027</v>
      </c>
      <c r="CX11">
        <f t="shared" si="5"/>
        <v>0.4719328866617869</v>
      </c>
      <c r="CY11">
        <f t="shared" si="6"/>
        <v>0.44091414742676477</v>
      </c>
      <c r="CZ11">
        <f t="shared" si="7"/>
        <v>1.5764598261930173E-2</v>
      </c>
      <c r="DA11">
        <f t="shared" si="8"/>
        <v>4.9599074150615853E-4</v>
      </c>
      <c r="DC11" s="1">
        <v>543.51239999999996</v>
      </c>
      <c r="DD11" s="1">
        <v>578.51700000000005</v>
      </c>
      <c r="DE11" s="1">
        <v>534.74739999999997</v>
      </c>
      <c r="DF11" s="1">
        <v>474.6225</v>
      </c>
      <c r="DH11">
        <f t="shared" si="9"/>
        <v>7.2905683600199005</v>
      </c>
      <c r="DI11">
        <f t="shared" si="10"/>
        <v>10.457914390729046</v>
      </c>
      <c r="DJ11">
        <f t="shared" si="11"/>
        <v>0.22121445513879032</v>
      </c>
      <c r="DK11">
        <f t="shared" si="12"/>
        <v>2.2786302076817405E-3</v>
      </c>
      <c r="DL11">
        <f>SUM(DH11:DK11)/'care receipt'!DF11</f>
        <v>0.32689628575549007</v>
      </c>
      <c r="DM11">
        <f t="shared" si="28"/>
        <v>17.971975836095417</v>
      </c>
      <c r="DO11" s="1">
        <v>0.25401420000000002</v>
      </c>
      <c r="DP11" s="1">
        <v>0.2198901</v>
      </c>
      <c r="DQ11" s="1">
        <v>0.38418020000000003</v>
      </c>
      <c r="DR11" s="1">
        <v>0.2291513</v>
      </c>
      <c r="DS11" s="1">
        <v>3.5379500000000001E-2</v>
      </c>
      <c r="DT11" s="1">
        <v>2.3595999999999999E-3</v>
      </c>
      <c r="DU11" s="1">
        <v>0.25134289999999998</v>
      </c>
      <c r="DV11" s="1">
        <v>0.21181230000000001</v>
      </c>
      <c r="DW11" s="1">
        <v>0.2154924</v>
      </c>
      <c r="DX11" s="1">
        <v>0.22393959999999999</v>
      </c>
      <c r="DY11" s="1">
        <v>0.25819769999999997</v>
      </c>
      <c r="EA11">
        <f t="shared" si="29"/>
        <v>0.25401420000000002</v>
      </c>
      <c r="EB11">
        <f t="shared" si="30"/>
        <v>0.38418020000000003</v>
      </c>
      <c r="EC11">
        <f t="shared" si="31"/>
        <v>0.2291513</v>
      </c>
      <c r="ED11">
        <f t="shared" si="13"/>
        <v>2.6481662293949926E-2</v>
      </c>
      <c r="EE11">
        <f t="shared" si="32"/>
        <v>4.5305700000000004E-2</v>
      </c>
      <c r="EG11" s="1">
        <v>0.25401420000000002</v>
      </c>
      <c r="EH11" s="1">
        <v>0.26906390000000002</v>
      </c>
      <c r="EI11" s="1">
        <v>0.33887450000000002</v>
      </c>
      <c r="EJ11" s="1">
        <v>0.2178127</v>
      </c>
      <c r="EK11" s="1">
        <v>0.23816570000000001</v>
      </c>
      <c r="EL11" s="1">
        <v>2955.5070000000001</v>
      </c>
      <c r="EM11" s="1">
        <v>3252.5309999999999</v>
      </c>
      <c r="EN11" s="1">
        <v>3719.7020000000002</v>
      </c>
      <c r="EO11" s="1">
        <v>2674.1289999999999</v>
      </c>
      <c r="EP11" s="1">
        <v>2369.1979999999999</v>
      </c>
    </row>
    <row r="12" spans="1:146" x14ac:dyDescent="0.25">
      <c r="A12">
        <v>2028</v>
      </c>
      <c r="B12" s="1">
        <v>35904</v>
      </c>
      <c r="C12" s="1">
        <v>50887</v>
      </c>
      <c r="D12" s="1">
        <v>33429</v>
      </c>
      <c r="E12" s="1">
        <v>12975</v>
      </c>
      <c r="G12">
        <f>'care receipt'!$N$5*'care provision'!B12/1000</f>
        <v>2394.0646097280005</v>
      </c>
      <c r="H12">
        <f>'care receipt'!$N$5*'care provision'!C12/1000</f>
        <v>3393.1251614090011</v>
      </c>
      <c r="I12">
        <f>'care receipt'!$N$5*'care provision'!D12/1000</f>
        <v>2229.0325824030006</v>
      </c>
      <c r="J12">
        <f>'care receipt'!$N$5*'care provision'!E12/1000</f>
        <v>865.16790082500029</v>
      </c>
      <c r="K12">
        <f t="shared" si="14"/>
        <v>8881.3902543650038</v>
      </c>
      <c r="L12">
        <f>K12/'care receipt'!BG12</f>
        <v>2.0159068894539289</v>
      </c>
      <c r="N12" s="1">
        <v>12858</v>
      </c>
      <c r="O12" s="1">
        <v>7320</v>
      </c>
      <c r="P12" s="1">
        <v>6557</v>
      </c>
      <c r="Q12" s="1">
        <v>2938</v>
      </c>
      <c r="R12" s="1">
        <v>6442</v>
      </c>
      <c r="S12" s="1">
        <v>18.400359999999999</v>
      </c>
      <c r="U12">
        <f>'care receipt'!$N$5*'care provision'!N12/1000</f>
        <v>857.36638680600026</v>
      </c>
      <c r="V12">
        <f>'care receipt'!$N$5*'care provision'!O12/1000</f>
        <v>488.09472324000012</v>
      </c>
      <c r="W12">
        <f>'care receipt'!$N$5*'care provision'!P12/1000</f>
        <v>437.21818309900016</v>
      </c>
      <c r="X12">
        <f>'care receipt'!$N$5*'care provision'!Q12/1000</f>
        <v>195.90468536600005</v>
      </c>
      <c r="Y12">
        <f>'care receipt'!$N$5*'care provision'!R12/1000</f>
        <v>429.55002829400013</v>
      </c>
      <c r="Z12">
        <f t="shared" si="15"/>
        <v>18.400359999999999</v>
      </c>
      <c r="AB12" s="1">
        <v>21334</v>
      </c>
      <c r="AC12" s="1">
        <v>10068</v>
      </c>
      <c r="AD12" s="1">
        <v>8668</v>
      </c>
      <c r="AE12" s="1">
        <v>3777</v>
      </c>
      <c r="AF12" s="1">
        <v>7291</v>
      </c>
      <c r="AG12" s="1">
        <v>15.69003</v>
      </c>
      <c r="AI12">
        <f>'care receipt'!$N$5*'care provision'!AB12/1000</f>
        <v>1422.5427357380004</v>
      </c>
      <c r="AJ12">
        <f>'care receipt'!$N$5*'care provision'!AC12/1000</f>
        <v>671.33028327600016</v>
      </c>
      <c r="AK12">
        <f>'care receipt'!$N$5*'care provision'!AD12/1000</f>
        <v>577.97883347600009</v>
      </c>
      <c r="AL12">
        <f>'care receipt'!$N$5*'care provision'!AE12/1000</f>
        <v>251.84887563900006</v>
      </c>
      <c r="AM12">
        <f>'care receipt'!$N$5*'care provision'!AF12/1000</f>
        <v>486.16101463700016</v>
      </c>
      <c r="AN12">
        <f t="shared" si="16"/>
        <v>15.69003</v>
      </c>
      <c r="AP12" s="1">
        <v>12721</v>
      </c>
      <c r="AQ12" s="1">
        <v>6888</v>
      </c>
      <c r="AR12" s="1">
        <v>6024</v>
      </c>
      <c r="AS12" s="1">
        <v>2821</v>
      </c>
      <c r="AT12" s="1">
        <v>5150</v>
      </c>
      <c r="AU12" s="1">
        <v>16.5989</v>
      </c>
      <c r="AW12">
        <f>'care receipt'!$N$5*'care provision'!AP12/1000</f>
        <v>848.23128064700018</v>
      </c>
      <c r="AX12">
        <f>'care receipt'!$N$5*'care provision'!AQ12/1000</f>
        <v>459.28913301600016</v>
      </c>
      <c r="AY12">
        <f>'care receipt'!$N$5*'care provision'!AR12/1000</f>
        <v>401.67795256800014</v>
      </c>
      <c r="AZ12">
        <f>'care receipt'!$N$5*'care provision'!AS12/1000</f>
        <v>188.10317134700006</v>
      </c>
      <c r="BA12">
        <f>'care receipt'!$N$5*'care provision'!AT12/1000</f>
        <v>343.39997605000013</v>
      </c>
      <c r="BB12">
        <f t="shared" si="17"/>
        <v>16.5989</v>
      </c>
      <c r="BD12" s="1">
        <v>4535</v>
      </c>
      <c r="BE12" s="1">
        <v>2682</v>
      </c>
      <c r="BF12" s="1">
        <v>2587</v>
      </c>
      <c r="BG12" s="1">
        <v>1162</v>
      </c>
      <c r="BH12" s="1">
        <v>2090</v>
      </c>
      <c r="BI12" s="1">
        <v>17.21698</v>
      </c>
      <c r="BK12">
        <f>'care receipt'!$N$5*'care provision'!BD12/1000</f>
        <v>302.39201774500009</v>
      </c>
      <c r="BL12">
        <f>'care receipt'!$N$5*'care provision'!BE12/1000</f>
        <v>178.83470597400003</v>
      </c>
      <c r="BM12">
        <f>'care receipt'!$N$5*'care provision'!BF12/1000</f>
        <v>172.50014330900004</v>
      </c>
      <c r="BN12">
        <f>'care receipt'!$N$5*'care provision'!BG12/1000</f>
        <v>77.481703334000017</v>
      </c>
      <c r="BO12">
        <f>'care receipt'!$N$5*'care provision'!BH12/1000</f>
        <v>139.36037863000004</v>
      </c>
      <c r="BP12">
        <f t="shared" si="18"/>
        <v>17.21698</v>
      </c>
      <c r="BR12">
        <f t="shared" si="19"/>
        <v>3430.532420936001</v>
      </c>
      <c r="BS12">
        <f t="shared" si="20"/>
        <v>1797.5488455060006</v>
      </c>
      <c r="BT12">
        <f t="shared" si="21"/>
        <v>1589.3751124520004</v>
      </c>
      <c r="BU12">
        <f t="shared" si="22"/>
        <v>713.33843568600025</v>
      </c>
      <c r="BV12">
        <f t="shared" si="23"/>
        <v>1398.4713976110006</v>
      </c>
      <c r="BW12">
        <f t="shared" si="24"/>
        <v>16.797477575359434</v>
      </c>
      <c r="BY12">
        <f t="shared" si="0"/>
        <v>2298.5522016705045</v>
      </c>
      <c r="BZ12">
        <f t="shared" si="1"/>
        <v>2777.8950777471032</v>
      </c>
      <c r="CA12">
        <f t="shared" si="2"/>
        <v>1930.5804760615654</v>
      </c>
      <c r="CB12">
        <f t="shared" si="3"/>
        <v>777.23000386994022</v>
      </c>
      <c r="CC12">
        <f t="shared" si="25"/>
        <v>7784.2577593491133</v>
      </c>
      <c r="CD12">
        <f t="shared" si="26"/>
        <v>0.65214275225157481</v>
      </c>
      <c r="CE12">
        <f>CC12/'care receipt'!BR12</f>
        <v>1.5929205637430481</v>
      </c>
      <c r="CG12">
        <f>G12*Z12*365.25/7*'care receipt'!$BZ12/10^6</f>
        <v>29.849713113341789</v>
      </c>
      <c r="CH12">
        <f>H12*AN12*365.25/7*'care receipt'!$BZ12/10^6</f>
        <v>36.074608646891953</v>
      </c>
      <c r="CI12">
        <f>I12*BB12*365.25/7*'care receipt'!$BZ12/10^6</f>
        <v>25.071117945798719</v>
      </c>
      <c r="CJ12">
        <f>J12*BP12*365.25/7*'care receipt'!$BZ12/10^6</f>
        <v>10.093350336676389</v>
      </c>
      <c r="CK12">
        <f t="shared" si="27"/>
        <v>101.08879004270885</v>
      </c>
      <c r="CM12" s="1">
        <v>16897</v>
      </c>
      <c r="CN12" s="1">
        <v>22303</v>
      </c>
      <c r="CO12" s="1">
        <v>580</v>
      </c>
      <c r="CP12" s="1">
        <v>8</v>
      </c>
      <c r="CR12">
        <f>'care receipt'!$N$5*'care provision'!CM12/1000</f>
        <v>1126.6853194790003</v>
      </c>
      <c r="CS12">
        <f>'care receipt'!$N$5*'care provision'!CN12/1000</f>
        <v>1487.1552749210005</v>
      </c>
      <c r="CT12">
        <f>'care receipt'!$N$5*'care provision'!CO12/1000</f>
        <v>38.674172060000011</v>
      </c>
      <c r="CU12">
        <f>'care receipt'!$N$5*'care provision'!CP12/1000</f>
        <v>0.53343685600000013</v>
      </c>
      <c r="CW12">
        <f t="shared" si="4"/>
        <v>2028</v>
      </c>
      <c r="CX12">
        <f t="shared" si="5"/>
        <v>0.47061608734402854</v>
      </c>
      <c r="CY12">
        <f t="shared" si="6"/>
        <v>0.43828482716607386</v>
      </c>
      <c r="CZ12">
        <f t="shared" si="7"/>
        <v>1.7350204911902839E-2</v>
      </c>
      <c r="DA12">
        <f t="shared" si="8"/>
        <v>6.1657032755298646E-4</v>
      </c>
      <c r="DC12" s="1">
        <v>539.94320000000005</v>
      </c>
      <c r="DD12" s="1">
        <v>579.06939999999997</v>
      </c>
      <c r="DE12" s="1">
        <v>531.71320000000003</v>
      </c>
      <c r="DF12" s="1">
        <v>418.92649999999998</v>
      </c>
      <c r="DH12">
        <f t="shared" si="9"/>
        <v>7.3001529215101657</v>
      </c>
      <c r="DI12">
        <f t="shared" si="10"/>
        <v>10.333993353064066</v>
      </c>
      <c r="DJ12">
        <f t="shared" si="11"/>
        <v>0.24676281340047837</v>
      </c>
      <c r="DK12">
        <f t="shared" si="12"/>
        <v>2.6816500206610083E-3</v>
      </c>
      <c r="DL12">
        <f>SUM(DH12:DK12)/'care receipt'!DF12</f>
        <v>0.31330195461218313</v>
      </c>
      <c r="DM12">
        <f t="shared" si="28"/>
        <v>17.883590737995373</v>
      </c>
      <c r="DO12" s="1">
        <v>0.25579619999999997</v>
      </c>
      <c r="DP12" s="1">
        <v>0.22000259999999999</v>
      </c>
      <c r="DQ12" s="1">
        <v>0.39322560000000001</v>
      </c>
      <c r="DR12" s="1">
        <v>0.2247518</v>
      </c>
      <c r="DS12" s="1">
        <v>3.7945399999999997E-2</v>
      </c>
      <c r="DT12" s="1">
        <v>2.5214999999999999E-3</v>
      </c>
      <c r="DU12" s="1">
        <v>0.25319609999999998</v>
      </c>
      <c r="DV12" s="1">
        <v>0.21130009999999999</v>
      </c>
      <c r="DW12" s="1">
        <v>0.22048760000000001</v>
      </c>
      <c r="DX12" s="1">
        <v>0.22184000000000001</v>
      </c>
      <c r="DY12" s="1">
        <v>0.25428000000000001</v>
      </c>
      <c r="EA12">
        <f t="shared" si="29"/>
        <v>0.25579619999999997</v>
      </c>
      <c r="EB12">
        <f t="shared" si="30"/>
        <v>0.39322560000000001</v>
      </c>
      <c r="EC12">
        <f t="shared" si="31"/>
        <v>0.2247518</v>
      </c>
      <c r="ED12">
        <f t="shared" si="13"/>
        <v>2.80405404512542E-2</v>
      </c>
      <c r="EE12">
        <f t="shared" si="32"/>
        <v>4.6544100000000033E-2</v>
      </c>
      <c r="EG12" s="1">
        <v>0.25579619999999997</v>
      </c>
      <c r="EH12" s="1">
        <v>0.27098620000000001</v>
      </c>
      <c r="EI12" s="1">
        <v>0.34668149999999998</v>
      </c>
      <c r="EJ12" s="1">
        <v>0.2151893</v>
      </c>
      <c r="EK12" s="1">
        <v>0.23874490000000001</v>
      </c>
      <c r="EL12" s="1">
        <v>2994.326</v>
      </c>
      <c r="EM12" s="1">
        <v>3219.3870000000002</v>
      </c>
      <c r="EN12" s="1">
        <v>3733.8009999999999</v>
      </c>
      <c r="EO12" s="1">
        <v>2721.9549999999999</v>
      </c>
      <c r="EP12" s="1">
        <v>2423.9560000000001</v>
      </c>
    </row>
    <row r="13" spans="1:146" x14ac:dyDescent="0.25">
      <c r="A13">
        <v>2029</v>
      </c>
      <c r="B13" s="1">
        <v>35782</v>
      </c>
      <c r="C13" s="1">
        <v>50418</v>
      </c>
      <c r="D13" s="1">
        <v>34218</v>
      </c>
      <c r="E13" s="1">
        <v>13657</v>
      </c>
      <c r="G13">
        <f>'care receipt'!$N$5*'care provision'!B13/1000</f>
        <v>2385.9296976740006</v>
      </c>
      <c r="H13">
        <f>'care receipt'!$N$5*'care provision'!C13/1000</f>
        <v>3361.852425726001</v>
      </c>
      <c r="I13">
        <f>'care receipt'!$N$5*'care provision'!D13/1000</f>
        <v>2281.6427923260007</v>
      </c>
      <c r="J13">
        <f>'care receipt'!$N$5*'care provision'!E13/1000</f>
        <v>910.64339279900025</v>
      </c>
      <c r="K13">
        <f t="shared" si="14"/>
        <v>8940.0683085250039</v>
      </c>
      <c r="L13">
        <f>K13/'care receipt'!BG13</f>
        <v>1.9978095990225155</v>
      </c>
      <c r="N13" s="1">
        <v>12621</v>
      </c>
      <c r="O13" s="1">
        <v>7237</v>
      </c>
      <c r="P13" s="1">
        <v>6661</v>
      </c>
      <c r="Q13" s="1">
        <v>3157</v>
      </c>
      <c r="R13" s="1">
        <v>6290</v>
      </c>
      <c r="S13" s="1">
        <v>18.324919999999999</v>
      </c>
      <c r="U13">
        <f>'care receipt'!$N$5*'care provision'!N13/1000</f>
        <v>841.5633199470002</v>
      </c>
      <c r="V13">
        <f>'care receipt'!$N$5*'care provision'!O13/1000</f>
        <v>482.56031585900013</v>
      </c>
      <c r="W13">
        <f>'care receipt'!$N$5*'care provision'!P13/1000</f>
        <v>444.15286222700013</v>
      </c>
      <c r="X13">
        <f>'care receipt'!$N$5*'care provision'!Q13/1000</f>
        <v>210.50751929900005</v>
      </c>
      <c r="Y13">
        <f>'care receipt'!$N$5*'care provision'!R13/1000</f>
        <v>419.41472803000011</v>
      </c>
      <c r="Z13">
        <f t="shared" si="15"/>
        <v>18.324919999999999</v>
      </c>
      <c r="AB13" s="1">
        <v>21410</v>
      </c>
      <c r="AC13" s="1">
        <v>9875</v>
      </c>
      <c r="AD13" s="1">
        <v>8502</v>
      </c>
      <c r="AE13" s="1">
        <v>3750</v>
      </c>
      <c r="AF13" s="1">
        <v>7144</v>
      </c>
      <c r="AG13" s="1">
        <v>15.5871</v>
      </c>
      <c r="AI13">
        <f>'care receipt'!$N$5*'care provision'!AB13/1000</f>
        <v>1427.6103858700003</v>
      </c>
      <c r="AJ13">
        <f>'care receipt'!$N$5*'care provision'!AC13/1000</f>
        <v>658.46111912500021</v>
      </c>
      <c r="AK13">
        <f>'care receipt'!$N$5*'care provision'!AD13/1000</f>
        <v>566.9100187140001</v>
      </c>
      <c r="AL13">
        <f>'care receipt'!$N$5*'care provision'!AE13/1000</f>
        <v>250.04852625000009</v>
      </c>
      <c r="AM13">
        <f>'care receipt'!$N$5*'care provision'!AF13/1000</f>
        <v>476.35911240800016</v>
      </c>
      <c r="AN13">
        <f t="shared" si="16"/>
        <v>15.5871</v>
      </c>
      <c r="AP13" s="1">
        <v>13048</v>
      </c>
      <c r="AQ13" s="1">
        <v>7005</v>
      </c>
      <c r="AR13" s="1">
        <v>6288</v>
      </c>
      <c r="AS13" s="1">
        <v>2768</v>
      </c>
      <c r="AT13" s="1">
        <v>5276</v>
      </c>
      <c r="AU13" s="1">
        <v>16.413889999999999</v>
      </c>
      <c r="AW13">
        <f>'care receipt'!$N$5*'care provision'!AP13/1000</f>
        <v>870.03551213600019</v>
      </c>
      <c r="AX13">
        <f>'care receipt'!$N$5*'care provision'!AQ13/1000</f>
        <v>467.09064703500013</v>
      </c>
      <c r="AY13">
        <f>'care receipt'!$N$5*'care provision'!AR13/1000</f>
        <v>419.28136881600011</v>
      </c>
      <c r="AZ13">
        <f>'care receipt'!$N$5*'care provision'!AS13/1000</f>
        <v>184.56915217600007</v>
      </c>
      <c r="BA13">
        <f>'care receipt'!$N$5*'care provision'!AT13/1000</f>
        <v>351.80160653200011</v>
      </c>
      <c r="BB13">
        <f t="shared" si="17"/>
        <v>16.413889999999999</v>
      </c>
      <c r="BD13" s="1">
        <v>4809</v>
      </c>
      <c r="BE13" s="1">
        <v>2879</v>
      </c>
      <c r="BF13" s="1">
        <v>2594</v>
      </c>
      <c r="BG13" s="1">
        <v>1209</v>
      </c>
      <c r="BH13" s="1">
        <v>2225</v>
      </c>
      <c r="BI13" s="1">
        <v>17.078499999999998</v>
      </c>
      <c r="BK13">
        <f>'care receipt'!$N$5*'care provision'!BD13/1000</f>
        <v>320.6622300630001</v>
      </c>
      <c r="BL13">
        <f>'care receipt'!$N$5*'care provision'!BE13/1000</f>
        <v>191.97058855300006</v>
      </c>
      <c r="BM13">
        <f>'care receipt'!$N$5*'care provision'!BF13/1000</f>
        <v>172.96690055800005</v>
      </c>
      <c r="BN13">
        <f>'care receipt'!$N$5*'care provision'!BG13/1000</f>
        <v>80.615644863000028</v>
      </c>
      <c r="BO13">
        <f>'care receipt'!$N$5*'care provision'!BH13/1000</f>
        <v>148.36212557500005</v>
      </c>
      <c r="BP13">
        <f t="shared" si="18"/>
        <v>17.078499999999998</v>
      </c>
      <c r="BR13">
        <f t="shared" si="19"/>
        <v>3459.8714480160006</v>
      </c>
      <c r="BS13">
        <f t="shared" si="20"/>
        <v>1800.0826705720006</v>
      </c>
      <c r="BT13">
        <f t="shared" si="21"/>
        <v>1603.3111503150003</v>
      </c>
      <c r="BU13">
        <f t="shared" si="22"/>
        <v>725.74084258800019</v>
      </c>
      <c r="BV13">
        <f t="shared" si="23"/>
        <v>1395.9375725450004</v>
      </c>
      <c r="BW13">
        <f t="shared" si="24"/>
        <v>16.680695564124555</v>
      </c>
      <c r="BY13">
        <f t="shared" si="0"/>
        <v>2281.3499782380663</v>
      </c>
      <c r="BZ13">
        <f t="shared" si="1"/>
        <v>2734.2369732033681</v>
      </c>
      <c r="CA13">
        <f t="shared" si="2"/>
        <v>1954.1205714324635</v>
      </c>
      <c r="CB13">
        <f t="shared" si="3"/>
        <v>811.50322398942126</v>
      </c>
      <c r="CC13">
        <f t="shared" si="25"/>
        <v>7781.2107468633185</v>
      </c>
      <c r="CD13">
        <f t="shared" si="26"/>
        <v>0.64457667509690131</v>
      </c>
      <c r="CE13">
        <f>CC13/'care receipt'!BR13</f>
        <v>1.5788008835731033</v>
      </c>
      <c r="CG13">
        <f>G13*Z13*365.25/7*'care receipt'!$BZ13/10^6</f>
        <v>29.797470388152348</v>
      </c>
      <c r="CH13">
        <f>H13*AN13*365.25/7*'care receipt'!$BZ13/10^6</f>
        <v>35.712777969359273</v>
      </c>
      <c r="CI13">
        <f>I13*BB13*365.25/7*'care receipt'!$BZ13/10^6</f>
        <v>25.523418334572565</v>
      </c>
      <c r="CJ13">
        <f>J13*BP13*365.25/7*'care receipt'!$BZ13/10^6</f>
        <v>10.599313352785192</v>
      </c>
      <c r="CK13">
        <f t="shared" si="27"/>
        <v>101.63298004486937</v>
      </c>
      <c r="CM13" s="1">
        <v>16949</v>
      </c>
      <c r="CN13" s="1">
        <v>21929</v>
      </c>
      <c r="CO13" s="1">
        <v>592</v>
      </c>
      <c r="CP13" s="1">
        <v>4</v>
      </c>
      <c r="CR13">
        <f>'care receipt'!$N$5*'care provision'!CM13/1000</f>
        <v>1130.1526590430003</v>
      </c>
      <c r="CS13">
        <f>'care receipt'!$N$5*'care provision'!CN13/1000</f>
        <v>1462.2171019030004</v>
      </c>
      <c r="CT13">
        <f>'care receipt'!$N$5*'care provision'!CO13/1000</f>
        <v>39.47432734400001</v>
      </c>
      <c r="CU13">
        <f>'care receipt'!$N$5*'care provision'!CP13/1000</f>
        <v>0.26671842800000006</v>
      </c>
      <c r="CW13">
        <f t="shared" si="4"/>
        <v>2029</v>
      </c>
      <c r="CX13">
        <f t="shared" si="5"/>
        <v>0.47367391425856575</v>
      </c>
      <c r="CY13">
        <f t="shared" si="6"/>
        <v>0.43494386925304451</v>
      </c>
      <c r="CZ13">
        <f t="shared" si="7"/>
        <v>1.7300835817406043E-2</v>
      </c>
      <c r="DA13">
        <f t="shared" si="8"/>
        <v>2.9289009299260453E-4</v>
      </c>
      <c r="DC13" s="1">
        <v>543.29830000000004</v>
      </c>
      <c r="DD13" s="1">
        <v>577.32159999999999</v>
      </c>
      <c r="DE13" s="1">
        <v>518.18259999999998</v>
      </c>
      <c r="DF13" s="1">
        <v>313.68920000000003</v>
      </c>
      <c r="DH13">
        <f t="shared" si="9"/>
        <v>7.368120220782501</v>
      </c>
      <c r="DI13">
        <f t="shared" si="10"/>
        <v>10.13003420181604</v>
      </c>
      <c r="DJ13">
        <f t="shared" si="11"/>
        <v>0.24545891491638022</v>
      </c>
      <c r="DK13">
        <f t="shared" si="12"/>
        <v>1.0040002836549315E-3</v>
      </c>
      <c r="DL13">
        <f>SUM(DH13:DK13)/'care receipt'!DF13</f>
        <v>0.3064660845792907</v>
      </c>
      <c r="DM13">
        <f t="shared" si="28"/>
        <v>17.744617337798573</v>
      </c>
      <c r="DO13" s="1">
        <v>0.2546349</v>
      </c>
      <c r="DP13" s="1">
        <v>0.21625910000000001</v>
      </c>
      <c r="DQ13" s="1">
        <v>0.38578620000000002</v>
      </c>
      <c r="DR13" s="1">
        <v>0.22527150000000001</v>
      </c>
      <c r="DS13" s="1">
        <v>4.1407399999999997E-2</v>
      </c>
      <c r="DT13" s="1">
        <v>2.7060999999999999E-3</v>
      </c>
      <c r="DU13" s="1">
        <v>0.25207649999999998</v>
      </c>
      <c r="DV13" s="1">
        <v>0.20191999999999999</v>
      </c>
      <c r="DW13" s="1">
        <v>0.213946</v>
      </c>
      <c r="DX13" s="1">
        <v>0.22896089999999999</v>
      </c>
      <c r="DY13" s="1">
        <v>0.25510339999999998</v>
      </c>
      <c r="EA13">
        <f t="shared" si="29"/>
        <v>0.2546349</v>
      </c>
      <c r="EB13">
        <f t="shared" si="30"/>
        <v>0.38578620000000002</v>
      </c>
      <c r="EC13">
        <f t="shared" si="31"/>
        <v>0.22527150000000001</v>
      </c>
      <c r="ED13">
        <f t="shared" si="13"/>
        <v>3.0367323674151438E-2</v>
      </c>
      <c r="EE13">
        <f t="shared" si="32"/>
        <v>4.3544600000000044E-2</v>
      </c>
      <c r="EG13" s="1">
        <v>0.2546349</v>
      </c>
      <c r="EH13" s="1">
        <v>0.26964579999999999</v>
      </c>
      <c r="EI13" s="1">
        <v>0.34224159999999998</v>
      </c>
      <c r="EJ13" s="1">
        <v>0.2155184</v>
      </c>
      <c r="EK13" s="1">
        <v>0.24064169999999999</v>
      </c>
      <c r="EL13" s="1">
        <v>3051.1559999999999</v>
      </c>
      <c r="EM13" s="1">
        <v>3321.2280000000001</v>
      </c>
      <c r="EN13" s="1">
        <v>3805.6030000000001</v>
      </c>
      <c r="EO13" s="1">
        <v>2755.7779999999998</v>
      </c>
      <c r="EP13" s="1">
        <v>2467.0189999999998</v>
      </c>
    </row>
    <row r="14" spans="1:146" x14ac:dyDescent="0.25">
      <c r="A14">
        <v>2030</v>
      </c>
      <c r="B14" s="1">
        <v>35567</v>
      </c>
      <c r="C14" s="1">
        <v>50125</v>
      </c>
      <c r="D14" s="1">
        <v>34893</v>
      </c>
      <c r="E14" s="1">
        <v>14163</v>
      </c>
      <c r="G14">
        <f>'care receipt'!$N$5*'care provision'!B14/1000</f>
        <v>2371.5935821690005</v>
      </c>
      <c r="H14">
        <f>'care receipt'!$N$5*'care provision'!C14/1000</f>
        <v>3342.315300875001</v>
      </c>
      <c r="I14">
        <f>'care receipt'!$N$5*'care provision'!D14/1000</f>
        <v>2326.6515270510008</v>
      </c>
      <c r="J14">
        <f>'care receipt'!$N$5*'care provision'!E14/1000</f>
        <v>944.3832739410002</v>
      </c>
      <c r="K14">
        <f t="shared" si="14"/>
        <v>8984.9436840360031</v>
      </c>
      <c r="L14">
        <f>K14/'care receipt'!BG14</f>
        <v>1.9642851936617149</v>
      </c>
      <c r="N14" s="1">
        <v>12611</v>
      </c>
      <c r="O14" s="1">
        <v>7068</v>
      </c>
      <c r="P14" s="1">
        <v>6663</v>
      </c>
      <c r="Q14" s="1">
        <v>3161</v>
      </c>
      <c r="R14" s="1">
        <v>6248</v>
      </c>
      <c r="S14" s="1">
        <v>18.27178</v>
      </c>
      <c r="U14">
        <f>'care receipt'!$N$5*'care provision'!N14/1000</f>
        <v>840.89652387700016</v>
      </c>
      <c r="V14">
        <f>'care receipt'!$N$5*'care provision'!O14/1000</f>
        <v>471.29146227600012</v>
      </c>
      <c r="W14">
        <f>'care receipt'!$N$5*'care provision'!P14/1000</f>
        <v>444.28622144100012</v>
      </c>
      <c r="X14">
        <f>'care receipt'!$N$5*'care provision'!Q14/1000</f>
        <v>210.77423772700007</v>
      </c>
      <c r="Y14">
        <f>'care receipt'!$N$5*'care provision'!R14/1000</f>
        <v>416.61418453600015</v>
      </c>
      <c r="Z14">
        <f t="shared" si="15"/>
        <v>18.27178</v>
      </c>
      <c r="AB14" s="1">
        <v>21264</v>
      </c>
      <c r="AC14" s="1">
        <v>10067</v>
      </c>
      <c r="AD14" s="1">
        <v>8354</v>
      </c>
      <c r="AE14" s="1">
        <v>3649</v>
      </c>
      <c r="AF14" s="1">
        <v>7028</v>
      </c>
      <c r="AG14" s="1">
        <v>15.414540000000001</v>
      </c>
      <c r="AI14">
        <f>'care receipt'!$N$5*'care provision'!AB14/1000</f>
        <v>1417.8751632480005</v>
      </c>
      <c r="AJ14">
        <f>'care receipt'!$N$5*'care provision'!AC14/1000</f>
        <v>671.26360366900019</v>
      </c>
      <c r="AK14">
        <f>'care receipt'!$N$5*'care provision'!AD14/1000</f>
        <v>557.04143687800013</v>
      </c>
      <c r="AL14">
        <f>'care receipt'!$N$5*'care provision'!AE14/1000</f>
        <v>243.31388594300006</v>
      </c>
      <c r="AM14">
        <f>'care receipt'!$N$5*'care provision'!AF14/1000</f>
        <v>468.62427799600016</v>
      </c>
      <c r="AN14">
        <f t="shared" si="16"/>
        <v>15.414540000000001</v>
      </c>
      <c r="AP14" s="1">
        <v>13635</v>
      </c>
      <c r="AQ14" s="1">
        <v>6943</v>
      </c>
      <c r="AR14" s="1">
        <v>6373</v>
      </c>
      <c r="AS14" s="1">
        <v>2801</v>
      </c>
      <c r="AT14" s="1">
        <v>5315</v>
      </c>
      <c r="AU14" s="1">
        <v>16.314229999999998</v>
      </c>
      <c r="AW14">
        <f>'care receipt'!$N$5*'care provision'!AP14/1000</f>
        <v>909.17644144500025</v>
      </c>
      <c r="AX14">
        <f>'care receipt'!$N$5*'care provision'!AQ14/1000</f>
        <v>462.95651140100011</v>
      </c>
      <c r="AY14">
        <f>'care receipt'!$N$5*'care provision'!AR14/1000</f>
        <v>424.9491354110001</v>
      </c>
      <c r="AZ14">
        <f>'care receipt'!$N$5*'care provision'!AS14/1000</f>
        <v>186.76957920700005</v>
      </c>
      <c r="BA14">
        <f>'care receipt'!$N$5*'care provision'!AT14/1000</f>
        <v>354.4021112050001</v>
      </c>
      <c r="BB14">
        <f t="shared" si="17"/>
        <v>16.314229999999998</v>
      </c>
      <c r="BD14" s="1">
        <v>5003</v>
      </c>
      <c r="BE14" s="1">
        <v>2915</v>
      </c>
      <c r="BF14" s="1">
        <v>2818</v>
      </c>
      <c r="BG14" s="1">
        <v>1204</v>
      </c>
      <c r="BH14" s="1">
        <v>2299</v>
      </c>
      <c r="BI14" s="1">
        <v>17.287569999999999</v>
      </c>
      <c r="BK14">
        <f>'care receipt'!$N$5*'care provision'!BD14/1000</f>
        <v>333.59807382100013</v>
      </c>
      <c r="BL14">
        <f>'care receipt'!$N$5*'care provision'!BE14/1000</f>
        <v>194.37105440500005</v>
      </c>
      <c r="BM14">
        <f>'care receipt'!$N$5*'care provision'!BF14/1000</f>
        <v>187.90313252600006</v>
      </c>
      <c r="BN14">
        <f>'care receipt'!$N$5*'care provision'!BG14/1000</f>
        <v>80.282246828000012</v>
      </c>
      <c r="BO14">
        <f>'care receipt'!$N$5*'care provision'!BH14/1000</f>
        <v>153.29641649300007</v>
      </c>
      <c r="BP14">
        <f t="shared" si="18"/>
        <v>17.287569999999999</v>
      </c>
      <c r="BR14">
        <f t="shared" si="19"/>
        <v>3501.5462023910009</v>
      </c>
      <c r="BS14">
        <f t="shared" si="20"/>
        <v>1799.8826317510004</v>
      </c>
      <c r="BT14">
        <f t="shared" si="21"/>
        <v>1614.1799262560005</v>
      </c>
      <c r="BU14">
        <f t="shared" si="22"/>
        <v>721.13994970500016</v>
      </c>
      <c r="BV14">
        <f t="shared" si="23"/>
        <v>1392.9369902300004</v>
      </c>
      <c r="BW14">
        <f t="shared" si="24"/>
        <v>16.59855803470181</v>
      </c>
      <c r="BY14">
        <f t="shared" si="0"/>
        <v>2261.0663593955892</v>
      </c>
      <c r="BZ14">
        <f t="shared" si="1"/>
        <v>2688.2531958537347</v>
      </c>
      <c r="CA14">
        <f t="shared" si="2"/>
        <v>1980.5695934177706</v>
      </c>
      <c r="CB14">
        <f t="shared" si="3"/>
        <v>851.87215522778706</v>
      </c>
      <c r="CC14">
        <f t="shared" si="25"/>
        <v>7781.7613038948821</v>
      </c>
      <c r="CD14">
        <f t="shared" si="26"/>
        <v>0.63601533919732522</v>
      </c>
      <c r="CE14">
        <f>CC14/'care receipt'!BR14</f>
        <v>1.5427584522466178</v>
      </c>
      <c r="CG14">
        <f>G14*Z14*365.25/7*'care receipt'!$BZ14/10^6</f>
        <v>29.975669338795452</v>
      </c>
      <c r="CH14">
        <f>H14*AN14*365.25/7*'care receipt'!$BZ14/10^6</f>
        <v>35.639019864685572</v>
      </c>
      <c r="CI14">
        <f>I14*BB14*365.25/7*'care receipt'!$BZ14/10^6</f>
        <v>26.257035309053773</v>
      </c>
      <c r="CJ14">
        <f>J14*BP14*365.25/7*'care receipt'!$BZ14/10^6</f>
        <v>11.293537643389254</v>
      </c>
      <c r="CK14">
        <f t="shared" si="27"/>
        <v>103.16526215592405</v>
      </c>
      <c r="CM14" s="1">
        <v>16903</v>
      </c>
      <c r="CN14" s="1">
        <v>21755</v>
      </c>
      <c r="CO14" s="1">
        <v>590</v>
      </c>
      <c r="CP14" s="1">
        <v>6</v>
      </c>
      <c r="CR14">
        <f>'care receipt'!$N$5*'care provision'!CM14/1000</f>
        <v>1127.0853971210004</v>
      </c>
      <c r="CS14">
        <f>'care receipt'!$N$5*'care provision'!CN14/1000</f>
        <v>1450.6148502850003</v>
      </c>
      <c r="CT14">
        <f>'care receipt'!$N$5*'care provision'!CO14/1000</f>
        <v>39.340968130000007</v>
      </c>
      <c r="CU14">
        <f>'care receipt'!$N$5*'care provision'!CP14/1000</f>
        <v>0.40007764200000007</v>
      </c>
      <c r="CW14">
        <f t="shared" si="4"/>
        <v>2030</v>
      </c>
      <c r="CX14">
        <f t="shared" si="5"/>
        <v>0.47524390586779885</v>
      </c>
      <c r="CY14">
        <f t="shared" si="6"/>
        <v>0.43401496259351618</v>
      </c>
      <c r="CZ14">
        <f t="shared" si="7"/>
        <v>1.6908835583068233E-2</v>
      </c>
      <c r="DA14">
        <f t="shared" si="8"/>
        <v>4.2363905952128787E-4</v>
      </c>
      <c r="DC14" s="1">
        <v>538.87739999999997</v>
      </c>
      <c r="DD14" s="1">
        <v>582.16340000000002</v>
      </c>
      <c r="DE14" s="1">
        <v>509.42070000000001</v>
      </c>
      <c r="DF14" s="1">
        <v>569.49590000000001</v>
      </c>
      <c r="DH14">
        <f t="shared" si="9"/>
        <v>7.2883301805423848</v>
      </c>
      <c r="DI14">
        <f t="shared" si="10"/>
        <v>10.133938479988881</v>
      </c>
      <c r="DJ14">
        <f t="shared" si="11"/>
        <v>0.2404932422815475</v>
      </c>
      <c r="DK14">
        <f t="shared" si="12"/>
        <v>2.734110921608014E-3</v>
      </c>
      <c r="DL14">
        <f>SUM(DH14:DK14)/'care receipt'!DF14</f>
        <v>0.29450654832519085</v>
      </c>
      <c r="DM14">
        <f t="shared" si="28"/>
        <v>17.665496013734423</v>
      </c>
      <c r="DO14" s="1">
        <v>0.25595309999999999</v>
      </c>
      <c r="DP14" s="1">
        <v>0.21771599999999999</v>
      </c>
      <c r="DQ14" s="1">
        <v>0.39775369999999999</v>
      </c>
      <c r="DR14" s="1">
        <v>0.22652929999999999</v>
      </c>
      <c r="DS14" s="1">
        <v>4.1498800000000002E-2</v>
      </c>
      <c r="DT14" s="1">
        <v>2.3379E-3</v>
      </c>
      <c r="DU14" s="1">
        <v>0.25323459999999998</v>
      </c>
      <c r="DV14" s="1">
        <v>0.20620540000000001</v>
      </c>
      <c r="DW14" s="1">
        <v>0.21304600000000001</v>
      </c>
      <c r="DX14" s="1">
        <v>0.23117289999999999</v>
      </c>
      <c r="DY14" s="1">
        <v>0.2559573</v>
      </c>
      <c r="EA14">
        <f t="shared" si="29"/>
        <v>0.25595309999999999</v>
      </c>
      <c r="EB14">
        <f t="shared" si="30"/>
        <v>0.39775369999999999</v>
      </c>
      <c r="EC14">
        <f t="shared" si="31"/>
        <v>0.22652929999999999</v>
      </c>
      <c r="ED14">
        <f t="shared" si="13"/>
        <v>3.0192622841242665E-2</v>
      </c>
      <c r="EE14">
        <f t="shared" si="32"/>
        <v>4.4441000000000008E-2</v>
      </c>
      <c r="EG14" s="1">
        <v>0.25595309999999999</v>
      </c>
      <c r="EH14" s="1">
        <v>0.27747490000000002</v>
      </c>
      <c r="EI14" s="1">
        <v>0.35331269999999998</v>
      </c>
      <c r="EJ14" s="1">
        <v>0.22104019999999999</v>
      </c>
      <c r="EK14" s="1">
        <v>0.20241290000000001</v>
      </c>
      <c r="EL14" s="1">
        <v>3103.6790000000001</v>
      </c>
      <c r="EM14" s="1">
        <v>3335.962</v>
      </c>
      <c r="EN14" s="1">
        <v>3874.5140000000001</v>
      </c>
      <c r="EO14" s="1">
        <v>2794.4810000000002</v>
      </c>
      <c r="EP14" s="1">
        <v>2518.3090000000002</v>
      </c>
    </row>
    <row r="15" spans="1:146" x14ac:dyDescent="0.25">
      <c r="A15">
        <v>2031</v>
      </c>
      <c r="B15" s="1">
        <v>35423</v>
      </c>
      <c r="C15" s="1">
        <v>50485</v>
      </c>
      <c r="D15" s="1">
        <v>35473</v>
      </c>
      <c r="E15" s="1">
        <v>14377</v>
      </c>
      <c r="G15">
        <f>'care receipt'!$N$5*'care provision'!B15/1000</f>
        <v>2361.9917187610008</v>
      </c>
      <c r="H15">
        <f>'care receipt'!$N$5*'care provision'!C15/1000</f>
        <v>3366.3199593950008</v>
      </c>
      <c r="I15">
        <f>'care receipt'!$N$5*'care provision'!D15/1000</f>
        <v>2365.3256991110006</v>
      </c>
      <c r="J15">
        <f>'care receipt'!$N$5*'care provision'!E15/1000</f>
        <v>958.65270983900029</v>
      </c>
      <c r="K15">
        <f t="shared" si="14"/>
        <v>9052.2900871060028</v>
      </c>
      <c r="L15">
        <f>K15/'care receipt'!BG15</f>
        <v>1.9448177064680183</v>
      </c>
      <c r="N15" s="1">
        <v>12441</v>
      </c>
      <c r="O15" s="1">
        <v>7343</v>
      </c>
      <c r="P15" s="1">
        <v>6593</v>
      </c>
      <c r="Q15" s="1">
        <v>3031</v>
      </c>
      <c r="R15" s="1">
        <v>6202</v>
      </c>
      <c r="S15" s="1">
        <v>18.147040000000001</v>
      </c>
      <c r="U15">
        <f>'care receipt'!$N$5*'care provision'!N15/1000</f>
        <v>829.56099068700019</v>
      </c>
      <c r="V15">
        <f>'care receipt'!$N$5*'care provision'!O15/1000</f>
        <v>489.62835420100015</v>
      </c>
      <c r="W15">
        <f>'care receipt'!$N$5*'care provision'!P15/1000</f>
        <v>439.61864895100013</v>
      </c>
      <c r="X15">
        <f>'care receipt'!$N$5*'care provision'!Q15/1000</f>
        <v>202.10588881700005</v>
      </c>
      <c r="Y15">
        <f>'care receipt'!$N$5*'care provision'!R15/1000</f>
        <v>413.5469226140001</v>
      </c>
      <c r="Z15">
        <f t="shared" si="15"/>
        <v>18.147040000000001</v>
      </c>
      <c r="AB15" s="1">
        <v>21508</v>
      </c>
      <c r="AC15" s="1">
        <v>10086</v>
      </c>
      <c r="AD15" s="1">
        <v>8559</v>
      </c>
      <c r="AE15" s="1">
        <v>3620</v>
      </c>
      <c r="AF15" s="1">
        <v>6967</v>
      </c>
      <c r="AG15" s="1">
        <v>15.19622</v>
      </c>
      <c r="AI15">
        <f>'care receipt'!$N$5*'care provision'!AB15/1000</f>
        <v>1434.1449873560005</v>
      </c>
      <c r="AJ15">
        <f>'care receipt'!$N$5*'care provision'!AC15/1000</f>
        <v>672.53051620200017</v>
      </c>
      <c r="AK15">
        <f>'care receipt'!$N$5*'care provision'!AD15/1000</f>
        <v>570.71075631300016</v>
      </c>
      <c r="AL15">
        <f>'care receipt'!$N$5*'care provision'!AE15/1000</f>
        <v>241.38017734000005</v>
      </c>
      <c r="AM15">
        <f>'care receipt'!$N$5*'care provision'!AF15/1000</f>
        <v>464.55682196900017</v>
      </c>
      <c r="AN15">
        <f t="shared" si="16"/>
        <v>15.19622</v>
      </c>
      <c r="AP15" s="1">
        <v>13666</v>
      </c>
      <c r="AQ15" s="1">
        <v>7480</v>
      </c>
      <c r="AR15" s="1">
        <v>6419</v>
      </c>
      <c r="AS15" s="1">
        <v>2826</v>
      </c>
      <c r="AT15" s="1">
        <v>5250</v>
      </c>
      <c r="AU15" s="1">
        <v>15.91703</v>
      </c>
      <c r="AW15">
        <f>'care receipt'!$N$5*'care provision'!AP15/1000</f>
        <v>911.2435092620002</v>
      </c>
      <c r="AX15">
        <f>'care receipt'!$N$5*'care provision'!AQ15/1000</f>
        <v>498.76346036000012</v>
      </c>
      <c r="AY15">
        <f>'care receipt'!$N$5*'care provision'!AR15/1000</f>
        <v>428.01639733300016</v>
      </c>
      <c r="AZ15">
        <f>'care receipt'!$N$5*'care provision'!AS15/1000</f>
        <v>188.43656938200004</v>
      </c>
      <c r="BA15">
        <f>'care receipt'!$N$5*'care provision'!AT15/1000</f>
        <v>350.06793675000011</v>
      </c>
      <c r="BB15">
        <f t="shared" si="17"/>
        <v>15.91703</v>
      </c>
      <c r="BD15" s="1">
        <v>5096</v>
      </c>
      <c r="BE15" s="1">
        <v>3072</v>
      </c>
      <c r="BF15" s="1">
        <v>2655</v>
      </c>
      <c r="BG15" s="1">
        <v>1309</v>
      </c>
      <c r="BH15" s="1">
        <v>2322</v>
      </c>
      <c r="BI15" s="1">
        <v>17.206389999999999</v>
      </c>
      <c r="BK15">
        <f>'care receipt'!$N$5*'care provision'!BD15/1000</f>
        <v>339.7992772720001</v>
      </c>
      <c r="BL15">
        <f>'care receipt'!$N$5*'care provision'!BE15/1000</f>
        <v>204.83975270400003</v>
      </c>
      <c r="BM15">
        <f>'care receipt'!$N$5*'care provision'!BF15/1000</f>
        <v>177.03435658500007</v>
      </c>
      <c r="BN15">
        <f>'care receipt'!$N$5*'care provision'!BG15/1000</f>
        <v>87.283605563000023</v>
      </c>
      <c r="BO15">
        <f>'care receipt'!$N$5*'care provision'!BH15/1000</f>
        <v>154.83004745400004</v>
      </c>
      <c r="BP15">
        <f t="shared" si="18"/>
        <v>17.206389999999999</v>
      </c>
      <c r="BR15">
        <f t="shared" si="19"/>
        <v>3514.7487645770007</v>
      </c>
      <c r="BS15">
        <f t="shared" si="20"/>
        <v>1865.7620834670004</v>
      </c>
      <c r="BT15">
        <f t="shared" si="21"/>
        <v>1615.3801591820006</v>
      </c>
      <c r="BU15">
        <f t="shared" si="22"/>
        <v>719.20624110200015</v>
      </c>
      <c r="BV15">
        <f t="shared" si="23"/>
        <v>1383.0017287870005</v>
      </c>
      <c r="BW15">
        <f t="shared" si="24"/>
        <v>16.367395209416756</v>
      </c>
      <c r="BY15">
        <f t="shared" si="0"/>
        <v>2236.5383617941425</v>
      </c>
      <c r="BZ15">
        <f t="shared" si="1"/>
        <v>2669.212493964118</v>
      </c>
      <c r="CA15">
        <f t="shared" si="2"/>
        <v>1964.4689544426017</v>
      </c>
      <c r="CB15">
        <f t="shared" si="3"/>
        <v>860.68305201672115</v>
      </c>
      <c r="CC15">
        <f t="shared" si="25"/>
        <v>7730.9028622175838</v>
      </c>
      <c r="CD15">
        <f t="shared" si="26"/>
        <v>0.63456376870722475</v>
      </c>
      <c r="CE15">
        <f>CC15/'care receipt'!BR15</f>
        <v>1.5468210861040828</v>
      </c>
      <c r="CG15">
        <f>G15*Z15*365.25/7*'care receipt'!$BZ15/10^6</f>
        <v>30.110262720078119</v>
      </c>
      <c r="CH15">
        <f>H15*AN15*365.25/7*'care receipt'!$BZ15/10^6</f>
        <v>35.935305569496897</v>
      </c>
      <c r="CI15">
        <f>I15*BB15*365.25/7*'care receipt'!$BZ15/10^6</f>
        <v>26.447423095507943</v>
      </c>
      <c r="CJ15">
        <f>J15*BP15*365.25/7*'care receipt'!$BZ15/10^6</f>
        <v>11.587278473575076</v>
      </c>
      <c r="CK15">
        <f t="shared" si="27"/>
        <v>104.08026985865803</v>
      </c>
      <c r="CM15" s="1">
        <v>16646</v>
      </c>
      <c r="CN15" s="1">
        <v>22026</v>
      </c>
      <c r="CO15" s="1">
        <v>613</v>
      </c>
      <c r="CP15" s="1">
        <v>1</v>
      </c>
      <c r="CR15">
        <f>'care receipt'!$N$5*'care provision'!CM15/1000</f>
        <v>1109.9487381220003</v>
      </c>
      <c r="CS15">
        <f>'care receipt'!$N$5*'care provision'!CN15/1000</f>
        <v>1468.6850237820004</v>
      </c>
      <c r="CT15">
        <f>'care receipt'!$N$5*'care provision'!CO15/1000</f>
        <v>40.874599091000007</v>
      </c>
      <c r="CU15">
        <f>'care receipt'!$N$5*'care provision'!CP15/1000</f>
        <v>6.6679607000000016E-2</v>
      </c>
      <c r="CW15">
        <f t="shared" si="4"/>
        <v>2031</v>
      </c>
      <c r="CX15">
        <f t="shared" si="5"/>
        <v>0.46992067300906187</v>
      </c>
      <c r="CY15">
        <f t="shared" si="6"/>
        <v>0.43628800633851639</v>
      </c>
      <c r="CZ15">
        <f t="shared" si="7"/>
        <v>1.728074873847715E-2</v>
      </c>
      <c r="DA15">
        <f t="shared" si="8"/>
        <v>6.9555540098768857E-5</v>
      </c>
      <c r="DC15" s="1">
        <v>529.04899999999998</v>
      </c>
      <c r="DD15" s="1">
        <v>568.71289999999999</v>
      </c>
      <c r="DE15" s="1">
        <v>509.30630000000002</v>
      </c>
      <c r="DF15" s="1">
        <v>244.74430000000001</v>
      </c>
      <c r="DH15">
        <f t="shared" si="9"/>
        <v>7.0466072394564749</v>
      </c>
      <c r="DI15">
        <f t="shared" si="10"/>
        <v>10.023121428739564</v>
      </c>
      <c r="DJ15">
        <f t="shared" si="11"/>
        <v>0.24981228992424695</v>
      </c>
      <c r="DK15">
        <f t="shared" si="12"/>
        <v>1.9583344487388127E-4</v>
      </c>
      <c r="DL15">
        <f>SUM(DH15:DK15)/'care receipt'!DF15</f>
        <v>0.28779674653135151</v>
      </c>
      <c r="DM15">
        <f t="shared" si="28"/>
        <v>17.319736791565159</v>
      </c>
      <c r="DO15" s="1">
        <v>0.26145479999999999</v>
      </c>
      <c r="DP15" s="1">
        <v>0.21989690000000001</v>
      </c>
      <c r="DQ15" s="1">
        <v>0.40003519999999998</v>
      </c>
      <c r="DR15" s="1">
        <v>0.2309369</v>
      </c>
      <c r="DS15" s="1">
        <v>4.4202400000000003E-2</v>
      </c>
      <c r="DT15" s="1">
        <v>1.5061E-3</v>
      </c>
      <c r="DU15" s="1">
        <v>0.2589534</v>
      </c>
      <c r="DV15" s="1">
        <v>0.20800189999999999</v>
      </c>
      <c r="DW15" s="1">
        <v>0.22026560000000001</v>
      </c>
      <c r="DX15" s="1">
        <v>0.2311908</v>
      </c>
      <c r="DY15" s="1">
        <v>0.2549575</v>
      </c>
      <c r="EA15">
        <f t="shared" si="29"/>
        <v>0.26145479999999999</v>
      </c>
      <c r="EB15">
        <f t="shared" si="30"/>
        <v>0.40003519999999998</v>
      </c>
      <c r="EC15">
        <f t="shared" si="31"/>
        <v>0.2309369</v>
      </c>
      <c r="ED15">
        <f t="shared" si="13"/>
        <v>3.1888564391173518E-2</v>
      </c>
      <c r="EE15">
        <f t="shared" si="32"/>
        <v>3.9563899999999985E-2</v>
      </c>
      <c r="EG15" s="1">
        <v>0.26145479999999999</v>
      </c>
      <c r="EH15" s="1">
        <v>0.28221249999999998</v>
      </c>
      <c r="EI15" s="1">
        <v>0.36047129999999999</v>
      </c>
      <c r="EJ15" s="1">
        <v>0.22466449999999999</v>
      </c>
      <c r="EK15" s="1">
        <v>0.20998720000000001</v>
      </c>
      <c r="EL15" s="1">
        <v>3157.9780000000001</v>
      </c>
      <c r="EM15" s="1">
        <v>3417.768</v>
      </c>
      <c r="EN15" s="1">
        <v>3883.1550000000002</v>
      </c>
      <c r="EO15" s="1">
        <v>2838.8629999999998</v>
      </c>
      <c r="EP15" s="1">
        <v>2600.192</v>
      </c>
    </row>
    <row r="16" spans="1:146" x14ac:dyDescent="0.25">
      <c r="A16">
        <v>2032</v>
      </c>
      <c r="B16" s="1">
        <v>35219</v>
      </c>
      <c r="C16" s="1">
        <v>50189</v>
      </c>
      <c r="D16" s="1">
        <v>36037</v>
      </c>
      <c r="E16" s="1">
        <v>14575</v>
      </c>
      <c r="G16">
        <f>'care receipt'!$N$5*'care provision'!B16/1000</f>
        <v>2348.3890789330007</v>
      </c>
      <c r="H16">
        <f>'care receipt'!$N$5*'care provision'!C16/1000</f>
        <v>3346.5827957230008</v>
      </c>
      <c r="I16">
        <f>'care receipt'!$N$5*'care provision'!D16/1000</f>
        <v>2402.9329974590005</v>
      </c>
      <c r="J16">
        <f>'care receipt'!$N$5*'care provision'!E16/1000</f>
        <v>971.85527202500032</v>
      </c>
      <c r="K16">
        <f t="shared" si="14"/>
        <v>9069.760144140002</v>
      </c>
      <c r="L16">
        <f>K16/'care receipt'!BG16</f>
        <v>1.9162604603984108</v>
      </c>
      <c r="N16" s="1">
        <v>12553</v>
      </c>
      <c r="O16" s="1">
        <v>7182</v>
      </c>
      <c r="P16" s="1">
        <v>6473</v>
      </c>
      <c r="Q16" s="1">
        <v>3078</v>
      </c>
      <c r="R16" s="1">
        <v>6124</v>
      </c>
      <c r="S16" s="1">
        <v>18.19717</v>
      </c>
      <c r="U16">
        <f>'care receipt'!$N$5*'care provision'!N16/1000</f>
        <v>837.02910667100025</v>
      </c>
      <c r="V16">
        <f>'care receipt'!$N$5*'care provision'!O16/1000</f>
        <v>478.89293747400018</v>
      </c>
      <c r="W16">
        <f>'care receipt'!$N$5*'care provision'!P16/1000</f>
        <v>431.61709611100008</v>
      </c>
      <c r="X16">
        <f>'care receipt'!$N$5*'care provision'!Q16/1000</f>
        <v>205.23983034600005</v>
      </c>
      <c r="Y16">
        <f>'care receipt'!$N$5*'care provision'!R16/1000</f>
        <v>408.34591326800012</v>
      </c>
      <c r="Z16">
        <f t="shared" si="15"/>
        <v>18.19717</v>
      </c>
      <c r="AB16" s="1">
        <v>21364</v>
      </c>
      <c r="AC16" s="1">
        <v>9839</v>
      </c>
      <c r="AD16" s="1">
        <v>8480</v>
      </c>
      <c r="AE16" s="1">
        <v>3640</v>
      </c>
      <c r="AF16" s="1">
        <v>7099</v>
      </c>
      <c r="AG16" s="1">
        <v>15.509180000000001</v>
      </c>
      <c r="AI16">
        <f>'care receipt'!$N$5*'care provision'!AB16/1000</f>
        <v>1424.5431239480004</v>
      </c>
      <c r="AJ16">
        <f>'care receipt'!$N$5*'care provision'!AC16/1000</f>
        <v>656.06065327300018</v>
      </c>
      <c r="AK16">
        <f>'care receipt'!$N$5*'care provision'!AD16/1000</f>
        <v>565.4430673600001</v>
      </c>
      <c r="AL16">
        <f>'care receipt'!$N$5*'care provision'!AE16/1000</f>
        <v>242.71376948000008</v>
      </c>
      <c r="AM16">
        <f>'care receipt'!$N$5*'care provision'!AF16/1000</f>
        <v>473.35853009300013</v>
      </c>
      <c r="AN16">
        <f t="shared" si="16"/>
        <v>15.509180000000001</v>
      </c>
      <c r="AP16" s="1">
        <v>13961</v>
      </c>
      <c r="AQ16" s="1">
        <v>7272</v>
      </c>
      <c r="AR16" s="1">
        <v>6523</v>
      </c>
      <c r="AS16" s="1">
        <v>2994</v>
      </c>
      <c r="AT16" s="1">
        <v>5490</v>
      </c>
      <c r="AU16" s="1">
        <v>16.319320000000001</v>
      </c>
      <c r="AW16">
        <f>'care receipt'!$N$5*'care provision'!AP16/1000</f>
        <v>930.9139933270003</v>
      </c>
      <c r="AX16">
        <f>'care receipt'!$N$5*'care provision'!AQ16/1000</f>
        <v>484.89410210400013</v>
      </c>
      <c r="AY16">
        <f>'care receipt'!$N$5*'care provision'!AR16/1000</f>
        <v>434.95107646100013</v>
      </c>
      <c r="AZ16">
        <f>'care receipt'!$N$5*'care provision'!AS16/1000</f>
        <v>199.63874335800006</v>
      </c>
      <c r="BA16">
        <f>'care receipt'!$N$5*'care provision'!AT16/1000</f>
        <v>366.07104243000009</v>
      </c>
      <c r="BB16">
        <f t="shared" si="17"/>
        <v>16.319320000000001</v>
      </c>
      <c r="BD16" s="1">
        <v>5136</v>
      </c>
      <c r="BE16" s="1">
        <v>3014</v>
      </c>
      <c r="BF16" s="1">
        <v>2888</v>
      </c>
      <c r="BG16" s="1">
        <v>1339</v>
      </c>
      <c r="BH16" s="1">
        <v>2282</v>
      </c>
      <c r="BI16" s="1">
        <v>16.878869999999999</v>
      </c>
      <c r="BK16">
        <f>'care receipt'!$N$5*'care provision'!BD16/1000</f>
        <v>342.46646155200006</v>
      </c>
      <c r="BL16">
        <f>'care receipt'!$N$5*'care provision'!BE16/1000</f>
        <v>200.97233549800006</v>
      </c>
      <c r="BM16">
        <f>'care receipt'!$N$5*'care provision'!BF16/1000</f>
        <v>192.57070501600006</v>
      </c>
      <c r="BN16">
        <f>'care receipt'!$N$5*'care provision'!BG16/1000</f>
        <v>89.28399377300002</v>
      </c>
      <c r="BO16">
        <f>'care receipt'!$N$5*'care provision'!BH16/1000</f>
        <v>152.16286317400005</v>
      </c>
      <c r="BP16">
        <f t="shared" si="18"/>
        <v>16.878869999999999</v>
      </c>
      <c r="BR16">
        <f t="shared" si="19"/>
        <v>3534.9526854980008</v>
      </c>
      <c r="BS16">
        <f t="shared" si="20"/>
        <v>1820.8200283490005</v>
      </c>
      <c r="BT16">
        <f t="shared" si="21"/>
        <v>1624.5819449480005</v>
      </c>
      <c r="BU16">
        <f t="shared" si="22"/>
        <v>736.87633695700026</v>
      </c>
      <c r="BV16">
        <f t="shared" si="23"/>
        <v>1399.9383489650004</v>
      </c>
      <c r="BW16">
        <f t="shared" si="24"/>
        <v>16.566572785913838</v>
      </c>
      <c r="BY16">
        <f t="shared" si="0"/>
        <v>2229.8009130966734</v>
      </c>
      <c r="BZ16">
        <f t="shared" si="1"/>
        <v>2708.2116072167787</v>
      </c>
      <c r="CA16">
        <f t="shared" si="2"/>
        <v>2046.1426327749757</v>
      </c>
      <c r="CB16">
        <f t="shared" si="3"/>
        <v>855.92783071318809</v>
      </c>
      <c r="CC16">
        <f t="shared" si="25"/>
        <v>7840.0829838016161</v>
      </c>
      <c r="CD16">
        <f t="shared" si="26"/>
        <v>0.62984186908682882</v>
      </c>
      <c r="CE16">
        <f>CC16/'care receipt'!BR16</f>
        <v>1.5205914041303339</v>
      </c>
      <c r="CG16">
        <f>G16*Z16*365.25/7*'care receipt'!$BZ16/10^6</f>
        <v>30.500102709343352</v>
      </c>
      <c r="CH16">
        <f>H16*AN16*365.25/7*'care receipt'!$BZ16/10^6</f>
        <v>37.043994238945054</v>
      </c>
      <c r="CI16">
        <f>I16*BB16*365.25/7*'care receipt'!$BZ16/10^6</f>
        <v>27.987951790249035</v>
      </c>
      <c r="CJ16">
        <f>J16*BP16*365.25/7*'care receipt'!$BZ16/10^6</f>
        <v>11.707720897953484</v>
      </c>
      <c r="CK16">
        <f t="shared" si="27"/>
        <v>107.23976963649092</v>
      </c>
      <c r="CM16" s="1">
        <v>16478</v>
      </c>
      <c r="CN16" s="1">
        <v>21637</v>
      </c>
      <c r="CO16" s="1">
        <v>575</v>
      </c>
      <c r="CP16" s="1">
        <v>8</v>
      </c>
      <c r="CR16">
        <f>'care receipt'!$N$5*'care provision'!CM16/1000</f>
        <v>1098.7465641460001</v>
      </c>
      <c r="CS16">
        <f>'care receipt'!$N$5*'care provision'!CN16/1000</f>
        <v>1442.7466566590003</v>
      </c>
      <c r="CT16">
        <f>'care receipt'!$N$5*'care provision'!CO16/1000</f>
        <v>38.340774025000016</v>
      </c>
      <c r="CU16">
        <f>'care receipt'!$N$5*'care provision'!CP16/1000</f>
        <v>0.53343685600000013</v>
      </c>
      <c r="CW16">
        <f t="shared" si="4"/>
        <v>2032</v>
      </c>
      <c r="CX16">
        <f t="shared" si="5"/>
        <v>0.46787245520883602</v>
      </c>
      <c r="CY16">
        <f t="shared" si="6"/>
        <v>0.43111040267787765</v>
      </c>
      <c r="CZ16">
        <f t="shared" si="7"/>
        <v>1.5955823181729892E-2</v>
      </c>
      <c r="DA16">
        <f t="shared" si="8"/>
        <v>5.4888507718696389E-4</v>
      </c>
      <c r="DC16" s="1">
        <v>526.36260000000004</v>
      </c>
      <c r="DD16" s="1">
        <v>573.36839999999995</v>
      </c>
      <c r="DE16" s="1">
        <v>551.23099999999999</v>
      </c>
      <c r="DF16" s="1">
        <v>288.88900000000001</v>
      </c>
      <c r="DH16">
        <f t="shared" si="9"/>
        <v>6.9400691789394653</v>
      </c>
      <c r="DI16">
        <f t="shared" si="10"/>
        <v>9.926704105607044</v>
      </c>
      <c r="DJ16">
        <f t="shared" si="11"/>
        <v>0.25361547847889737</v>
      </c>
      <c r="DK16">
        <f t="shared" si="12"/>
        <v>1.8492484787158087E-3</v>
      </c>
      <c r="DL16">
        <f>SUM(DH16:DK16)/'care receipt'!DF16</f>
        <v>0.27166495598002871</v>
      </c>
      <c r="DM16">
        <f t="shared" si="28"/>
        <v>17.122238011504127</v>
      </c>
      <c r="DO16" s="1">
        <v>0.26214480000000001</v>
      </c>
      <c r="DP16" s="1">
        <v>0.22308539999999999</v>
      </c>
      <c r="DQ16" s="1">
        <v>0.41014309999999998</v>
      </c>
      <c r="DR16" s="1">
        <v>0.23540800000000001</v>
      </c>
      <c r="DS16" s="1">
        <v>4.38039E-2</v>
      </c>
      <c r="DT16" s="1">
        <v>2.2058999999999998E-3</v>
      </c>
      <c r="DU16" s="1">
        <v>0.25957740000000001</v>
      </c>
      <c r="DV16" s="1">
        <v>0.2120611</v>
      </c>
      <c r="DW16" s="1">
        <v>0.22287360000000001</v>
      </c>
      <c r="DX16" s="1">
        <v>0.23032820000000001</v>
      </c>
      <c r="DY16" s="1">
        <v>0.2594149</v>
      </c>
      <c r="EA16">
        <f t="shared" si="29"/>
        <v>0.26214480000000001</v>
      </c>
      <c r="EB16">
        <f t="shared" si="30"/>
        <v>0.41014309999999998</v>
      </c>
      <c r="EC16">
        <f t="shared" si="31"/>
        <v>0.23540800000000001</v>
      </c>
      <c r="ED16">
        <f t="shared" si="13"/>
        <v>3.182470830633051E-2</v>
      </c>
      <c r="EE16">
        <f t="shared" si="32"/>
        <v>4.3153599999999959E-2</v>
      </c>
      <c r="EG16" s="1">
        <v>0.26214480000000001</v>
      </c>
      <c r="EH16" s="1">
        <v>0.29076439999999998</v>
      </c>
      <c r="EI16" s="1">
        <v>0.36698950000000002</v>
      </c>
      <c r="EJ16" s="1">
        <v>0.23415369999999999</v>
      </c>
      <c r="EK16" s="1">
        <v>0.2455418</v>
      </c>
      <c r="EL16" s="1">
        <v>3231.5790000000002</v>
      </c>
      <c r="EM16" s="1">
        <v>3504.056</v>
      </c>
      <c r="EN16" s="1">
        <v>3992.9490000000001</v>
      </c>
      <c r="EO16" s="1">
        <v>2891.8409999999999</v>
      </c>
      <c r="EP16" s="1">
        <v>2606.4160000000002</v>
      </c>
    </row>
    <row r="17" spans="1:146" x14ac:dyDescent="0.25">
      <c r="A17">
        <v>2033</v>
      </c>
      <c r="B17" s="1">
        <v>34827</v>
      </c>
      <c r="C17" s="1">
        <v>50189</v>
      </c>
      <c r="D17" s="1">
        <v>36484</v>
      </c>
      <c r="E17" s="1">
        <v>14869</v>
      </c>
      <c r="G17">
        <f>'care receipt'!$N$5*'care provision'!B17/1000</f>
        <v>2322.2506729890006</v>
      </c>
      <c r="H17">
        <f>'care receipt'!$N$5*'care provision'!C17/1000</f>
        <v>3346.5827957230008</v>
      </c>
      <c r="I17">
        <f>'care receipt'!$N$5*'care provision'!D17/1000</f>
        <v>2432.7387817880008</v>
      </c>
      <c r="J17">
        <f>'care receipt'!$N$5*'care provision'!E17/1000</f>
        <v>991.45907648300033</v>
      </c>
      <c r="K17">
        <f t="shared" si="14"/>
        <v>9093.0313269830021</v>
      </c>
      <c r="L17">
        <f>K17/'care receipt'!BG17</f>
        <v>1.89884010749544</v>
      </c>
      <c r="N17" s="1">
        <v>12383</v>
      </c>
      <c r="O17" s="1">
        <v>7104</v>
      </c>
      <c r="P17" s="1">
        <v>6645</v>
      </c>
      <c r="Q17" s="1">
        <v>2955</v>
      </c>
      <c r="R17" s="1">
        <v>5921</v>
      </c>
      <c r="S17" s="1">
        <v>18.017130000000002</v>
      </c>
      <c r="U17">
        <f>'care receipt'!$N$5*'care provision'!N17/1000</f>
        <v>825.69357348100027</v>
      </c>
      <c r="V17">
        <f>'care receipt'!$N$5*'care provision'!O17/1000</f>
        <v>473.69192812800014</v>
      </c>
      <c r="W17">
        <f>'care receipt'!$N$5*'care provision'!P17/1000</f>
        <v>443.08598851500017</v>
      </c>
      <c r="X17">
        <f>'care receipt'!$N$5*'care provision'!Q17/1000</f>
        <v>197.03823868500004</v>
      </c>
      <c r="Y17">
        <f>'care receipt'!$N$5*'care provision'!R17/1000</f>
        <v>394.80995304700008</v>
      </c>
      <c r="Z17">
        <f t="shared" si="15"/>
        <v>18.017130000000002</v>
      </c>
      <c r="AB17" s="1">
        <v>21246</v>
      </c>
      <c r="AC17" s="1">
        <v>10020</v>
      </c>
      <c r="AD17" s="1">
        <v>8665</v>
      </c>
      <c r="AE17" s="1">
        <v>3653</v>
      </c>
      <c r="AF17" s="1">
        <v>6887</v>
      </c>
      <c r="AG17" s="1">
        <v>15.234669999999999</v>
      </c>
      <c r="AI17">
        <f>'care receipt'!$N$5*'care provision'!AB17/1000</f>
        <v>1416.6749303220004</v>
      </c>
      <c r="AJ17">
        <f>'care receipt'!$N$5*'care provision'!AC17/1000</f>
        <v>668.12966214000016</v>
      </c>
      <c r="AK17">
        <f>'care receipt'!$N$5*'care provision'!AD17/1000</f>
        <v>577.77879465500018</v>
      </c>
      <c r="AL17">
        <f>'care receipt'!$N$5*'care provision'!AE17/1000</f>
        <v>243.58060437100008</v>
      </c>
      <c r="AM17">
        <f>'care receipt'!$N$5*'care provision'!AF17/1000</f>
        <v>459.22245340900014</v>
      </c>
      <c r="AN17">
        <f t="shared" si="16"/>
        <v>15.234669999999999</v>
      </c>
      <c r="AP17" s="1">
        <v>14198</v>
      </c>
      <c r="AQ17" s="1">
        <v>7452</v>
      </c>
      <c r="AR17" s="1">
        <v>6571</v>
      </c>
      <c r="AS17" s="1">
        <v>2977</v>
      </c>
      <c r="AT17" s="1">
        <v>5491</v>
      </c>
      <c r="AU17" s="1">
        <v>16.229970000000002</v>
      </c>
      <c r="AW17">
        <f>'care receipt'!$N$5*'care provision'!AP17/1000</f>
        <v>946.71706018600025</v>
      </c>
      <c r="AX17">
        <f>'care receipt'!$N$5*'care provision'!AQ17/1000</f>
        <v>496.89643136400014</v>
      </c>
      <c r="AY17">
        <f>'care receipt'!$N$5*'care provision'!AR17/1000</f>
        <v>438.15169759700012</v>
      </c>
      <c r="AZ17">
        <f>'care receipt'!$N$5*'care provision'!AS17/1000</f>
        <v>198.50519003900007</v>
      </c>
      <c r="BA17">
        <f>'care receipt'!$N$5*'care provision'!AT17/1000</f>
        <v>366.13772203700012</v>
      </c>
      <c r="BB17">
        <f t="shared" si="17"/>
        <v>16.229970000000002</v>
      </c>
      <c r="BD17" s="1">
        <v>5247</v>
      </c>
      <c r="BE17" s="1">
        <v>3121</v>
      </c>
      <c r="BF17" s="1">
        <v>2947</v>
      </c>
      <c r="BG17" s="1">
        <v>1303</v>
      </c>
      <c r="BH17" s="1">
        <v>2332</v>
      </c>
      <c r="BI17" s="1">
        <v>16.822510000000001</v>
      </c>
      <c r="BK17">
        <f>'care receipt'!$N$5*'care provision'!BD17/1000</f>
        <v>349.86789792900009</v>
      </c>
      <c r="BL17">
        <f>'care receipt'!$N$5*'care provision'!BE17/1000</f>
        <v>208.10705344700008</v>
      </c>
      <c r="BM17">
        <f>'care receipt'!$N$5*'care provision'!BF17/1000</f>
        <v>196.50480182900006</v>
      </c>
      <c r="BN17">
        <f>'care receipt'!$N$5*'care provision'!BG17/1000</f>
        <v>86.883527921000024</v>
      </c>
      <c r="BO17">
        <f>'care receipt'!$N$5*'care provision'!BH17/1000</f>
        <v>155.49684352400004</v>
      </c>
      <c r="BP17">
        <f t="shared" si="18"/>
        <v>16.822510000000001</v>
      </c>
      <c r="BR17">
        <f t="shared" si="19"/>
        <v>3538.9534619180013</v>
      </c>
      <c r="BS17">
        <f t="shared" si="20"/>
        <v>1846.8250750790007</v>
      </c>
      <c r="BT17">
        <f t="shared" si="21"/>
        <v>1655.5212825960007</v>
      </c>
      <c r="BU17">
        <f t="shared" si="22"/>
        <v>726.00756101600018</v>
      </c>
      <c r="BV17">
        <f t="shared" si="23"/>
        <v>1375.6669720170005</v>
      </c>
      <c r="BW17">
        <f t="shared" si="24"/>
        <v>16.384688351531508</v>
      </c>
      <c r="BY17">
        <f t="shared" si="0"/>
        <v>2183.1666786892888</v>
      </c>
      <c r="BZ17">
        <f t="shared" si="1"/>
        <v>2660.2766958741358</v>
      </c>
      <c r="CA17">
        <f t="shared" si="2"/>
        <v>2060.1810124635617</v>
      </c>
      <c r="CB17">
        <f t="shared" si="3"/>
        <v>870.2775344345979</v>
      </c>
      <c r="CC17">
        <f t="shared" si="25"/>
        <v>7773.9019214615846</v>
      </c>
      <c r="CD17">
        <f t="shared" si="26"/>
        <v>0.62303890935284667</v>
      </c>
      <c r="CE17">
        <f>CC17/'care receipt'!BR17</f>
        <v>1.527483726718297</v>
      </c>
      <c r="CG17">
        <f>G17*Z17*365.25/7*'care receipt'!$BZ17/10^6</f>
        <v>30.355223052423124</v>
      </c>
      <c r="CH17">
        <f>H17*AN17*365.25/7*'care receipt'!$BZ17/10^6</f>
        <v>36.989064221566707</v>
      </c>
      <c r="CI17">
        <f>I17*BB17*365.25/7*'care receipt'!$BZ17/10^6</f>
        <v>28.645203672329732</v>
      </c>
      <c r="CJ17">
        <f>J17*BP17*365.25/7*'care receipt'!$BZ17/10^6</f>
        <v>12.100527611174133</v>
      </c>
      <c r="CK17">
        <f t="shared" si="27"/>
        <v>108.09001855749369</v>
      </c>
      <c r="CM17" s="1">
        <v>16323</v>
      </c>
      <c r="CN17" s="1">
        <v>21792</v>
      </c>
      <c r="CO17" s="1">
        <v>587</v>
      </c>
      <c r="CP17" s="1">
        <v>4</v>
      </c>
      <c r="CR17">
        <f>'care receipt'!$N$5*'care provision'!CM17/1000</f>
        <v>1088.4112250610003</v>
      </c>
      <c r="CS17">
        <f>'care receipt'!$N$5*'care provision'!CN17/1000</f>
        <v>1453.0819957440003</v>
      </c>
      <c r="CT17">
        <f>'care receipt'!$N$5*'care provision'!CO17/1000</f>
        <v>39.140929309000015</v>
      </c>
      <c r="CU17">
        <f>'care receipt'!$N$5*'care provision'!CP17/1000</f>
        <v>0.26671842800000006</v>
      </c>
      <c r="CW17">
        <f t="shared" si="4"/>
        <v>2033</v>
      </c>
      <c r="CX17">
        <f t="shared" si="5"/>
        <v>0.46868808682918428</v>
      </c>
      <c r="CY17">
        <f t="shared" si="6"/>
        <v>0.43419872880511667</v>
      </c>
      <c r="CZ17">
        <f t="shared" si="7"/>
        <v>1.6089244600372768E-2</v>
      </c>
      <c r="DA17">
        <f t="shared" si="8"/>
        <v>2.6901607371040417E-4</v>
      </c>
      <c r="DC17" s="1">
        <v>532.6893</v>
      </c>
      <c r="DD17" s="1">
        <v>576.19690000000003</v>
      </c>
      <c r="DE17" s="1">
        <v>529.87300000000005</v>
      </c>
      <c r="DF17" s="1">
        <v>626.20680000000004</v>
      </c>
      <c r="DH17">
        <f t="shared" si="9"/>
        <v>6.9574201630786403</v>
      </c>
      <c r="DI17">
        <f t="shared" si="10"/>
        <v>10.047136096722076</v>
      </c>
      <c r="DJ17">
        <f t="shared" si="11"/>
        <v>0.24887665962897321</v>
      </c>
      <c r="DK17">
        <f t="shared" si="12"/>
        <v>2.0042507195869252E-3</v>
      </c>
      <c r="DL17">
        <f>SUM(DH17:DK17)/'care receipt'!DF17</f>
        <v>0.27198934044063605</v>
      </c>
      <c r="DM17">
        <f t="shared" si="28"/>
        <v>17.255437170149275</v>
      </c>
      <c r="DO17" s="1">
        <v>0.26476329999999998</v>
      </c>
      <c r="DP17" s="1">
        <v>0.22602430000000001</v>
      </c>
      <c r="DQ17" s="1">
        <v>0.41512019999999999</v>
      </c>
      <c r="DR17" s="1">
        <v>0.24374889999999999</v>
      </c>
      <c r="DS17" s="1">
        <v>4.6356099999999997E-2</v>
      </c>
      <c r="DT17" s="1">
        <v>2.3162E-3</v>
      </c>
      <c r="DU17" s="1">
        <v>0.26223809999999997</v>
      </c>
      <c r="DV17" s="1">
        <v>0.21287110000000001</v>
      </c>
      <c r="DW17" s="1">
        <v>0.21921070000000001</v>
      </c>
      <c r="DX17" s="1">
        <v>0.23631050000000001</v>
      </c>
      <c r="DY17" s="1">
        <v>0.265457</v>
      </c>
      <c r="EA17">
        <f t="shared" si="29"/>
        <v>0.26476329999999998</v>
      </c>
      <c r="EB17">
        <f t="shared" si="30"/>
        <v>0.41512019999999999</v>
      </c>
      <c r="EC17">
        <f t="shared" si="31"/>
        <v>0.24374889999999999</v>
      </c>
      <c r="ED17">
        <f t="shared" si="13"/>
        <v>3.3604570915039045E-2</v>
      </c>
      <c r="EE17">
        <f t="shared" si="32"/>
        <v>3.8806000000000007E-2</v>
      </c>
      <c r="EG17" s="1">
        <v>0.26476329999999998</v>
      </c>
      <c r="EH17" s="1">
        <v>0.2982225</v>
      </c>
      <c r="EI17" s="1">
        <v>0.37631419999999999</v>
      </c>
      <c r="EJ17" s="1">
        <v>0.24172160000000001</v>
      </c>
      <c r="EK17" s="1">
        <v>0.24629880000000001</v>
      </c>
      <c r="EL17" s="1">
        <v>3322.5729999999999</v>
      </c>
      <c r="EM17" s="1">
        <v>3578.9789999999998</v>
      </c>
      <c r="EN17" s="1">
        <v>4046.837</v>
      </c>
      <c r="EO17" s="1">
        <v>2933.4270000000001</v>
      </c>
      <c r="EP17" s="1">
        <v>2677.2840000000001</v>
      </c>
    </row>
    <row r="18" spans="1:146" x14ac:dyDescent="0.25">
      <c r="A18">
        <v>2034</v>
      </c>
      <c r="B18" s="1">
        <v>34856</v>
      </c>
      <c r="C18" s="1">
        <v>49934</v>
      </c>
      <c r="D18" s="1">
        <v>36836</v>
      </c>
      <c r="E18" s="1">
        <v>15135</v>
      </c>
      <c r="G18">
        <f>'care receipt'!$N$5*'care provision'!B18/1000</f>
        <v>2324.184381592001</v>
      </c>
      <c r="H18">
        <f>'care receipt'!$N$5*'care provision'!C18/1000</f>
        <v>3329.5794959380009</v>
      </c>
      <c r="I18">
        <f>'care receipt'!$N$5*'care provision'!D18/1000</f>
        <v>2456.2100034520008</v>
      </c>
      <c r="J18">
        <f>'care receipt'!$N$5*'care provision'!E18/1000</f>
        <v>1009.1958519450002</v>
      </c>
      <c r="K18">
        <f t="shared" si="14"/>
        <v>9119.1697329270028</v>
      </c>
      <c r="L18">
        <f>K18/'care receipt'!BG18</f>
        <v>1.8768320799253446</v>
      </c>
      <c r="N18" s="1">
        <v>12554</v>
      </c>
      <c r="O18" s="1">
        <v>6976</v>
      </c>
      <c r="P18" s="1">
        <v>6409</v>
      </c>
      <c r="Q18" s="1">
        <v>3130</v>
      </c>
      <c r="R18" s="1">
        <v>5989</v>
      </c>
      <c r="S18" s="1">
        <v>18.042950000000001</v>
      </c>
      <c r="U18">
        <f>'care receipt'!$N$5*'care provision'!N18/1000</f>
        <v>837.09578627800022</v>
      </c>
      <c r="V18">
        <f>'care receipt'!$N$5*'care provision'!O18/1000</f>
        <v>465.15693843200012</v>
      </c>
      <c r="W18">
        <f>'care receipt'!$N$5*'care provision'!P18/1000</f>
        <v>427.34960126300012</v>
      </c>
      <c r="X18">
        <f>'care receipt'!$N$5*'care provision'!Q18/1000</f>
        <v>208.70716991000006</v>
      </c>
      <c r="Y18">
        <f>'care receipt'!$N$5*'care provision'!R18/1000</f>
        <v>399.34416632300008</v>
      </c>
      <c r="Z18">
        <f t="shared" si="15"/>
        <v>18.042950000000001</v>
      </c>
      <c r="AB18" s="1">
        <v>20874</v>
      </c>
      <c r="AC18" s="1">
        <v>10070</v>
      </c>
      <c r="AD18" s="1">
        <v>8533</v>
      </c>
      <c r="AE18" s="1">
        <v>3673</v>
      </c>
      <c r="AF18" s="1">
        <v>7046</v>
      </c>
      <c r="AG18" s="1">
        <v>15.49319</v>
      </c>
      <c r="AI18">
        <f>'care receipt'!$N$5*'care provision'!AB18/1000</f>
        <v>1391.8701165180005</v>
      </c>
      <c r="AJ18">
        <f>'care receipt'!$N$5*'care provision'!AC18/1000</f>
        <v>671.46364249000021</v>
      </c>
      <c r="AK18">
        <f>'care receipt'!$N$5*'care provision'!AD18/1000</f>
        <v>568.97708653100017</v>
      </c>
      <c r="AL18">
        <f>'care receipt'!$N$5*'care provision'!AE18/1000</f>
        <v>244.91419651100009</v>
      </c>
      <c r="AM18">
        <f>'care receipt'!$N$5*'care provision'!AF18/1000</f>
        <v>469.82451092200012</v>
      </c>
      <c r="AN18">
        <f t="shared" si="16"/>
        <v>15.49319</v>
      </c>
      <c r="AP18" s="1">
        <v>14234</v>
      </c>
      <c r="AQ18" s="1">
        <v>7468</v>
      </c>
      <c r="AR18" s="1">
        <v>6733</v>
      </c>
      <c r="AS18" s="1">
        <v>3068</v>
      </c>
      <c r="AT18" s="1">
        <v>5521</v>
      </c>
      <c r="AU18" s="1">
        <v>16.291119999999999</v>
      </c>
      <c r="AW18">
        <f>'care receipt'!$N$5*'care provision'!AP18/1000</f>
        <v>949.11752603800028</v>
      </c>
      <c r="AX18">
        <f>'care receipt'!$N$5*'care provision'!AQ18/1000</f>
        <v>497.96330507600015</v>
      </c>
      <c r="AY18">
        <f>'care receipt'!$N$5*'care provision'!AR18/1000</f>
        <v>448.95379393100012</v>
      </c>
      <c r="AZ18">
        <f>'care receipt'!$N$5*'care provision'!AS18/1000</f>
        <v>204.57303427600004</v>
      </c>
      <c r="BA18">
        <f>'care receipt'!$N$5*'care provision'!AT18/1000</f>
        <v>368.1381102470001</v>
      </c>
      <c r="BB18">
        <f t="shared" si="17"/>
        <v>16.291119999999999</v>
      </c>
      <c r="BD18" s="1">
        <v>5270</v>
      </c>
      <c r="BE18" s="1">
        <v>3249</v>
      </c>
      <c r="BF18" s="1">
        <v>2978</v>
      </c>
      <c r="BG18" s="1">
        <v>1297</v>
      </c>
      <c r="BH18" s="1">
        <v>2430</v>
      </c>
      <c r="BI18" s="1">
        <v>17.137229999999999</v>
      </c>
      <c r="BK18">
        <f>'care receipt'!$N$5*'care provision'!BD18/1000</f>
        <v>351.40152889000007</v>
      </c>
      <c r="BL18">
        <f>'care receipt'!$N$5*'care provision'!BE18/1000</f>
        <v>216.64204314300005</v>
      </c>
      <c r="BM18">
        <f>'care receipt'!$N$5*'care provision'!BF18/1000</f>
        <v>198.57186964600007</v>
      </c>
      <c r="BN18">
        <f>'care receipt'!$N$5*'care provision'!BG18/1000</f>
        <v>86.483450279000024</v>
      </c>
      <c r="BO18">
        <f>'care receipt'!$N$5*'care provision'!BH18/1000</f>
        <v>162.03144501000006</v>
      </c>
      <c r="BP18">
        <f t="shared" si="18"/>
        <v>17.137229999999999</v>
      </c>
      <c r="BR18">
        <f t="shared" si="19"/>
        <v>3529.4849577240007</v>
      </c>
      <c r="BS18">
        <f t="shared" si="20"/>
        <v>1851.2259291410005</v>
      </c>
      <c r="BT18">
        <f t="shared" si="21"/>
        <v>1643.8523513710004</v>
      </c>
      <c r="BU18">
        <f t="shared" si="22"/>
        <v>744.67785097600017</v>
      </c>
      <c r="BV18">
        <f t="shared" si="23"/>
        <v>1399.3382325020004</v>
      </c>
      <c r="BW18">
        <f t="shared" si="24"/>
        <v>16.5399030939376</v>
      </c>
      <c r="BY18">
        <f t="shared" si="0"/>
        <v>2188.1158328872189</v>
      </c>
      <c r="BZ18">
        <f t="shared" si="1"/>
        <v>2691.6737544189759</v>
      </c>
      <c r="CA18">
        <f t="shared" si="2"/>
        <v>2087.8948500931929</v>
      </c>
      <c r="CB18">
        <f t="shared" si="3"/>
        <v>902.4190753206376</v>
      </c>
      <c r="CC18">
        <f t="shared" si="25"/>
        <v>7870.1035127200257</v>
      </c>
      <c r="CD18">
        <f t="shared" si="26"/>
        <v>0.62004134753999784</v>
      </c>
      <c r="CE18">
        <f>CC18/'care receipt'!BR18</f>
        <v>1.5047439182310556</v>
      </c>
      <c r="CG18">
        <f>G18*Z18*365.25/7*'care receipt'!$BZ18/10^6</f>
        <v>30.933984605563342</v>
      </c>
      <c r="CH18">
        <f>H18*AN18*365.25/7*'care receipt'!$BZ18/10^6</f>
        <v>38.052918968429744</v>
      </c>
      <c r="CI18">
        <f>I18*BB18*365.25/7*'care receipt'!$BZ18/10^6</f>
        <v>29.517133499096065</v>
      </c>
      <c r="CJ18">
        <f>J18*BP18*365.25/7*'care receipt'!$BZ18/10^6</f>
        <v>12.757742238399196</v>
      </c>
      <c r="CK18">
        <f t="shared" si="27"/>
        <v>111.26177931148834</v>
      </c>
      <c r="CM18" s="1">
        <v>16249</v>
      </c>
      <c r="CN18" s="1">
        <v>21619</v>
      </c>
      <c r="CO18" s="1">
        <v>590</v>
      </c>
      <c r="CP18" s="1">
        <v>7</v>
      </c>
      <c r="CR18">
        <f>'care receipt'!$N$5*'care provision'!CM18/1000</f>
        <v>1083.4769341430003</v>
      </c>
      <c r="CS18">
        <f>'care receipt'!$N$5*'care provision'!CN18/1000</f>
        <v>1441.5464237330004</v>
      </c>
      <c r="CT18">
        <f>'care receipt'!$N$5*'care provision'!CO18/1000</f>
        <v>39.340968130000007</v>
      </c>
      <c r="CU18">
        <f>'care receipt'!$N$5*'care provision'!CP18/1000</f>
        <v>0.4667572490000001</v>
      </c>
      <c r="CW18">
        <f t="shared" si="4"/>
        <v>2034</v>
      </c>
      <c r="CX18">
        <f t="shared" si="5"/>
        <v>0.46617512049575388</v>
      </c>
      <c r="CY18">
        <f t="shared" si="6"/>
        <v>0.43295149597468657</v>
      </c>
      <c r="CZ18">
        <f t="shared" si="7"/>
        <v>1.6016939950048863E-2</v>
      </c>
      <c r="DA18">
        <f t="shared" si="8"/>
        <v>4.6250412950115625E-4</v>
      </c>
      <c r="DC18" s="1">
        <v>529.46109999999999</v>
      </c>
      <c r="DD18" s="1">
        <v>577.63139999999999</v>
      </c>
      <c r="DE18" s="1">
        <v>567.60580000000004</v>
      </c>
      <c r="DF18" s="1">
        <v>376.05860000000001</v>
      </c>
      <c r="DH18">
        <f t="shared" si="9"/>
        <v>6.8839066725117659</v>
      </c>
      <c r="DI18">
        <f t="shared" si="10"/>
        <v>9.9921897468706344</v>
      </c>
      <c r="DJ18">
        <f t="shared" si="11"/>
        <v>0.26796194025843789</v>
      </c>
      <c r="DK18">
        <f t="shared" si="12"/>
        <v>2.1063369311854971E-3</v>
      </c>
      <c r="DL18">
        <f>SUM(DH18:DK18)/'care receipt'!DF18</f>
        <v>0.2593303441446913</v>
      </c>
      <c r="DM18">
        <f t="shared" si="28"/>
        <v>17.146164696572022</v>
      </c>
      <c r="DO18" s="1">
        <v>0.2657834</v>
      </c>
      <c r="DP18" s="1">
        <v>0.2275112</v>
      </c>
      <c r="DQ18" s="1">
        <v>0.4163173</v>
      </c>
      <c r="DR18" s="1">
        <v>0.24926960000000001</v>
      </c>
      <c r="DS18" s="1">
        <v>4.8055399999999998E-2</v>
      </c>
      <c r="DT18" s="1">
        <v>2.8040000000000001E-3</v>
      </c>
      <c r="DU18" s="1">
        <v>0.26321879999999998</v>
      </c>
      <c r="DV18" s="1">
        <v>0.21876519999999999</v>
      </c>
      <c r="DW18" s="1">
        <v>0.2195811</v>
      </c>
      <c r="DX18" s="1">
        <v>0.23483319999999999</v>
      </c>
      <c r="DY18" s="1">
        <v>0.2675032</v>
      </c>
      <c r="EA18">
        <f t="shared" si="29"/>
        <v>0.2657834</v>
      </c>
      <c r="EB18">
        <f t="shared" si="30"/>
        <v>0.4163173</v>
      </c>
      <c r="EC18">
        <f t="shared" si="31"/>
        <v>0.24926960000000001</v>
      </c>
      <c r="ED18">
        <f t="shared" si="13"/>
        <v>3.4877282607608084E-2</v>
      </c>
      <c r="EE18">
        <f t="shared" si="32"/>
        <v>3.8773100000000005E-2</v>
      </c>
      <c r="EG18" s="1">
        <v>0.2657834</v>
      </c>
      <c r="EH18" s="1">
        <v>0.299701</v>
      </c>
      <c r="EI18" s="1">
        <v>0.3775442</v>
      </c>
      <c r="EJ18" s="1">
        <v>0.24308940000000001</v>
      </c>
      <c r="EK18" s="1">
        <v>0.25034010000000001</v>
      </c>
      <c r="EL18" s="1">
        <v>3406.3879999999999</v>
      </c>
      <c r="EM18" s="1">
        <v>3693.9520000000002</v>
      </c>
      <c r="EN18" s="1">
        <v>4151.0169999999998</v>
      </c>
      <c r="EO18" s="1">
        <v>3036.1170000000002</v>
      </c>
      <c r="EP18" s="1">
        <v>2751.07</v>
      </c>
    </row>
    <row r="19" spans="1:146" x14ac:dyDescent="0.25">
      <c r="A19">
        <v>2035</v>
      </c>
      <c r="B19" s="1">
        <v>34289</v>
      </c>
      <c r="C19" s="1">
        <v>49981</v>
      </c>
      <c r="D19" s="1">
        <v>37318</v>
      </c>
      <c r="E19" s="1">
        <v>15327</v>
      </c>
      <c r="G19">
        <f>'care receipt'!$N$5*'care provision'!B19/1000</f>
        <v>2286.3770444230004</v>
      </c>
      <c r="H19">
        <f>'care receipt'!$N$5*'care provision'!C19/1000</f>
        <v>3332.7134374670009</v>
      </c>
      <c r="I19">
        <f>'care receipt'!$N$5*'care provision'!D19/1000</f>
        <v>2488.3495740260005</v>
      </c>
      <c r="J19">
        <f>'care receipt'!$N$5*'care provision'!E19/1000</f>
        <v>1021.9983364890003</v>
      </c>
      <c r="K19">
        <f t="shared" si="14"/>
        <v>9129.4383924050017</v>
      </c>
      <c r="L19">
        <f>K19/'care receipt'!BG19</f>
        <v>1.8547392947615107</v>
      </c>
      <c r="N19" s="1">
        <v>12216</v>
      </c>
      <c r="O19" s="1">
        <v>7176</v>
      </c>
      <c r="P19" s="1">
        <v>6236</v>
      </c>
      <c r="Q19" s="1">
        <v>2909</v>
      </c>
      <c r="R19" s="1">
        <v>5963</v>
      </c>
      <c r="S19" s="1">
        <v>18.214269999999999</v>
      </c>
      <c r="U19">
        <f>'care receipt'!$N$5*'care provision'!N19/1000</f>
        <v>814.5580791120002</v>
      </c>
      <c r="V19">
        <f>'care receipt'!$N$5*'care provision'!O19/1000</f>
        <v>478.49285983200008</v>
      </c>
      <c r="W19">
        <f>'care receipt'!$N$5*'care provision'!P19/1000</f>
        <v>415.81402925200007</v>
      </c>
      <c r="X19">
        <f>'care receipt'!$N$5*'care provision'!Q19/1000</f>
        <v>193.97097676300004</v>
      </c>
      <c r="Y19">
        <f>'care receipt'!$N$5*'care provision'!R19/1000</f>
        <v>397.61049654100009</v>
      </c>
      <c r="Z19">
        <f t="shared" si="15"/>
        <v>18.214269999999999</v>
      </c>
      <c r="AB19" s="1">
        <v>21071</v>
      </c>
      <c r="AC19" s="1">
        <v>10171</v>
      </c>
      <c r="AD19" s="1">
        <v>8589</v>
      </c>
      <c r="AE19" s="1">
        <v>3523</v>
      </c>
      <c r="AF19" s="1">
        <v>6886</v>
      </c>
      <c r="AG19" s="1">
        <v>15.31915</v>
      </c>
      <c r="AI19">
        <f>'care receipt'!$N$5*'care provision'!AB19/1000</f>
        <v>1405.0059990970003</v>
      </c>
      <c r="AJ19">
        <f>'care receipt'!$N$5*'care provision'!AC19/1000</f>
        <v>678.19828279700016</v>
      </c>
      <c r="AK19">
        <f>'care receipt'!$N$5*'care provision'!AD19/1000</f>
        <v>572.71114452300014</v>
      </c>
      <c r="AL19">
        <f>'care receipt'!$N$5*'care provision'!AE19/1000</f>
        <v>234.91225546100006</v>
      </c>
      <c r="AM19">
        <f>'care receipt'!$N$5*'care provision'!AF19/1000</f>
        <v>459.15577380200017</v>
      </c>
      <c r="AN19">
        <f t="shared" si="16"/>
        <v>15.31915</v>
      </c>
      <c r="AP19" s="1">
        <v>14545</v>
      </c>
      <c r="AQ19" s="1">
        <v>7732</v>
      </c>
      <c r="AR19" s="1">
        <v>6669</v>
      </c>
      <c r="AS19" s="1">
        <v>3060</v>
      </c>
      <c r="AT19" s="1">
        <v>5513</v>
      </c>
      <c r="AU19" s="1">
        <v>16.009239999999998</v>
      </c>
      <c r="AW19">
        <f>'care receipt'!$N$5*'care provision'!AP19/1000</f>
        <v>969.85488381500033</v>
      </c>
      <c r="AX19">
        <f>'care receipt'!$N$5*'care provision'!AQ19/1000</f>
        <v>515.56672132400013</v>
      </c>
      <c r="AY19">
        <f>'care receipt'!$N$5*'care provision'!AR19/1000</f>
        <v>444.68629908300011</v>
      </c>
      <c r="AZ19">
        <f>'care receipt'!$N$5*'care provision'!AS19/1000</f>
        <v>204.03959742000006</v>
      </c>
      <c r="BA19">
        <f>'care receipt'!$N$5*'care provision'!AT19/1000</f>
        <v>367.60467339100006</v>
      </c>
      <c r="BB19">
        <f t="shared" si="17"/>
        <v>16.009239999999998</v>
      </c>
      <c r="BD19" s="1">
        <v>5388</v>
      </c>
      <c r="BE19" s="1">
        <v>3265</v>
      </c>
      <c r="BF19" s="1">
        <v>3029</v>
      </c>
      <c r="BG19" s="1">
        <v>1308</v>
      </c>
      <c r="BH19" s="1">
        <v>2419</v>
      </c>
      <c r="BI19" s="1">
        <v>16.91677</v>
      </c>
      <c r="BK19">
        <f>'care receipt'!$N$5*'care provision'!BD19/1000</f>
        <v>359.26972251600012</v>
      </c>
      <c r="BL19">
        <f>'care receipt'!$N$5*'care provision'!BE19/1000</f>
        <v>217.70891685500004</v>
      </c>
      <c r="BM19">
        <f>'care receipt'!$N$5*'care provision'!BF19/1000</f>
        <v>201.97252960300005</v>
      </c>
      <c r="BN19">
        <f>'care receipt'!$N$5*'care provision'!BG19/1000</f>
        <v>87.216925956000026</v>
      </c>
      <c r="BO19">
        <f>'care receipt'!$N$5*'care provision'!BH19/1000</f>
        <v>161.29796933300005</v>
      </c>
      <c r="BP19">
        <f t="shared" si="18"/>
        <v>16.91677</v>
      </c>
      <c r="BR19">
        <f t="shared" si="19"/>
        <v>3548.6886845400008</v>
      </c>
      <c r="BS19">
        <f t="shared" si="20"/>
        <v>1889.9667808080005</v>
      </c>
      <c r="BT19">
        <f t="shared" si="21"/>
        <v>1635.1840024610005</v>
      </c>
      <c r="BU19">
        <f t="shared" si="22"/>
        <v>720.13975560000017</v>
      </c>
      <c r="BV19">
        <f t="shared" si="23"/>
        <v>1385.6689130670002</v>
      </c>
      <c r="BW19">
        <f t="shared" si="24"/>
        <v>16.411143353832671</v>
      </c>
      <c r="BY19">
        <f t="shared" si="0"/>
        <v>2172.9603696369927</v>
      </c>
      <c r="BZ19">
        <f t="shared" si="1"/>
        <v>2663.9423727925564</v>
      </c>
      <c r="CA19">
        <f t="shared" si="2"/>
        <v>2078.6161237812603</v>
      </c>
      <c r="CB19">
        <f t="shared" si="3"/>
        <v>902.11066703566507</v>
      </c>
      <c r="CC19">
        <f t="shared" si="25"/>
        <v>7817.6295332464742</v>
      </c>
      <c r="CD19">
        <f t="shared" si="26"/>
        <v>0.61871731345919889</v>
      </c>
      <c r="CE19">
        <f>CC19/'care receipt'!BR19</f>
        <v>1.4945216211749277</v>
      </c>
      <c r="CG19">
        <f>G19*Z19*365.25/7*'care receipt'!$BZ19/10^6</f>
        <v>31.234631335475008</v>
      </c>
      <c r="CH19">
        <f>H19*AN19*365.25/7*'care receipt'!$BZ19/10^6</f>
        <v>38.292119394255842</v>
      </c>
      <c r="CI19">
        <f>I19*BB19*365.25/7*'care receipt'!$BZ19/10^6</f>
        <v>29.878505481040072</v>
      </c>
      <c r="CJ19">
        <f>J19*BP19*365.25/7*'care receipt'!$BZ19/10^6</f>
        <v>12.967145881894576</v>
      </c>
      <c r="CK19">
        <f t="shared" si="27"/>
        <v>112.3724020926655</v>
      </c>
      <c r="CM19" s="1">
        <v>16039</v>
      </c>
      <c r="CN19" s="1">
        <v>21776</v>
      </c>
      <c r="CO19" s="1">
        <v>568</v>
      </c>
      <c r="CP19" s="1">
        <v>2</v>
      </c>
      <c r="CR19">
        <f>'care receipt'!$N$5*'care provision'!CM19/1000</f>
        <v>1069.4742166730002</v>
      </c>
      <c r="CS19">
        <f>'care receipt'!$N$5*'care provision'!CN19/1000</f>
        <v>1452.0151220320004</v>
      </c>
      <c r="CT19">
        <f>'care receipt'!$N$5*'care provision'!CO19/1000</f>
        <v>37.874016776000012</v>
      </c>
      <c r="CU19">
        <f>'care receipt'!$N$5*'care provision'!CP19/1000</f>
        <v>0.13335921400000003</v>
      </c>
      <c r="CW19">
        <f t="shared" si="4"/>
        <v>2035</v>
      </c>
      <c r="CX19">
        <f t="shared" si="5"/>
        <v>0.46775933972994255</v>
      </c>
      <c r="CY19">
        <f t="shared" si="6"/>
        <v>0.43568556051299495</v>
      </c>
      <c r="CZ19">
        <f t="shared" si="7"/>
        <v>1.5220537006270435E-2</v>
      </c>
      <c r="DA19">
        <f t="shared" si="8"/>
        <v>1.3048868010700072E-4</v>
      </c>
      <c r="DC19" s="1">
        <v>532.18240000000003</v>
      </c>
      <c r="DD19" s="1">
        <v>592.27750000000003</v>
      </c>
      <c r="DE19" s="1">
        <v>525.59630000000004</v>
      </c>
      <c r="DF19" s="1">
        <v>238.76079999999999</v>
      </c>
      <c r="DH19">
        <f t="shared" si="9"/>
        <v>6.829864264405888</v>
      </c>
      <c r="DI19">
        <f t="shared" si="10"/>
        <v>10.319950637271699</v>
      </c>
      <c r="DJ19">
        <f t="shared" si="11"/>
        <v>0.23887731700324244</v>
      </c>
      <c r="DK19">
        <f t="shared" si="12"/>
        <v>3.8209143146413448E-4</v>
      </c>
      <c r="DL19">
        <f>SUM(DH19:DK19)/'care receipt'!DF19</f>
        <v>0.25850975903102646</v>
      </c>
      <c r="DM19">
        <f t="shared" si="28"/>
        <v>17.389074310112296</v>
      </c>
      <c r="DO19" s="1">
        <v>0.2673413</v>
      </c>
      <c r="DP19" s="1">
        <v>0.22974739999999999</v>
      </c>
      <c r="DQ19" s="1">
        <v>0.4199135</v>
      </c>
      <c r="DR19" s="1">
        <v>0.2546563</v>
      </c>
      <c r="DS19" s="1">
        <v>4.9320799999999998E-2</v>
      </c>
      <c r="DT19" s="1">
        <v>2.3787000000000001E-3</v>
      </c>
      <c r="DU19" s="1">
        <v>0.26493990000000001</v>
      </c>
      <c r="DV19" s="1">
        <v>0.2165202</v>
      </c>
      <c r="DW19" s="1">
        <v>0.22742380000000001</v>
      </c>
      <c r="DX19" s="1">
        <v>0.23272519999999999</v>
      </c>
      <c r="DY19" s="1">
        <v>0.2656307</v>
      </c>
      <c r="EA19">
        <f t="shared" si="29"/>
        <v>0.2673413</v>
      </c>
      <c r="EB19">
        <f t="shared" si="30"/>
        <v>0.4199135</v>
      </c>
      <c r="EC19">
        <f t="shared" si="31"/>
        <v>0.2546563</v>
      </c>
      <c r="ED19">
        <f t="shared" si="13"/>
        <v>3.5654135232215778E-2</v>
      </c>
      <c r="EE19">
        <f t="shared" si="32"/>
        <v>3.9791899999999991E-2</v>
      </c>
      <c r="EG19" s="1">
        <v>0.2673413</v>
      </c>
      <c r="EH19" s="1">
        <v>0.3033998</v>
      </c>
      <c r="EI19" s="1">
        <v>0.3801216</v>
      </c>
      <c r="EJ19" s="1">
        <v>0.24910869999999999</v>
      </c>
      <c r="EK19" s="1">
        <v>0.27461859999999999</v>
      </c>
      <c r="EL19" s="1">
        <v>3462.4009999999998</v>
      </c>
      <c r="EM19" s="1">
        <v>3664.8710000000001</v>
      </c>
      <c r="EN19" s="1">
        <v>4121.6930000000002</v>
      </c>
      <c r="EO19" s="1">
        <v>3102.0630000000001</v>
      </c>
      <c r="EP19" s="1">
        <v>2824.5349999999999</v>
      </c>
    </row>
    <row r="20" spans="1:146" x14ac:dyDescent="0.25">
      <c r="A20">
        <v>2036</v>
      </c>
      <c r="B20" s="1">
        <v>34106</v>
      </c>
      <c r="C20" s="1">
        <v>49998</v>
      </c>
      <c r="D20" s="1">
        <v>37994</v>
      </c>
      <c r="E20" s="1">
        <v>15467</v>
      </c>
      <c r="G20">
        <f>'care receipt'!$N$5*'care provision'!B20/1000</f>
        <v>2274.1746763420006</v>
      </c>
      <c r="H20">
        <f>'care receipt'!$N$5*'care provision'!C20/1000</f>
        <v>3333.8469907860012</v>
      </c>
      <c r="I20">
        <f>'care receipt'!$N$5*'care provision'!D20/1000</f>
        <v>2533.424988358001</v>
      </c>
      <c r="J20">
        <f>'care receipt'!$N$5*'care provision'!E20/1000</f>
        <v>1031.3334814690004</v>
      </c>
      <c r="K20">
        <f t="shared" si="14"/>
        <v>9172.7801369550034</v>
      </c>
      <c r="L20">
        <f>K20/'care receipt'!BG20</f>
        <v>1.8527272727272728</v>
      </c>
      <c r="N20" s="1">
        <v>11999</v>
      </c>
      <c r="O20" s="1">
        <v>7122</v>
      </c>
      <c r="P20" s="1">
        <v>6413</v>
      </c>
      <c r="Q20" s="1">
        <v>2947</v>
      </c>
      <c r="R20" s="1">
        <v>5814</v>
      </c>
      <c r="S20" s="1">
        <v>17.94838</v>
      </c>
      <c r="U20">
        <f>'care receipt'!$N$5*'care provision'!N20/1000</f>
        <v>800.0886043930002</v>
      </c>
      <c r="V20">
        <f>'care receipt'!$N$5*'care provision'!O20/1000</f>
        <v>474.89216105400016</v>
      </c>
      <c r="W20">
        <f>'care receipt'!$N$5*'care provision'!P20/1000</f>
        <v>427.61631969100011</v>
      </c>
      <c r="X20">
        <f>'care receipt'!$N$5*'care provision'!Q20/1000</f>
        <v>196.50480182900006</v>
      </c>
      <c r="Y20">
        <f>'care receipt'!$N$5*'care provision'!R20/1000</f>
        <v>387.67523509800009</v>
      </c>
      <c r="Z20">
        <f t="shared" si="15"/>
        <v>17.94838</v>
      </c>
      <c r="AB20" s="1">
        <v>21302</v>
      </c>
      <c r="AC20" s="1">
        <v>10155</v>
      </c>
      <c r="AD20" s="1">
        <v>8382</v>
      </c>
      <c r="AE20" s="1">
        <v>3627</v>
      </c>
      <c r="AF20" s="1">
        <v>6795</v>
      </c>
      <c r="AG20" s="1">
        <v>15.11284</v>
      </c>
      <c r="AI20">
        <f>'care receipt'!$N$5*'care provision'!AB20/1000</f>
        <v>1420.4089883140005</v>
      </c>
      <c r="AJ20">
        <f>'care receipt'!$N$5*'care provision'!AC20/1000</f>
        <v>677.1314090850002</v>
      </c>
      <c r="AK20">
        <f>'care receipt'!$N$5*'care provision'!AD20/1000</f>
        <v>558.90846587400006</v>
      </c>
      <c r="AL20">
        <f>'care receipt'!$N$5*'care provision'!AE20/1000</f>
        <v>241.84693458900006</v>
      </c>
      <c r="AM20">
        <f>'care receipt'!$N$5*'care provision'!AF20/1000</f>
        <v>453.08792956500014</v>
      </c>
      <c r="AN20">
        <f t="shared" si="16"/>
        <v>15.11284</v>
      </c>
      <c r="AP20" s="1">
        <v>14827</v>
      </c>
      <c r="AQ20" s="1">
        <v>7659</v>
      </c>
      <c r="AR20" s="1">
        <v>6844</v>
      </c>
      <c r="AS20" s="1">
        <v>3043</v>
      </c>
      <c r="AT20" s="1">
        <v>5818</v>
      </c>
      <c r="AU20" s="1">
        <v>16.291810000000002</v>
      </c>
      <c r="AW20">
        <f>'care receipt'!$N$5*'care provision'!AP20/1000</f>
        <v>988.65853298900026</v>
      </c>
      <c r="AX20">
        <f>'care receipt'!$N$5*'care provision'!AQ20/1000</f>
        <v>510.69911001300017</v>
      </c>
      <c r="AY20">
        <f>'care receipt'!$N$5*'care provision'!AR20/1000</f>
        <v>456.3552303080001</v>
      </c>
      <c r="AZ20">
        <f>'care receipt'!$N$5*'care provision'!AS20/1000</f>
        <v>202.90604410100008</v>
      </c>
      <c r="BA20">
        <f>'care receipt'!$N$5*'care provision'!AT20/1000</f>
        <v>387.94195352600008</v>
      </c>
      <c r="BB20">
        <f t="shared" si="17"/>
        <v>16.291810000000002</v>
      </c>
      <c r="BD20" s="1">
        <v>5483</v>
      </c>
      <c r="BE20" s="1">
        <v>3199</v>
      </c>
      <c r="BF20" s="1">
        <v>3063</v>
      </c>
      <c r="BG20" s="1">
        <v>1362</v>
      </c>
      <c r="BH20" s="1">
        <v>2440</v>
      </c>
      <c r="BI20" s="1">
        <v>16.96508</v>
      </c>
      <c r="BK20">
        <f>'care receipt'!$N$5*'care provision'!BD20/1000</f>
        <v>365.60428518100014</v>
      </c>
      <c r="BL20">
        <f>'care receipt'!$N$5*'care provision'!BE20/1000</f>
        <v>213.30806279300006</v>
      </c>
      <c r="BM20">
        <f>'care receipt'!$N$5*'care provision'!BF20/1000</f>
        <v>204.23963624100006</v>
      </c>
      <c r="BN20">
        <f>'care receipt'!$N$5*'care provision'!BG20/1000</f>
        <v>90.81762473400002</v>
      </c>
      <c r="BO20">
        <f>'care receipt'!$N$5*'care provision'!BH20/1000</f>
        <v>162.69824108000003</v>
      </c>
      <c r="BP20">
        <f t="shared" si="18"/>
        <v>16.96508</v>
      </c>
      <c r="BR20">
        <f t="shared" si="19"/>
        <v>3574.760410877001</v>
      </c>
      <c r="BS20">
        <f t="shared" si="20"/>
        <v>1876.0307429450004</v>
      </c>
      <c r="BT20">
        <f t="shared" si="21"/>
        <v>1647.1196521140005</v>
      </c>
      <c r="BU20">
        <f t="shared" si="22"/>
        <v>732.07540525300021</v>
      </c>
      <c r="BV20">
        <f t="shared" si="23"/>
        <v>1391.4033592690002</v>
      </c>
      <c r="BW20">
        <f t="shared" si="24"/>
        <v>16.349719362483189</v>
      </c>
      <c r="BY20">
        <f t="shared" si="0"/>
        <v>2129.8119505795603</v>
      </c>
      <c r="BZ20">
        <f t="shared" si="1"/>
        <v>2628.9597244375882</v>
      </c>
      <c r="CA20">
        <f t="shared" si="2"/>
        <v>2153.6224562695538</v>
      </c>
      <c r="CB20">
        <f t="shared" si="3"/>
        <v>912.95046371171281</v>
      </c>
      <c r="CC20">
        <f t="shared" si="25"/>
        <v>7825.3445949984152</v>
      </c>
      <c r="CD20">
        <f t="shared" si="26"/>
        <v>0.60812295449055709</v>
      </c>
      <c r="CE20">
        <f>CC20/'care receipt'!BR20</f>
        <v>1.4881581090168166</v>
      </c>
      <c r="CG20">
        <f>G20*Z20*365.25/7*'care receipt'!$BZ20/10^6</f>
        <v>31.127544327734114</v>
      </c>
      <c r="CH20">
        <f>H20*AN20*365.25/7*'care receipt'!$BZ20/10^6</f>
        <v>38.422669351625359</v>
      </c>
      <c r="CI20">
        <f>I20*BB20*365.25/7*'care receipt'!$BZ20/10^6</f>
        <v>31.475538699316711</v>
      </c>
      <c r="CJ20">
        <f>J20*BP20*365.25/7*'care receipt'!$BZ20/10^6</f>
        <v>13.342917913705353</v>
      </c>
      <c r="CK20">
        <f t="shared" si="27"/>
        <v>114.36867029238154</v>
      </c>
      <c r="CM20" s="1">
        <v>16208</v>
      </c>
      <c r="CN20" s="1">
        <v>21841</v>
      </c>
      <c r="CO20" s="1">
        <v>564</v>
      </c>
      <c r="CP20" s="1">
        <v>5</v>
      </c>
      <c r="CR20">
        <f>'care receipt'!$N$5*'care provision'!CM20/1000</f>
        <v>1080.7430702560005</v>
      </c>
      <c r="CS20">
        <f>'care receipt'!$N$5*'care provision'!CN20/1000</f>
        <v>1456.3492964870004</v>
      </c>
      <c r="CT20">
        <f>'care receipt'!$N$5*'care provision'!CO20/1000</f>
        <v>37.607298348000015</v>
      </c>
      <c r="CU20">
        <f>'care receipt'!$N$5*'care provision'!CP20/1000</f>
        <v>0.33339803500000009</v>
      </c>
      <c r="CW20">
        <f t="shared" si="4"/>
        <v>2036</v>
      </c>
      <c r="CX20">
        <f t="shared" si="5"/>
        <v>0.47522430070955268</v>
      </c>
      <c r="CY20">
        <f t="shared" si="6"/>
        <v>0.43683747349893992</v>
      </c>
      <c r="CZ20">
        <f t="shared" si="7"/>
        <v>1.4844449123545824E-2</v>
      </c>
      <c r="DA20">
        <f t="shared" si="8"/>
        <v>3.2326889506691662E-4</v>
      </c>
      <c r="DC20" s="1">
        <v>530.10069999999996</v>
      </c>
      <c r="DD20" s="1">
        <v>579.08730000000003</v>
      </c>
      <c r="DE20" s="1">
        <v>548.42349999999999</v>
      </c>
      <c r="DF20" s="1">
        <v>448.43259999999998</v>
      </c>
      <c r="DH20">
        <f t="shared" si="9"/>
        <v>6.8748318967542605</v>
      </c>
      <c r="DI20">
        <f t="shared" si="10"/>
        <v>10.120240583514679</v>
      </c>
      <c r="DJ20">
        <f t="shared" si="11"/>
        <v>0.24749671422665265</v>
      </c>
      <c r="DK20">
        <f t="shared" si="12"/>
        <v>1.7940785720392924E-3</v>
      </c>
      <c r="DL20">
        <f>SUM(DH20:DK20)/'care receipt'!DF20</f>
        <v>0.25155786765398153</v>
      </c>
      <c r="DM20">
        <f t="shared" si="28"/>
        <v>17.244363273067631</v>
      </c>
      <c r="DO20" s="1">
        <v>0.26742329999999997</v>
      </c>
      <c r="DP20" s="1">
        <v>0.23410039999999999</v>
      </c>
      <c r="DQ20" s="1">
        <v>0.42936669999999999</v>
      </c>
      <c r="DR20" s="1">
        <v>0.26324779999999998</v>
      </c>
      <c r="DS20" s="1">
        <v>4.9558900000000003E-2</v>
      </c>
      <c r="DT20" s="1">
        <v>4.3274999999999997E-3</v>
      </c>
      <c r="DU20" s="1">
        <v>0.26499859999999997</v>
      </c>
      <c r="DV20" s="1">
        <v>0.2309011</v>
      </c>
      <c r="DW20" s="1">
        <v>0.22459190000000001</v>
      </c>
      <c r="DX20" s="1">
        <v>0.23910390000000001</v>
      </c>
      <c r="DY20" s="1">
        <v>0.27226109999999998</v>
      </c>
      <c r="EA20">
        <f t="shared" si="29"/>
        <v>0.26742329999999997</v>
      </c>
      <c r="EB20">
        <f t="shared" si="30"/>
        <v>0.42936669999999999</v>
      </c>
      <c r="EC20">
        <f t="shared" si="31"/>
        <v>0.26324779999999998</v>
      </c>
      <c r="ED20">
        <f t="shared" si="13"/>
        <v>3.6472836069284156E-2</v>
      </c>
      <c r="EE20">
        <f t="shared" si="32"/>
        <v>4.0768199999999977E-2</v>
      </c>
      <c r="EG20" s="1">
        <v>0.26742329999999997</v>
      </c>
      <c r="EH20" s="1">
        <v>0.31192710000000001</v>
      </c>
      <c r="EI20" s="1">
        <v>0.38859850000000001</v>
      </c>
      <c r="EJ20" s="1">
        <v>0.25707469999999999</v>
      </c>
      <c r="EK20" s="1">
        <v>0.2816901</v>
      </c>
      <c r="EL20" s="1">
        <v>3524.076</v>
      </c>
      <c r="EM20" s="1">
        <v>3726.0360000000001</v>
      </c>
      <c r="EN20" s="1">
        <v>4108.3310000000001</v>
      </c>
      <c r="EO20" s="1">
        <v>3199.8530000000001</v>
      </c>
      <c r="EP20" s="1">
        <v>2872.855</v>
      </c>
    </row>
    <row r="21" spans="1:146" x14ac:dyDescent="0.25">
      <c r="A21">
        <v>2037</v>
      </c>
      <c r="B21" s="1">
        <v>33435</v>
      </c>
      <c r="C21" s="1">
        <v>49770</v>
      </c>
      <c r="D21" s="1">
        <v>38128</v>
      </c>
      <c r="E21" s="1">
        <v>15431</v>
      </c>
      <c r="G21">
        <f>'care receipt'!$N$5*'care provision'!B21/1000</f>
        <v>2229.4326600450008</v>
      </c>
      <c r="H21">
        <f>'care receipt'!$N$5*'care provision'!C21/1000</f>
        <v>3318.644040390001</v>
      </c>
      <c r="I21">
        <f>'care receipt'!$N$5*'care provision'!D21/1000</f>
        <v>2542.3600556960009</v>
      </c>
      <c r="J21">
        <f>'care receipt'!$N$5*'care provision'!E21/1000</f>
        <v>1028.9330156170004</v>
      </c>
      <c r="K21">
        <f t="shared" si="14"/>
        <v>9119.3697717480027</v>
      </c>
      <c r="L21">
        <f>K21/'care receipt'!BG21</f>
        <v>1.8315053633843557</v>
      </c>
      <c r="N21" s="1">
        <v>11956</v>
      </c>
      <c r="O21" s="1">
        <v>6843</v>
      </c>
      <c r="P21" s="1">
        <v>6097</v>
      </c>
      <c r="Q21" s="1">
        <v>2872</v>
      </c>
      <c r="R21" s="1">
        <v>5824</v>
      </c>
      <c r="S21" s="1">
        <v>18.189150000000001</v>
      </c>
      <c r="U21">
        <f>'care receipt'!$N$5*'care provision'!N21/1000</f>
        <v>797.22138129200016</v>
      </c>
      <c r="V21">
        <f>'care receipt'!$N$5*'care provision'!O21/1000</f>
        <v>456.28855070100013</v>
      </c>
      <c r="W21">
        <f>'care receipt'!$N$5*'care provision'!P21/1000</f>
        <v>406.54556387900016</v>
      </c>
      <c r="X21">
        <f>'care receipt'!$N$5*'care provision'!Q21/1000</f>
        <v>191.50383130400004</v>
      </c>
      <c r="Y21">
        <f>'care receipt'!$N$5*'care provision'!R21/1000</f>
        <v>388.34203116800012</v>
      </c>
      <c r="Z21">
        <f t="shared" si="15"/>
        <v>18.189150000000001</v>
      </c>
      <c r="AB21" s="1">
        <v>21180</v>
      </c>
      <c r="AC21" s="1">
        <v>9829</v>
      </c>
      <c r="AD21" s="1">
        <v>8460</v>
      </c>
      <c r="AE21" s="1">
        <v>3658</v>
      </c>
      <c r="AF21" s="1">
        <v>6892</v>
      </c>
      <c r="AG21" s="1">
        <v>15.3307</v>
      </c>
      <c r="AI21">
        <f>'care receipt'!$N$5*'care provision'!AB21/1000</f>
        <v>1412.2740762600004</v>
      </c>
      <c r="AJ21">
        <f>'care receipt'!$N$5*'care provision'!AC21/1000</f>
        <v>655.39385720300027</v>
      </c>
      <c r="AK21">
        <f>'care receipt'!$N$5*'care provision'!AD21/1000</f>
        <v>564.10947522000015</v>
      </c>
      <c r="AL21">
        <f>'care receipt'!$N$5*'care provision'!AE21/1000</f>
        <v>243.91400240600007</v>
      </c>
      <c r="AM21">
        <f>'care receipt'!$N$5*'care provision'!AF21/1000</f>
        <v>459.55585144400015</v>
      </c>
      <c r="AN21">
        <f t="shared" si="16"/>
        <v>15.3307</v>
      </c>
      <c r="AP21" s="1">
        <v>14613</v>
      </c>
      <c r="AQ21" s="1">
        <v>7828</v>
      </c>
      <c r="AR21" s="1">
        <v>7003</v>
      </c>
      <c r="AS21" s="1">
        <v>3143</v>
      </c>
      <c r="AT21" s="1">
        <v>5716</v>
      </c>
      <c r="AU21" s="1">
        <v>16.236360000000001</v>
      </c>
      <c r="AW21">
        <f>'care receipt'!$N$5*'care provision'!AP21/1000</f>
        <v>974.38909709100028</v>
      </c>
      <c r="AX21">
        <f>'care receipt'!$N$5*'care provision'!AQ21/1000</f>
        <v>521.96796359600012</v>
      </c>
      <c r="AY21">
        <f>'care receipt'!$N$5*'care provision'!AR21/1000</f>
        <v>466.95728782100014</v>
      </c>
      <c r="AZ21">
        <f>'care receipt'!$N$5*'care provision'!AS21/1000</f>
        <v>209.57400480100006</v>
      </c>
      <c r="BA21">
        <f>'care receipt'!$N$5*'care provision'!AT21/1000</f>
        <v>381.1406336120001</v>
      </c>
      <c r="BB21">
        <f t="shared" si="17"/>
        <v>16.236360000000001</v>
      </c>
      <c r="BD21" s="1">
        <v>5659</v>
      </c>
      <c r="BE21" s="1">
        <v>3158</v>
      </c>
      <c r="BF21" s="1">
        <v>2920</v>
      </c>
      <c r="BG21" s="1">
        <v>1363</v>
      </c>
      <c r="BH21" s="1">
        <v>2404</v>
      </c>
      <c r="BI21" s="1">
        <v>16.749939999999999</v>
      </c>
      <c r="BK21">
        <f>'care receipt'!$N$5*'care provision'!BD21/1000</f>
        <v>377.3398960130001</v>
      </c>
      <c r="BL21">
        <f>'care receipt'!$N$5*'care provision'!BE21/1000</f>
        <v>210.57419890600005</v>
      </c>
      <c r="BM21">
        <f>'care receipt'!$N$5*'care provision'!BF21/1000</f>
        <v>194.70445244000004</v>
      </c>
      <c r="BN21">
        <f>'care receipt'!$N$5*'care provision'!BG21/1000</f>
        <v>90.884304341000018</v>
      </c>
      <c r="BO21">
        <f>'care receipt'!$N$5*'care provision'!BH21/1000</f>
        <v>160.29777522800003</v>
      </c>
      <c r="BP21">
        <f t="shared" si="18"/>
        <v>16.749939999999999</v>
      </c>
      <c r="BR21">
        <f t="shared" si="19"/>
        <v>3561.224450656001</v>
      </c>
      <c r="BS21">
        <f t="shared" si="20"/>
        <v>1844.2245704060006</v>
      </c>
      <c r="BT21">
        <f t="shared" si="21"/>
        <v>1632.3167793600005</v>
      </c>
      <c r="BU21">
        <f t="shared" si="22"/>
        <v>735.87614285200027</v>
      </c>
      <c r="BV21">
        <f t="shared" si="23"/>
        <v>1389.3362914520005</v>
      </c>
      <c r="BW21">
        <f t="shared" si="24"/>
        <v>16.442129708622154</v>
      </c>
      <c r="BY21">
        <f t="shared" si="0"/>
        <v>2115.9185601791587</v>
      </c>
      <c r="BZ21">
        <f t="shared" si="1"/>
        <v>2654.6962847714358</v>
      </c>
      <c r="CA21">
        <f t="shared" si="2"/>
        <v>2153.8621935502988</v>
      </c>
      <c r="CB21">
        <f t="shared" si="3"/>
        <v>899.27504745204214</v>
      </c>
      <c r="CC21">
        <f t="shared" si="25"/>
        <v>7823.7520859529359</v>
      </c>
      <c r="CD21">
        <f t="shared" si="26"/>
        <v>0.60976048225197976</v>
      </c>
      <c r="CE21">
        <f>CC21/'care receipt'!BR21</f>
        <v>1.4867369389506397</v>
      </c>
      <c r="CG21">
        <f>G21*Z21*365.25/7*'care receipt'!$BZ21/10^6</f>
        <v>31.480676243230775</v>
      </c>
      <c r="CH21">
        <f>H21*AN21*365.25/7*'care receipt'!$BZ21/10^6</f>
        <v>39.496621390721664</v>
      </c>
      <c r="CI21">
        <f>I21*BB21*365.25/7*'care receipt'!$BZ21/10^6</f>
        <v>32.045202336119516</v>
      </c>
      <c r="CJ21">
        <f>J21*BP21*365.25/7*'care receipt'!$BZ21/10^6</f>
        <v>13.379431115749886</v>
      </c>
      <c r="CK21">
        <f t="shared" si="27"/>
        <v>116.40193108582184</v>
      </c>
      <c r="CM21" s="1">
        <v>15855</v>
      </c>
      <c r="CN21" s="1">
        <v>21772</v>
      </c>
      <c r="CO21" s="1">
        <v>501</v>
      </c>
      <c r="CP21" s="1">
        <v>5</v>
      </c>
      <c r="CR21">
        <f>'care receipt'!$N$5*'care provision'!CM21/1000</f>
        <v>1057.2051689850005</v>
      </c>
      <c r="CS21">
        <f>'care receipt'!$N$5*'care provision'!CN21/1000</f>
        <v>1451.7484036040003</v>
      </c>
      <c r="CT21">
        <f>'care receipt'!$N$5*'care provision'!CO21/1000</f>
        <v>33.406483107000007</v>
      </c>
      <c r="CU21">
        <f>'care receipt'!$N$5*'care provision'!CP21/1000</f>
        <v>0.33339803500000009</v>
      </c>
      <c r="CW21">
        <f t="shared" si="4"/>
        <v>2037</v>
      </c>
      <c r="CX21">
        <f t="shared" si="5"/>
        <v>0.47420367877972186</v>
      </c>
      <c r="CY21">
        <f t="shared" si="6"/>
        <v>0.43745228049025514</v>
      </c>
      <c r="CZ21">
        <f t="shared" si="7"/>
        <v>1.3139949643306755E-2</v>
      </c>
      <c r="DA21">
        <f t="shared" si="8"/>
        <v>3.240230704426155E-4</v>
      </c>
      <c r="DC21" s="1">
        <v>534.46669999999995</v>
      </c>
      <c r="DD21" s="1">
        <v>586.82740000000001</v>
      </c>
      <c r="DE21" s="1">
        <v>523.13149999999996</v>
      </c>
      <c r="DF21" s="1">
        <v>450.48910000000001</v>
      </c>
      <c r="DH21">
        <f t="shared" si="9"/>
        <v>6.7804914946842656</v>
      </c>
      <c r="DI21">
        <f t="shared" si="10"/>
        <v>10.223108893693034</v>
      </c>
      <c r="DJ21">
        <f t="shared" si="11"/>
        <v>0.20971180340987486</v>
      </c>
      <c r="DK21">
        <f t="shared" si="12"/>
        <v>1.8023061687470227E-3</v>
      </c>
      <c r="DL21">
        <f>SUM(DH21:DK21)/'care receipt'!DF21</f>
        <v>0.24709780904762371</v>
      </c>
      <c r="DM21">
        <f t="shared" si="28"/>
        <v>17.215114497955923</v>
      </c>
      <c r="DO21" s="1">
        <v>0.26751229999999998</v>
      </c>
      <c r="DP21" s="1">
        <v>0.23145089999999999</v>
      </c>
      <c r="DQ21" s="1">
        <v>0.42389510000000002</v>
      </c>
      <c r="DR21" s="1">
        <v>0.26454230000000001</v>
      </c>
      <c r="DS21" s="1">
        <v>4.82157E-2</v>
      </c>
      <c r="DT21" s="1">
        <v>5.3363000000000004E-3</v>
      </c>
      <c r="DU21" s="1">
        <v>0.26500489999999999</v>
      </c>
      <c r="DV21" s="1">
        <v>0.22449189999999999</v>
      </c>
      <c r="DW21" s="1">
        <v>0.22280059999999999</v>
      </c>
      <c r="DX21" s="1">
        <v>0.23965610000000001</v>
      </c>
      <c r="DY21" s="1">
        <v>0.2760514</v>
      </c>
      <c r="EA21">
        <f t="shared" si="29"/>
        <v>0.26751229999999998</v>
      </c>
      <c r="EB21">
        <f t="shared" si="30"/>
        <v>0.42389510000000002</v>
      </c>
      <c r="EC21">
        <f t="shared" si="31"/>
        <v>0.26454230000000001</v>
      </c>
      <c r="ED21">
        <f t="shared" si="13"/>
        <v>3.5861622787953476E-2</v>
      </c>
      <c r="EE21">
        <f t="shared" si="32"/>
        <v>3.8332699999999997E-2</v>
      </c>
      <c r="EG21" s="1">
        <v>0.26751229999999998</v>
      </c>
      <c r="EH21" s="1">
        <v>0.31093799999999999</v>
      </c>
      <c r="EI21" s="1">
        <v>0.38556240000000003</v>
      </c>
      <c r="EJ21" s="1">
        <v>0.25805719999999999</v>
      </c>
      <c r="EK21" s="1">
        <v>0.28639239999999999</v>
      </c>
      <c r="EL21" s="1">
        <v>3586.7869999999998</v>
      </c>
      <c r="EM21" s="1">
        <v>3837.1979999999999</v>
      </c>
      <c r="EN21" s="1">
        <v>4200.9690000000001</v>
      </c>
      <c r="EO21" s="1">
        <v>3264.59</v>
      </c>
      <c r="EP21" s="1">
        <v>2949.3789999999999</v>
      </c>
    </row>
    <row r="22" spans="1:146" x14ac:dyDescent="0.25">
      <c r="A22">
        <v>2038</v>
      </c>
      <c r="B22" s="1">
        <v>33682</v>
      </c>
      <c r="C22" s="1">
        <v>49771</v>
      </c>
      <c r="D22" s="1">
        <v>38424</v>
      </c>
      <c r="E22" s="1">
        <v>15449</v>
      </c>
      <c r="G22">
        <f>'care receipt'!$N$5*'care provision'!B22/1000</f>
        <v>2245.9025229740009</v>
      </c>
      <c r="H22">
        <f>'care receipt'!$N$5*'care provision'!C22/1000</f>
        <v>3318.710719997001</v>
      </c>
      <c r="I22">
        <f>'care receipt'!$N$5*'care provision'!D22/1000</f>
        <v>2562.0972193680004</v>
      </c>
      <c r="J22">
        <f>'care receipt'!$N$5*'care provision'!E22/1000</f>
        <v>1030.1332485430003</v>
      </c>
      <c r="K22">
        <f t="shared" si="14"/>
        <v>9156.8437108820035</v>
      </c>
      <c r="L22">
        <f>K22/'care receipt'!BG22</f>
        <v>1.8202857824553964</v>
      </c>
      <c r="N22" s="1">
        <v>11961</v>
      </c>
      <c r="O22" s="1">
        <v>6877</v>
      </c>
      <c r="P22" s="1">
        <v>6248</v>
      </c>
      <c r="Q22" s="1">
        <v>2904</v>
      </c>
      <c r="R22" s="1">
        <v>5874</v>
      </c>
      <c r="S22" s="1">
        <v>18.203150000000001</v>
      </c>
      <c r="U22">
        <f>'care receipt'!$N$5*'care provision'!N22/1000</f>
        <v>797.55477932700023</v>
      </c>
      <c r="V22">
        <f>'care receipt'!$N$5*'care provision'!O22/1000</f>
        <v>458.55565733900016</v>
      </c>
      <c r="W22">
        <f>'care receipt'!$N$5*'care provision'!P22/1000</f>
        <v>416.61418453600015</v>
      </c>
      <c r="X22">
        <f>'care receipt'!$N$5*'care provision'!Q22/1000</f>
        <v>193.63757872800005</v>
      </c>
      <c r="Y22">
        <f>'care receipt'!$N$5*'care provision'!R22/1000</f>
        <v>391.67601151800011</v>
      </c>
      <c r="Z22">
        <f t="shared" si="15"/>
        <v>18.203150000000001</v>
      </c>
      <c r="AB22" s="1">
        <v>21207</v>
      </c>
      <c r="AC22" s="1">
        <v>9970</v>
      </c>
      <c r="AD22" s="1">
        <v>8414</v>
      </c>
      <c r="AE22" s="1">
        <v>3591</v>
      </c>
      <c r="AF22" s="1">
        <v>6844</v>
      </c>
      <c r="AG22" s="1">
        <v>15.259550000000001</v>
      </c>
      <c r="AI22">
        <f>'care receipt'!$N$5*'care provision'!AB22/1000</f>
        <v>1414.0744256490004</v>
      </c>
      <c r="AJ22">
        <f>'care receipt'!$N$5*'care provision'!AC22/1000</f>
        <v>664.79568179000023</v>
      </c>
      <c r="AK22">
        <f>'care receipt'!$N$5*'care provision'!AD22/1000</f>
        <v>561.04221329800021</v>
      </c>
      <c r="AL22">
        <f>'care receipt'!$N$5*'care provision'!AE22/1000</f>
        <v>239.44646873700009</v>
      </c>
      <c r="AM22">
        <f>'care receipt'!$N$5*'care provision'!AF22/1000</f>
        <v>456.3552303080001</v>
      </c>
      <c r="AN22">
        <f t="shared" si="16"/>
        <v>15.259550000000001</v>
      </c>
      <c r="AP22" s="1">
        <v>15001</v>
      </c>
      <c r="AQ22" s="1">
        <v>7778</v>
      </c>
      <c r="AR22" s="1">
        <v>7043</v>
      </c>
      <c r="AS22" s="1">
        <v>3160</v>
      </c>
      <c r="AT22" s="1">
        <v>5632</v>
      </c>
      <c r="AU22" s="1">
        <v>15.979900000000001</v>
      </c>
      <c r="AW22">
        <f>'care receipt'!$N$5*'care provision'!AP22/1000</f>
        <v>1000.2607846070003</v>
      </c>
      <c r="AX22">
        <f>'care receipt'!$N$5*'care provision'!AQ22/1000</f>
        <v>518.63398324600018</v>
      </c>
      <c r="AY22">
        <f>'care receipt'!$N$5*'care provision'!AR22/1000</f>
        <v>469.62447210100015</v>
      </c>
      <c r="AZ22">
        <f>'care receipt'!$N$5*'care provision'!AS22/1000</f>
        <v>210.70755812000007</v>
      </c>
      <c r="BA22">
        <f>'care receipt'!$N$5*'care provision'!AT22/1000</f>
        <v>375.53954662400014</v>
      </c>
      <c r="BB22">
        <f t="shared" si="17"/>
        <v>15.979900000000001</v>
      </c>
      <c r="BD22" s="1">
        <v>5627</v>
      </c>
      <c r="BE22" s="1">
        <v>3243</v>
      </c>
      <c r="BF22" s="1">
        <v>2898</v>
      </c>
      <c r="BG22" s="1">
        <v>1335</v>
      </c>
      <c r="BH22" s="1">
        <v>2435</v>
      </c>
      <c r="BI22" s="1">
        <v>16.566500000000001</v>
      </c>
      <c r="BK22">
        <f>'care receipt'!$N$5*'care provision'!BD22/1000</f>
        <v>375.20614858900012</v>
      </c>
      <c r="BL22">
        <f>'care receipt'!$N$5*'care provision'!BE22/1000</f>
        <v>216.24196550100007</v>
      </c>
      <c r="BM22">
        <f>'care receipt'!$N$5*'care provision'!BF22/1000</f>
        <v>193.23750108600007</v>
      </c>
      <c r="BN22">
        <f>'care receipt'!$N$5*'care provision'!BG22/1000</f>
        <v>89.01727534500003</v>
      </c>
      <c r="BO22">
        <f>'care receipt'!$N$5*'care provision'!BH22/1000</f>
        <v>162.36484304500004</v>
      </c>
      <c r="BP22">
        <f t="shared" si="18"/>
        <v>16.566500000000001</v>
      </c>
      <c r="BR22">
        <f t="shared" si="19"/>
        <v>3587.0961381720012</v>
      </c>
      <c r="BS22">
        <f t="shared" si="20"/>
        <v>1858.2272878760007</v>
      </c>
      <c r="BT22">
        <f t="shared" si="21"/>
        <v>1640.5183710210008</v>
      </c>
      <c r="BU22">
        <f t="shared" si="22"/>
        <v>732.80888093000021</v>
      </c>
      <c r="BV22">
        <f t="shared" si="23"/>
        <v>1385.9356314950005</v>
      </c>
      <c r="BW22">
        <f t="shared" si="24"/>
        <v>16.330112997174606</v>
      </c>
      <c r="BY22">
        <f t="shared" si="0"/>
        <v>2133.1904730956921</v>
      </c>
      <c r="BZ22">
        <f t="shared" si="1"/>
        <v>2642.4288927310527</v>
      </c>
      <c r="CA22">
        <f t="shared" si="2"/>
        <v>2136.2980641711679</v>
      </c>
      <c r="CB22">
        <f t="shared" si="3"/>
        <v>890.463974891568</v>
      </c>
      <c r="CC22">
        <f t="shared" si="25"/>
        <v>7802.381404889481</v>
      </c>
      <c r="CD22">
        <f t="shared" si="26"/>
        <v>0.61207202237435232</v>
      </c>
      <c r="CE22">
        <f>CC22/'care receipt'!BR22</f>
        <v>1.4656410280349601</v>
      </c>
      <c r="CG22">
        <f>G22*Z22*365.25/7*'care receipt'!$BZ22/10^6</f>
        <v>32.308459024829467</v>
      </c>
      <c r="CH22">
        <f>H22*AN22*365.25/7*'care receipt'!$BZ22/10^6</f>
        <v>40.021182676169303</v>
      </c>
      <c r="CI22">
        <f>I22*BB22*365.25/7*'care receipt'!$BZ22/10^6</f>
        <v>32.355525369909401</v>
      </c>
      <c r="CJ22">
        <f>J22*BP22*365.25/7*'care receipt'!$BZ22/10^6</f>
        <v>13.486615100113676</v>
      </c>
      <c r="CK22">
        <f t="shared" si="27"/>
        <v>118.17178217102185</v>
      </c>
      <c r="CM22" s="1">
        <v>15761</v>
      </c>
      <c r="CN22" s="1">
        <v>21717</v>
      </c>
      <c r="CO22" s="1">
        <v>523</v>
      </c>
      <c r="CP22" s="1">
        <v>4</v>
      </c>
      <c r="CR22">
        <f>'care receipt'!$N$5*'care provision'!CM22/1000</f>
        <v>1050.9372859270002</v>
      </c>
      <c r="CS22">
        <f>'care receipt'!$N$5*'care provision'!CN22/1000</f>
        <v>1448.0810252190004</v>
      </c>
      <c r="CT22">
        <f>'care receipt'!$N$5*'care provision'!CO22/1000</f>
        <v>34.873434461000009</v>
      </c>
      <c r="CU22">
        <f>'care receipt'!$N$5*'care provision'!CP22/1000</f>
        <v>0.26671842800000006</v>
      </c>
      <c r="CW22">
        <f t="shared" si="4"/>
        <v>2038</v>
      </c>
      <c r="CX22">
        <f t="shared" si="5"/>
        <v>0.46793539576034665</v>
      </c>
      <c r="CY22">
        <f t="shared" si="6"/>
        <v>0.43633843000944322</v>
      </c>
      <c r="CZ22">
        <f t="shared" si="7"/>
        <v>1.3611284613783053E-2</v>
      </c>
      <c r="DA22">
        <f t="shared" si="8"/>
        <v>2.5891643472069389E-4</v>
      </c>
      <c r="DC22" s="1">
        <v>529.58590000000004</v>
      </c>
      <c r="DD22" s="1">
        <v>593.25289999999995</v>
      </c>
      <c r="DE22" s="1">
        <v>559.74540000000002</v>
      </c>
      <c r="DF22" s="1">
        <v>245.6925</v>
      </c>
      <c r="DH22">
        <f t="shared" si="9"/>
        <v>6.6787388209344929</v>
      </c>
      <c r="DI22">
        <f t="shared" si="10"/>
        <v>10.30893921175374</v>
      </c>
      <c r="DJ22">
        <f t="shared" si="11"/>
        <v>0.2342429342609548</v>
      </c>
      <c r="DK22">
        <f t="shared" si="12"/>
        <v>7.8636860845668019E-4</v>
      </c>
      <c r="DL22">
        <f>SUM(DH22:DK22)/'care receipt'!DF22</f>
        <v>0.2404217078233036</v>
      </c>
      <c r="DM22">
        <f t="shared" si="28"/>
        <v>17.222707335557644</v>
      </c>
      <c r="DO22" s="1">
        <v>0.26592320000000003</v>
      </c>
      <c r="DP22" s="1">
        <v>0.23000770000000001</v>
      </c>
      <c r="DQ22" s="1">
        <v>0.43020819999999999</v>
      </c>
      <c r="DR22" s="1">
        <v>0.25776759999999999</v>
      </c>
      <c r="DS22" s="1">
        <v>4.9382700000000002E-2</v>
      </c>
      <c r="DT22" s="1">
        <v>5.9513999999999999E-3</v>
      </c>
      <c r="DU22" s="1">
        <v>0.26324999999999998</v>
      </c>
      <c r="DV22" s="1">
        <v>0.2197192</v>
      </c>
      <c r="DW22" s="1">
        <v>0.22392619999999999</v>
      </c>
      <c r="DX22" s="1">
        <v>0.2313607</v>
      </c>
      <c r="DY22" s="1">
        <v>0.27394560000000001</v>
      </c>
      <c r="EA22">
        <f t="shared" si="29"/>
        <v>0.26592320000000003</v>
      </c>
      <c r="EB22">
        <f t="shared" si="30"/>
        <v>0.43020819999999999</v>
      </c>
      <c r="EC22">
        <f t="shared" si="31"/>
        <v>0.25776759999999999</v>
      </c>
      <c r="ED22">
        <f t="shared" si="13"/>
        <v>3.69280352569933E-2</v>
      </c>
      <c r="EE22">
        <f t="shared" si="32"/>
        <v>3.7286299999999994E-2</v>
      </c>
      <c r="EG22" s="1">
        <v>0.26592320000000003</v>
      </c>
      <c r="EH22" s="1">
        <v>0.31066959999999999</v>
      </c>
      <c r="EI22" s="1">
        <v>0.39292189999999999</v>
      </c>
      <c r="EJ22" s="1">
        <v>0.25351030000000002</v>
      </c>
      <c r="EK22" s="1">
        <v>0.26747720000000003</v>
      </c>
      <c r="EL22" s="1">
        <v>3640.2280000000001</v>
      </c>
      <c r="EM22" s="1">
        <v>3832.721</v>
      </c>
      <c r="EN22" s="1">
        <v>4235.7969999999996</v>
      </c>
      <c r="EO22" s="1">
        <v>3294.6689999999999</v>
      </c>
      <c r="EP22" s="1">
        <v>3000.598</v>
      </c>
    </row>
    <row r="23" spans="1:146" x14ac:dyDescent="0.25">
      <c r="A23">
        <v>2039</v>
      </c>
      <c r="B23" s="1">
        <v>33409</v>
      </c>
      <c r="C23" s="1">
        <v>49905</v>
      </c>
      <c r="D23" s="1">
        <v>38290</v>
      </c>
      <c r="E23" s="1">
        <v>15641</v>
      </c>
      <c r="G23">
        <f>'care receipt'!$N$5*'care provision'!B23/1000</f>
        <v>2227.6989902630007</v>
      </c>
      <c r="H23">
        <f>'care receipt'!$N$5*'care provision'!C23/1000</f>
        <v>3327.6457873350009</v>
      </c>
      <c r="I23">
        <f>'care receipt'!$N$5*'care provision'!D23/1000</f>
        <v>2553.1621520300009</v>
      </c>
      <c r="J23">
        <f>'care receipt'!$N$5*'care provision'!E23/1000</f>
        <v>1042.9357330870002</v>
      </c>
      <c r="K23">
        <f t="shared" si="14"/>
        <v>9151.4426627150042</v>
      </c>
      <c r="L23">
        <f>K23/'care receipt'!BG23</f>
        <v>1.8100230794592815</v>
      </c>
      <c r="N23" s="1">
        <v>12002</v>
      </c>
      <c r="O23" s="1">
        <v>6769</v>
      </c>
      <c r="P23" s="1">
        <v>6260</v>
      </c>
      <c r="Q23" s="1">
        <v>2897</v>
      </c>
      <c r="R23" s="1">
        <v>5660</v>
      </c>
      <c r="S23" s="1">
        <v>17.839130000000001</v>
      </c>
      <c r="U23">
        <f>'care receipt'!$N$5*'care provision'!N23/1000</f>
        <v>800.28864321400022</v>
      </c>
      <c r="V23">
        <f>'care receipt'!$N$5*'care provision'!O23/1000</f>
        <v>451.35425978300009</v>
      </c>
      <c r="W23">
        <f>'care receipt'!$N$5*'care provision'!P23/1000</f>
        <v>417.41433982000012</v>
      </c>
      <c r="X23">
        <f>'care receipt'!$N$5*'care provision'!Q23/1000</f>
        <v>193.17082147900007</v>
      </c>
      <c r="Y23">
        <f>'care receipt'!$N$5*'care provision'!R23/1000</f>
        <v>377.40657562000007</v>
      </c>
      <c r="Z23">
        <f t="shared" si="15"/>
        <v>17.839130000000001</v>
      </c>
      <c r="AB23" s="1">
        <v>21423</v>
      </c>
      <c r="AC23" s="1">
        <v>9935</v>
      </c>
      <c r="AD23" s="1">
        <v>8501</v>
      </c>
      <c r="AE23" s="1">
        <v>3605</v>
      </c>
      <c r="AF23" s="1">
        <v>6680</v>
      </c>
      <c r="AG23" s="1">
        <v>14.913959999999999</v>
      </c>
      <c r="AI23">
        <f>'care receipt'!$N$5*'care provision'!AB23/1000</f>
        <v>1428.4772207610004</v>
      </c>
      <c r="AJ23">
        <f>'care receipt'!$N$5*'care provision'!AC23/1000</f>
        <v>662.46189554500017</v>
      </c>
      <c r="AK23">
        <f>'care receipt'!$N$5*'care provision'!AD23/1000</f>
        <v>566.84333910700013</v>
      </c>
      <c r="AL23">
        <f>'care receipt'!$N$5*'care provision'!AE23/1000</f>
        <v>240.37998323500008</v>
      </c>
      <c r="AM23">
        <f>'care receipt'!$N$5*'care provision'!AF23/1000</f>
        <v>445.41977476000011</v>
      </c>
      <c r="AN23">
        <f t="shared" si="16"/>
        <v>14.913959999999999</v>
      </c>
      <c r="AP23" s="1">
        <v>14934</v>
      </c>
      <c r="AQ23" s="1">
        <v>7862</v>
      </c>
      <c r="AR23" s="1">
        <v>7010</v>
      </c>
      <c r="AS23" s="1">
        <v>2975</v>
      </c>
      <c r="AT23" s="1">
        <v>5691</v>
      </c>
      <c r="AU23" s="1">
        <v>15.92943</v>
      </c>
      <c r="AW23">
        <f>'care receipt'!$N$5*'care provision'!AP23/1000</f>
        <v>995.79325093800026</v>
      </c>
      <c r="AX23">
        <f>'care receipt'!$N$5*'care provision'!AQ23/1000</f>
        <v>524.2350702340002</v>
      </c>
      <c r="AY23">
        <f>'care receipt'!$N$5*'care provision'!AR23/1000</f>
        <v>467.42404507000009</v>
      </c>
      <c r="AZ23">
        <f>'care receipt'!$N$5*'care provision'!AS23/1000</f>
        <v>198.37183082500005</v>
      </c>
      <c r="BA23">
        <f>'care receipt'!$N$5*'care provision'!AT23/1000</f>
        <v>379.47364343700013</v>
      </c>
      <c r="BB23">
        <f t="shared" si="17"/>
        <v>15.92943</v>
      </c>
      <c r="BD23" s="1">
        <v>5516</v>
      </c>
      <c r="BE23" s="1">
        <v>3340</v>
      </c>
      <c r="BF23" s="1">
        <v>3031</v>
      </c>
      <c r="BG23" s="1">
        <v>1392</v>
      </c>
      <c r="BH23" s="1">
        <v>2435</v>
      </c>
      <c r="BI23" s="1">
        <v>16.821560000000002</v>
      </c>
      <c r="BK23">
        <f>'care receipt'!$N$5*'care provision'!BD23/1000</f>
        <v>367.80471221200008</v>
      </c>
      <c r="BL23">
        <f>'care receipt'!$N$5*'care provision'!BE23/1000</f>
        <v>222.70988738000005</v>
      </c>
      <c r="BM23">
        <f>'care receipt'!$N$5*'care provision'!BF23/1000</f>
        <v>202.10588881700005</v>
      </c>
      <c r="BN23">
        <f>'care receipt'!$N$5*'care provision'!BG23/1000</f>
        <v>92.818012944000031</v>
      </c>
      <c r="BO23">
        <f>'care receipt'!$N$5*'care provision'!BH23/1000</f>
        <v>162.36484304500004</v>
      </c>
      <c r="BP23">
        <f t="shared" si="18"/>
        <v>16.821560000000002</v>
      </c>
      <c r="BR23">
        <f t="shared" si="19"/>
        <v>3592.3638271250011</v>
      </c>
      <c r="BS23">
        <f t="shared" si="20"/>
        <v>1860.7611129420006</v>
      </c>
      <c r="BT23">
        <f t="shared" si="21"/>
        <v>1653.7876128140003</v>
      </c>
      <c r="BU23">
        <f t="shared" si="22"/>
        <v>724.7406484830002</v>
      </c>
      <c r="BV23">
        <f t="shared" si="23"/>
        <v>1364.6648368620004</v>
      </c>
      <c r="BW23">
        <f t="shared" si="24"/>
        <v>16.126726384422017</v>
      </c>
      <c r="BY23">
        <f t="shared" si="0"/>
        <v>2073.5874845934627</v>
      </c>
      <c r="BZ23">
        <f t="shared" si="1"/>
        <v>2589.5377706868303</v>
      </c>
      <c r="CA23">
        <f t="shared" si="2"/>
        <v>2122.1242991328513</v>
      </c>
      <c r="CB23">
        <f t="shared" si="3"/>
        <v>915.41073503571556</v>
      </c>
      <c r="CC23">
        <f t="shared" si="25"/>
        <v>7700.6602894488587</v>
      </c>
      <c r="CD23">
        <f t="shared" si="26"/>
        <v>0.60554875556184751</v>
      </c>
      <c r="CE23">
        <f>CC23/'care receipt'!BR23</f>
        <v>1.4600430993163955</v>
      </c>
      <c r="CG23">
        <f>G23*Z23*365.25/7*'care receipt'!$BZ23/10^6</f>
        <v>31.970577133911007</v>
      </c>
      <c r="CH23">
        <f>H23*AN23*365.25/7*'care receipt'!$BZ23/10^6</f>
        <v>39.92549996276162</v>
      </c>
      <c r="CI23">
        <f>I23*BB23*365.25/7*'care receipt'!$BZ23/10^6</f>
        <v>32.718917864454177</v>
      </c>
      <c r="CJ23">
        <f>J23*BP23*365.25/7*'care receipt'!$BZ23/10^6</f>
        <v>14.113805050963306</v>
      </c>
      <c r="CK23">
        <f t="shared" si="27"/>
        <v>118.7288000120901</v>
      </c>
      <c r="CM23" s="1">
        <v>15625</v>
      </c>
      <c r="CN23" s="1">
        <v>22026</v>
      </c>
      <c r="CO23" s="1">
        <v>505</v>
      </c>
      <c r="CP23" s="1">
        <v>4</v>
      </c>
      <c r="CR23">
        <f>'care receipt'!$N$5*'care provision'!CM23/1000</f>
        <v>1041.8688593750003</v>
      </c>
      <c r="CS23">
        <f>'care receipt'!$N$5*'care provision'!CN23/1000</f>
        <v>1468.6850237820004</v>
      </c>
      <c r="CT23">
        <f>'care receipt'!$N$5*'care provision'!CO23/1000</f>
        <v>33.673201535000004</v>
      </c>
      <c r="CU23">
        <f>'care receipt'!$N$5*'care provision'!CP23/1000</f>
        <v>0.26671842800000006</v>
      </c>
      <c r="CW23">
        <f t="shared" si="4"/>
        <v>2039</v>
      </c>
      <c r="CX23">
        <f t="shared" si="5"/>
        <v>0.46768834745128557</v>
      </c>
      <c r="CY23">
        <f t="shared" si="6"/>
        <v>0.44135858130447847</v>
      </c>
      <c r="CZ23">
        <f t="shared" si="7"/>
        <v>1.3188822146774611E-2</v>
      </c>
      <c r="DA23">
        <f t="shared" si="8"/>
        <v>2.5573812416085926E-4</v>
      </c>
      <c r="DC23" s="1">
        <v>534.75699999999995</v>
      </c>
      <c r="DD23" s="1">
        <v>593.28049999999996</v>
      </c>
      <c r="DE23" s="1">
        <v>530.30179999999996</v>
      </c>
      <c r="DF23" s="1">
        <v>338.65190000000001</v>
      </c>
      <c r="DH23">
        <f t="shared" si="9"/>
        <v>6.6857599875935634</v>
      </c>
      <c r="DI23">
        <f t="shared" si="10"/>
        <v>10.456106223022763</v>
      </c>
      <c r="DJ23">
        <f t="shared" si="11"/>
        <v>0.21428351262927917</v>
      </c>
      <c r="DK23">
        <f t="shared" si="12"/>
        <v>1.0838964288865586E-3</v>
      </c>
      <c r="DL23">
        <f>SUM(DH23:DK23)/'care receipt'!DF23</f>
        <v>0.24000381293866085</v>
      </c>
      <c r="DM23">
        <f t="shared" si="28"/>
        <v>17.357233619674496</v>
      </c>
      <c r="DO23" s="1">
        <v>0.26538070000000002</v>
      </c>
      <c r="DP23" s="1">
        <v>0.22877549999999999</v>
      </c>
      <c r="DQ23" s="1">
        <v>0.42808180000000001</v>
      </c>
      <c r="DR23" s="1">
        <v>0.25797829999999999</v>
      </c>
      <c r="DS23" s="1">
        <v>4.8622100000000001E-2</v>
      </c>
      <c r="DT23" s="1">
        <v>6.9665999999999999E-3</v>
      </c>
      <c r="DU23" s="1">
        <v>0.26264019999999999</v>
      </c>
      <c r="DV23" s="1">
        <v>0.21967990000000001</v>
      </c>
      <c r="DW23" s="1">
        <v>0.22697039999999999</v>
      </c>
      <c r="DX23" s="1">
        <v>0.23665520000000001</v>
      </c>
      <c r="DY23" s="1">
        <v>0.26701819999999998</v>
      </c>
      <c r="EA23">
        <f t="shared" si="29"/>
        <v>0.26538070000000002</v>
      </c>
      <c r="EB23">
        <f t="shared" si="30"/>
        <v>0.42808180000000001</v>
      </c>
      <c r="EC23">
        <f t="shared" si="31"/>
        <v>0.25797829999999999</v>
      </c>
      <c r="ED23">
        <f t="shared" si="13"/>
        <v>3.6541224891064511E-2</v>
      </c>
      <c r="EE23">
        <f t="shared" si="32"/>
        <v>2.8839100000000006E-2</v>
      </c>
      <c r="EG23" s="1">
        <v>0.26538070000000002</v>
      </c>
      <c r="EH23" s="1">
        <v>0.31399369999999999</v>
      </c>
      <c r="EI23" s="1">
        <v>0.39924270000000001</v>
      </c>
      <c r="EJ23" s="1">
        <v>0.25525160000000002</v>
      </c>
      <c r="EK23" s="1">
        <v>0.30141289999999998</v>
      </c>
      <c r="EL23" s="1">
        <v>3660.4459999999999</v>
      </c>
      <c r="EM23" s="1">
        <v>3895.578</v>
      </c>
      <c r="EN23" s="1">
        <v>4258.6779999999999</v>
      </c>
      <c r="EO23" s="1">
        <v>3333.7620000000002</v>
      </c>
      <c r="EP23" s="1">
        <v>3069.8919999999998</v>
      </c>
    </row>
    <row r="24" spans="1:146" x14ac:dyDescent="0.25">
      <c r="A24">
        <v>2040</v>
      </c>
      <c r="B24" s="1">
        <v>33127</v>
      </c>
      <c r="C24" s="1">
        <v>49967</v>
      </c>
      <c r="D24" s="1">
        <v>38003</v>
      </c>
      <c r="E24" s="1">
        <v>15837</v>
      </c>
      <c r="G24">
        <f>'care receipt'!$N$5*'care provision'!B24/1000</f>
        <v>2208.8953410890003</v>
      </c>
      <c r="H24">
        <f>'care receipt'!$N$5*'care provision'!C24/1000</f>
        <v>3331.7799229690008</v>
      </c>
      <c r="I24">
        <f>'care receipt'!$N$5*'care provision'!D24/1000</f>
        <v>2534.0251048210007</v>
      </c>
      <c r="J24">
        <f>'care receipt'!$N$5*'care provision'!E24/1000</f>
        <v>1056.0049360590001</v>
      </c>
      <c r="K24">
        <f t="shared" si="14"/>
        <v>9130.7053049380029</v>
      </c>
      <c r="L24">
        <f>K24/'care receipt'!BG24</f>
        <v>1.8049217709939764</v>
      </c>
      <c r="N24" s="1">
        <v>11804</v>
      </c>
      <c r="O24" s="1">
        <v>6825</v>
      </c>
      <c r="P24" s="1">
        <v>6144</v>
      </c>
      <c r="Q24" s="1">
        <v>2848</v>
      </c>
      <c r="R24" s="1">
        <v>5685</v>
      </c>
      <c r="S24" s="1">
        <v>18.096029999999999</v>
      </c>
      <c r="U24">
        <f>'care receipt'!$N$5*'care provision'!N24/1000</f>
        <v>787.08608102800019</v>
      </c>
      <c r="V24">
        <f>'care receipt'!$N$5*'care provision'!O24/1000</f>
        <v>455.08831777500012</v>
      </c>
      <c r="W24">
        <f>'care receipt'!$N$5*'care provision'!P24/1000</f>
        <v>409.67950540800007</v>
      </c>
      <c r="X24">
        <f>'care receipt'!$N$5*'care provision'!Q24/1000</f>
        <v>189.90352073600008</v>
      </c>
      <c r="Y24">
        <f>'care receipt'!$N$5*'care provision'!R24/1000</f>
        <v>379.07356579500009</v>
      </c>
      <c r="Z24">
        <f t="shared" si="15"/>
        <v>18.096029999999999</v>
      </c>
      <c r="AB24" s="1">
        <v>21425</v>
      </c>
      <c r="AC24" s="1">
        <v>10112</v>
      </c>
      <c r="AD24" s="1">
        <v>8296</v>
      </c>
      <c r="AE24" s="1">
        <v>3575</v>
      </c>
      <c r="AF24" s="1">
        <v>6822</v>
      </c>
      <c r="AG24" s="1">
        <v>15.156689999999999</v>
      </c>
      <c r="AI24">
        <f>'care receipt'!$N$5*'care provision'!AB24/1000</f>
        <v>1428.6105799750003</v>
      </c>
      <c r="AJ24">
        <f>'care receipt'!$N$5*'care provision'!AC24/1000</f>
        <v>674.26418598400016</v>
      </c>
      <c r="AK24">
        <f>'care receipt'!$N$5*'care provision'!AD24/1000</f>
        <v>553.17401967200021</v>
      </c>
      <c r="AL24">
        <f>'care receipt'!$N$5*'care provision'!AE24/1000</f>
        <v>238.37959502500007</v>
      </c>
      <c r="AM24">
        <f>'care receipt'!$N$5*'care provision'!AF24/1000</f>
        <v>454.88827895400016</v>
      </c>
      <c r="AN24">
        <f t="shared" si="16"/>
        <v>15.156689999999999</v>
      </c>
      <c r="AP24" s="1">
        <v>14913</v>
      </c>
      <c r="AQ24" s="1">
        <v>7707</v>
      </c>
      <c r="AR24" s="1">
        <v>6942</v>
      </c>
      <c r="AS24" s="1">
        <v>3116</v>
      </c>
      <c r="AT24" s="1">
        <v>5511</v>
      </c>
      <c r="AU24" s="1">
        <v>15.88785</v>
      </c>
      <c r="AW24">
        <f>'care receipt'!$N$5*'care provision'!AP24/1000</f>
        <v>994.39297919100022</v>
      </c>
      <c r="AX24">
        <f>'care receipt'!$N$5*'care provision'!AQ24/1000</f>
        <v>513.8997311490001</v>
      </c>
      <c r="AY24">
        <f>'care receipt'!$N$5*'care provision'!AR24/1000</f>
        <v>462.88983179400009</v>
      </c>
      <c r="AZ24">
        <f>'care receipt'!$N$5*'care provision'!AS24/1000</f>
        <v>207.77365541200004</v>
      </c>
      <c r="BA24">
        <f>'care receipt'!$N$5*'care provision'!AT24/1000</f>
        <v>367.47131417700007</v>
      </c>
      <c r="BB24">
        <f t="shared" si="17"/>
        <v>15.88785</v>
      </c>
      <c r="BD24" s="1">
        <v>5796</v>
      </c>
      <c r="BE24" s="1">
        <v>3300</v>
      </c>
      <c r="BF24" s="1">
        <v>3128</v>
      </c>
      <c r="BG24" s="1">
        <v>1334</v>
      </c>
      <c r="BH24" s="1">
        <v>2371</v>
      </c>
      <c r="BI24" s="1">
        <v>16.267589999999998</v>
      </c>
      <c r="BK24">
        <f>'care receipt'!$N$5*'care provision'!BD24/1000</f>
        <v>386.47500217200013</v>
      </c>
      <c r="BL24">
        <f>'care receipt'!$N$5*'care provision'!BE24/1000</f>
        <v>220.04270310000007</v>
      </c>
      <c r="BM24">
        <f>'care receipt'!$N$5*'care provision'!BF24/1000</f>
        <v>208.57381069600007</v>
      </c>
      <c r="BN24">
        <f>'care receipt'!$N$5*'care provision'!BG24/1000</f>
        <v>88.950595738000018</v>
      </c>
      <c r="BO24">
        <f>'care receipt'!$N$5*'care provision'!BH24/1000</f>
        <v>158.09734819700003</v>
      </c>
      <c r="BP24">
        <f t="shared" si="18"/>
        <v>16.267589999999998</v>
      </c>
      <c r="BR24">
        <f t="shared" si="19"/>
        <v>3596.564642366001</v>
      </c>
      <c r="BS24">
        <f t="shared" si="20"/>
        <v>1863.2949380080004</v>
      </c>
      <c r="BT24">
        <f t="shared" si="21"/>
        <v>1634.3171675700005</v>
      </c>
      <c r="BU24">
        <f t="shared" si="22"/>
        <v>725.00736691100019</v>
      </c>
      <c r="BV24">
        <f t="shared" si="23"/>
        <v>1359.5305071230002</v>
      </c>
      <c r="BW24">
        <f t="shared" si="24"/>
        <v>16.199171143908742</v>
      </c>
      <c r="BY24">
        <f t="shared" si="0"/>
        <v>2085.694190028611</v>
      </c>
      <c r="BZ24">
        <f t="shared" si="1"/>
        <v>2634.9529178147004</v>
      </c>
      <c r="CA24">
        <f t="shared" si="2"/>
        <v>2100.7202829550688</v>
      </c>
      <c r="CB24">
        <f t="shared" si="3"/>
        <v>896.35769458937375</v>
      </c>
      <c r="CC24">
        <f t="shared" si="25"/>
        <v>7717.725085387754</v>
      </c>
      <c r="CD24">
        <f t="shared" si="26"/>
        <v>0.61166302966415353</v>
      </c>
      <c r="CE24">
        <f>CC24/'care receipt'!BR24</f>
        <v>1.4779720633713063</v>
      </c>
      <c r="CG24">
        <f>G24*Z24*365.25/7*'care receipt'!$BZ24/10^6</f>
        <v>32.735595738955837</v>
      </c>
      <c r="CH24">
        <f>H24*AN24*365.25/7*'care receipt'!$BZ24/10^6</f>
        <v>41.356376174965952</v>
      </c>
      <c r="CI24">
        <f>I24*BB24*365.25/7*'care receipt'!$BZ24/10^6</f>
        <v>32.971434773234279</v>
      </c>
      <c r="CJ24">
        <f>J24*BP24*365.25/7*'care receipt'!$BZ24/10^6</f>
        <v>14.068602802780818</v>
      </c>
      <c r="CK24">
        <f t="shared" si="27"/>
        <v>121.13200948993688</v>
      </c>
      <c r="CM24" s="1">
        <v>15675</v>
      </c>
      <c r="CN24" s="1">
        <v>22056</v>
      </c>
      <c r="CO24" s="1">
        <v>507</v>
      </c>
      <c r="CP24" s="1">
        <v>7</v>
      </c>
      <c r="CR24">
        <f>'care receipt'!$N$5*'care provision'!CM24/1000</f>
        <v>1045.2028397250003</v>
      </c>
      <c r="CS24">
        <f>'care receipt'!$N$5*'care provision'!CN24/1000</f>
        <v>1470.6854119920004</v>
      </c>
      <c r="CT24">
        <f>'care receipt'!$N$5*'care provision'!CO24/1000</f>
        <v>33.806560749000013</v>
      </c>
      <c r="CU24">
        <f>'care receipt'!$N$5*'care provision'!CP24/1000</f>
        <v>0.4667572490000001</v>
      </c>
      <c r="CW24">
        <f t="shared" si="4"/>
        <v>2040</v>
      </c>
      <c r="CX24">
        <f t="shared" si="5"/>
        <v>0.47317897787303415</v>
      </c>
      <c r="CY24">
        <f t="shared" si="6"/>
        <v>0.44141133147877598</v>
      </c>
      <c r="CZ24">
        <f t="shared" si="7"/>
        <v>1.3341052022208774E-2</v>
      </c>
      <c r="DA24">
        <f t="shared" si="8"/>
        <v>4.4200290459051592E-4</v>
      </c>
      <c r="DC24" s="1">
        <v>539.40300000000002</v>
      </c>
      <c r="DD24" s="1">
        <v>595.04459999999995</v>
      </c>
      <c r="DE24" s="1">
        <v>537.27539999999999</v>
      </c>
      <c r="DF24" s="1">
        <v>425.22320000000002</v>
      </c>
      <c r="DH24">
        <f t="shared" si="9"/>
        <v>6.7654265682742123</v>
      </c>
      <c r="DI24">
        <f t="shared" si="10"/>
        <v>10.501480952455379</v>
      </c>
      <c r="DJ24">
        <f t="shared" si="11"/>
        <v>0.21796120138851938</v>
      </c>
      <c r="DK24">
        <f t="shared" si="12"/>
        <v>2.3817121325157222E-3</v>
      </c>
      <c r="DL24">
        <f>SUM(DH24:DK24)/'care receipt'!DF24</f>
        <v>0.24076094689553049</v>
      </c>
      <c r="DM24">
        <f t="shared" si="28"/>
        <v>17.487250434250626</v>
      </c>
      <c r="DO24" s="1">
        <v>0.26372139999999999</v>
      </c>
      <c r="DP24" s="1">
        <v>0.22655729999999999</v>
      </c>
      <c r="DQ24" s="1">
        <v>0.42669410000000002</v>
      </c>
      <c r="DR24" s="1">
        <v>0.25590980000000002</v>
      </c>
      <c r="DS24" s="1">
        <v>4.5384300000000002E-2</v>
      </c>
      <c r="DT24" s="1">
        <v>6.8367000000000002E-3</v>
      </c>
      <c r="DU24" s="1">
        <v>0.26123059999999998</v>
      </c>
      <c r="DV24" s="1">
        <v>0.21351729999999999</v>
      </c>
      <c r="DW24" s="1">
        <v>0.22535520000000001</v>
      </c>
      <c r="DX24" s="1">
        <v>0.22415180000000001</v>
      </c>
      <c r="DY24" s="1">
        <v>0.26543109999999998</v>
      </c>
      <c r="EA24">
        <f t="shared" si="29"/>
        <v>0.26372139999999999</v>
      </c>
      <c r="EB24">
        <f t="shared" si="30"/>
        <v>0.42669410000000002</v>
      </c>
      <c r="EC24">
        <f t="shared" si="31"/>
        <v>0.25590980000000002</v>
      </c>
      <c r="ED24">
        <f t="shared" si="13"/>
        <v>3.4045549234769691E-2</v>
      </c>
      <c r="EE24">
        <f t="shared" si="32"/>
        <v>3.4951900000000036E-2</v>
      </c>
      <c r="EG24" s="1">
        <v>0.26372139999999999</v>
      </c>
      <c r="EH24" s="1">
        <v>0.3076219</v>
      </c>
      <c r="EI24" s="1">
        <v>0.39174219999999998</v>
      </c>
      <c r="EJ24" s="1">
        <v>0.24991070000000001</v>
      </c>
      <c r="EK24" s="1">
        <v>0.217806</v>
      </c>
      <c r="EL24" s="1">
        <v>3710.636</v>
      </c>
      <c r="EM24" s="1">
        <v>3938.779</v>
      </c>
      <c r="EN24" s="1">
        <v>4336.6279999999997</v>
      </c>
      <c r="EO24" s="1">
        <v>3366.3850000000002</v>
      </c>
      <c r="EP24" s="1">
        <v>3119.3359999999998</v>
      </c>
    </row>
    <row r="25" spans="1:146" x14ac:dyDescent="0.25">
      <c r="A25">
        <v>2041</v>
      </c>
      <c r="B25" s="1">
        <v>33168</v>
      </c>
      <c r="C25" s="1">
        <v>49636</v>
      </c>
      <c r="D25" s="1">
        <v>37203</v>
      </c>
      <c r="E25" s="1">
        <v>15953</v>
      </c>
      <c r="G25">
        <f>'care receipt'!$N$5*'care provision'!B25/1000</f>
        <v>2211.6292049760009</v>
      </c>
      <c r="H25">
        <f>'care receipt'!$N$5*'care provision'!C25/1000</f>
        <v>3309.7089730520011</v>
      </c>
      <c r="I25">
        <f>'care receipt'!$N$5*'care provision'!D25/1000</f>
        <v>2480.6814192210009</v>
      </c>
      <c r="J25">
        <f>'care receipt'!$N$5*'care provision'!E25/1000</f>
        <v>1063.7397704710004</v>
      </c>
      <c r="K25">
        <f t="shared" si="14"/>
        <v>9065.759367720002</v>
      </c>
      <c r="L25">
        <f>K25/'care receipt'!BG25</f>
        <v>1.7945671972756791</v>
      </c>
      <c r="N25" s="1">
        <v>11601</v>
      </c>
      <c r="O25" s="1">
        <v>6807</v>
      </c>
      <c r="P25" s="1">
        <v>6250</v>
      </c>
      <c r="Q25" s="1">
        <v>2916</v>
      </c>
      <c r="R25" s="1">
        <v>5765</v>
      </c>
      <c r="S25" s="1">
        <v>18.154399999999999</v>
      </c>
      <c r="U25">
        <f>'care receipt'!$N$5*'care provision'!N25/1000</f>
        <v>773.55012080700021</v>
      </c>
      <c r="V25">
        <f>'care receipt'!$N$5*'care provision'!O25/1000</f>
        <v>453.88808484900017</v>
      </c>
      <c r="W25">
        <f>'care receipt'!$N$5*'care provision'!P25/1000</f>
        <v>416.74754375000015</v>
      </c>
      <c r="X25">
        <f>'care receipt'!$N$5*'care provision'!Q25/1000</f>
        <v>194.43773401200005</v>
      </c>
      <c r="Y25">
        <f>'care receipt'!$N$5*'care provision'!R25/1000</f>
        <v>384.40793435500007</v>
      </c>
      <c r="Z25">
        <f t="shared" si="15"/>
        <v>18.154399999999999</v>
      </c>
      <c r="AB25" s="1">
        <v>21371</v>
      </c>
      <c r="AC25" s="1">
        <v>9977</v>
      </c>
      <c r="AD25" s="1">
        <v>8311</v>
      </c>
      <c r="AE25" s="1">
        <v>3568</v>
      </c>
      <c r="AF25" s="1">
        <v>6646</v>
      </c>
      <c r="AG25" s="1">
        <v>14.8964</v>
      </c>
      <c r="AI25">
        <f>'care receipt'!$N$5*'care provision'!AB25/1000</f>
        <v>1425.0098811970004</v>
      </c>
      <c r="AJ25">
        <f>'care receipt'!$N$5*'care provision'!AC25/1000</f>
        <v>665.26243903900024</v>
      </c>
      <c r="AK25">
        <f>'care receipt'!$N$5*'care provision'!AD25/1000</f>
        <v>554.1742137770002</v>
      </c>
      <c r="AL25">
        <f>'care receipt'!$N$5*'care provision'!AE25/1000</f>
        <v>237.91283777600006</v>
      </c>
      <c r="AM25">
        <f>'care receipt'!$N$5*'care provision'!AF25/1000</f>
        <v>443.15266812200014</v>
      </c>
      <c r="AN25">
        <f t="shared" si="16"/>
        <v>14.8964</v>
      </c>
      <c r="AP25" s="1">
        <v>14578</v>
      </c>
      <c r="AQ25" s="1">
        <v>7621</v>
      </c>
      <c r="AR25" s="1">
        <v>6788</v>
      </c>
      <c r="AS25" s="1">
        <v>3012</v>
      </c>
      <c r="AT25" s="1">
        <v>5386</v>
      </c>
      <c r="AU25" s="1">
        <v>15.9412</v>
      </c>
      <c r="AW25">
        <f>'care receipt'!$N$5*'care provision'!AP25/1000</f>
        <v>972.05531084600034</v>
      </c>
      <c r="AX25">
        <f>'care receipt'!$N$5*'care provision'!AQ25/1000</f>
        <v>508.16528494700015</v>
      </c>
      <c r="AY25">
        <f>'care receipt'!$N$5*'care provision'!AR25/1000</f>
        <v>452.62117231600007</v>
      </c>
      <c r="AZ25">
        <f>'care receipt'!$N$5*'care provision'!AS25/1000</f>
        <v>200.83897628400007</v>
      </c>
      <c r="BA25">
        <f>'care receipt'!$N$5*'care provision'!AT25/1000</f>
        <v>359.13636330200012</v>
      </c>
      <c r="BB25">
        <f t="shared" si="17"/>
        <v>15.9412</v>
      </c>
      <c r="BD25" s="1">
        <v>5774</v>
      </c>
      <c r="BE25" s="1">
        <v>3324</v>
      </c>
      <c r="BF25" s="1">
        <v>3104</v>
      </c>
      <c r="BG25" s="1">
        <v>1380</v>
      </c>
      <c r="BH25" s="1">
        <v>2453</v>
      </c>
      <c r="BI25" s="1">
        <v>16.585280000000001</v>
      </c>
      <c r="BK25">
        <f>'care receipt'!$N$5*'care provision'!BD25/1000</f>
        <v>385.00805081800013</v>
      </c>
      <c r="BL25">
        <f>'care receipt'!$N$5*'care provision'!BE25/1000</f>
        <v>221.64301366800007</v>
      </c>
      <c r="BM25">
        <f>'care receipt'!$N$5*'care provision'!BF25/1000</f>
        <v>206.97350012800004</v>
      </c>
      <c r="BN25">
        <f>'care receipt'!$N$5*'care provision'!BG25/1000</f>
        <v>92.017857660000018</v>
      </c>
      <c r="BO25">
        <f>'care receipt'!$N$5*'care provision'!BH25/1000</f>
        <v>163.56507597100006</v>
      </c>
      <c r="BP25">
        <f t="shared" si="18"/>
        <v>16.585280000000001</v>
      </c>
      <c r="BR25">
        <f t="shared" si="19"/>
        <v>3555.6233636680008</v>
      </c>
      <c r="BS25">
        <f t="shared" si="20"/>
        <v>1848.9588225030006</v>
      </c>
      <c r="BT25">
        <f t="shared" si="21"/>
        <v>1630.5164299710004</v>
      </c>
      <c r="BU25">
        <f t="shared" si="22"/>
        <v>725.20740573200021</v>
      </c>
      <c r="BV25">
        <f t="shared" si="23"/>
        <v>1350.2620417500004</v>
      </c>
      <c r="BW25">
        <f t="shared" si="24"/>
        <v>16.175259525154459</v>
      </c>
      <c r="BY25">
        <f t="shared" si="0"/>
        <v>2095.0114503539507</v>
      </c>
      <c r="BZ25">
        <f t="shared" si="1"/>
        <v>2572.5469970770373</v>
      </c>
      <c r="CA25">
        <f t="shared" si="2"/>
        <v>2063.403623327335</v>
      </c>
      <c r="CB25">
        <f t="shared" si="3"/>
        <v>920.55637339001498</v>
      </c>
      <c r="CC25">
        <f t="shared" si="25"/>
        <v>7651.5184441483389</v>
      </c>
      <c r="CD25">
        <f t="shared" si="26"/>
        <v>0.61001727715896736</v>
      </c>
      <c r="CE25">
        <f>CC25/'care receipt'!BR25</f>
        <v>1.4641069544070564</v>
      </c>
      <c r="CG25">
        <f>G25*Z25*365.25/7*'care receipt'!$BZ25/10^6</f>
        <v>33.473222370120865</v>
      </c>
      <c r="CH25">
        <f>H25*AN25*365.25/7*'care receipt'!$BZ25/10^6</f>
        <v>41.103086895395187</v>
      </c>
      <c r="CI25">
        <f>I25*BB25*365.25/7*'care receipt'!$BZ25/10^6</f>
        <v>32.968205644546657</v>
      </c>
      <c r="CJ25">
        <f>J25*BP25*365.25/7*'care receipt'!$BZ25/10^6</f>
        <v>14.708267196110066</v>
      </c>
      <c r="CK25">
        <f t="shared" si="27"/>
        <v>122.25278210617277</v>
      </c>
      <c r="CM25" s="1">
        <v>15653</v>
      </c>
      <c r="CN25" s="1">
        <v>22088</v>
      </c>
      <c r="CO25" s="1">
        <v>515</v>
      </c>
      <c r="CP25" s="1">
        <v>5</v>
      </c>
      <c r="CR25">
        <f>'care receipt'!$N$5*'care provision'!CM25/1000</f>
        <v>1043.7358883710003</v>
      </c>
      <c r="CS25">
        <f>'care receipt'!$N$5*'care provision'!CN25/1000</f>
        <v>1472.8191594160003</v>
      </c>
      <c r="CT25">
        <f>'care receipt'!$N$5*'care provision'!CO25/1000</f>
        <v>34.339997605000015</v>
      </c>
      <c r="CU25">
        <f>'care receipt'!$N$5*'care provision'!CP25/1000</f>
        <v>0.33339803500000009</v>
      </c>
      <c r="CW25">
        <f t="shared" si="4"/>
        <v>2041</v>
      </c>
      <c r="CX25">
        <f t="shared" si="5"/>
        <v>0.47193077665219485</v>
      </c>
      <c r="CY25">
        <f t="shared" si="6"/>
        <v>0.4449995970666451</v>
      </c>
      <c r="CZ25">
        <f t="shared" si="7"/>
        <v>1.3842969652984975E-2</v>
      </c>
      <c r="DA25">
        <f t="shared" si="8"/>
        <v>3.1342067322760606E-4</v>
      </c>
      <c r="DC25" s="1">
        <v>532.95609999999999</v>
      </c>
      <c r="DD25" s="1">
        <v>597.52350000000001</v>
      </c>
      <c r="DE25" s="1">
        <v>562.96960000000001</v>
      </c>
      <c r="DF25" s="1">
        <v>763.51369999999997</v>
      </c>
      <c r="DH25">
        <f t="shared" si="9"/>
        <v>6.6751849019549239</v>
      </c>
      <c r="DI25">
        <f t="shared" si="10"/>
        <v>10.560528708015676</v>
      </c>
      <c r="DJ25">
        <f t="shared" si="11"/>
        <v>0.2319884965882538</v>
      </c>
      <c r="DK25">
        <f t="shared" si="12"/>
        <v>3.0546476073069549E-3</v>
      </c>
      <c r="DL25">
        <f>SUM(DH25:DK25)/'care receipt'!DF25</f>
        <v>0.23612047118891941</v>
      </c>
      <c r="DM25">
        <f t="shared" si="28"/>
        <v>17.47075675416616</v>
      </c>
      <c r="DO25" s="1">
        <v>0.26379249999999999</v>
      </c>
      <c r="DP25" s="1">
        <v>0.2268463</v>
      </c>
      <c r="DQ25" s="1">
        <v>0.43430960000000002</v>
      </c>
      <c r="DR25" s="1">
        <v>0.24911820000000001</v>
      </c>
      <c r="DS25" s="1">
        <v>4.5496500000000002E-2</v>
      </c>
      <c r="DT25" s="1">
        <v>7.0771000000000002E-3</v>
      </c>
      <c r="DU25" s="1">
        <v>0.26127420000000001</v>
      </c>
      <c r="DV25" s="1">
        <v>0.2138642</v>
      </c>
      <c r="DW25" s="1">
        <v>0.22126180000000001</v>
      </c>
      <c r="DX25" s="1">
        <v>0.2357727</v>
      </c>
      <c r="DY25" s="1">
        <v>0.268903</v>
      </c>
      <c r="EA25">
        <f t="shared" si="29"/>
        <v>0.26379249999999999</v>
      </c>
      <c r="EB25">
        <f t="shared" si="30"/>
        <v>0.43430960000000002</v>
      </c>
      <c r="EC25">
        <f t="shared" si="31"/>
        <v>0.24911820000000001</v>
      </c>
      <c r="ED25">
        <f t="shared" si="13"/>
        <v>3.3966198844909326E-2</v>
      </c>
      <c r="EE25">
        <f t="shared" si="32"/>
        <v>3.85799E-2</v>
      </c>
      <c r="EG25" s="1">
        <v>0.26379249999999999</v>
      </c>
      <c r="EH25" s="1">
        <v>0.30527169999999998</v>
      </c>
      <c r="EI25" s="1">
        <v>0.39572970000000002</v>
      </c>
      <c r="EJ25" s="1">
        <v>0.24336740000000001</v>
      </c>
      <c r="EK25" s="1">
        <v>0.27330169999999998</v>
      </c>
      <c r="EL25" s="1">
        <v>3725.9479999999999</v>
      </c>
      <c r="EM25" s="1">
        <v>3912.779</v>
      </c>
      <c r="EN25" s="1">
        <v>4307.3850000000002</v>
      </c>
      <c r="EO25" s="1">
        <v>3386.4029999999998</v>
      </c>
      <c r="EP25" s="1">
        <v>3125.1019999999999</v>
      </c>
    </row>
    <row r="26" spans="1:146" x14ac:dyDescent="0.25">
      <c r="A26">
        <v>2042</v>
      </c>
      <c r="B26" s="1">
        <v>32911</v>
      </c>
      <c r="C26" s="1">
        <v>49570</v>
      </c>
      <c r="D26" s="1">
        <v>36675</v>
      </c>
      <c r="E26" s="1">
        <v>16158</v>
      </c>
      <c r="G26">
        <f>'care receipt'!$N$5*'care provision'!B26/1000</f>
        <v>2194.4925459770006</v>
      </c>
      <c r="H26">
        <f>'care receipt'!$N$5*'care provision'!C26/1000</f>
        <v>3305.3081189900008</v>
      </c>
      <c r="I26">
        <f>'care receipt'!$N$5*'care provision'!D26/1000</f>
        <v>2445.4745867250008</v>
      </c>
      <c r="J26">
        <f>'care receipt'!$N$5*'care provision'!E26/1000</f>
        <v>1077.4090899060002</v>
      </c>
      <c r="K26">
        <f t="shared" si="14"/>
        <v>9022.6843415980038</v>
      </c>
      <c r="L26">
        <f>K26/'care receipt'!BG26</f>
        <v>1.7824174087148956</v>
      </c>
      <c r="N26" s="1">
        <v>11763</v>
      </c>
      <c r="O26" s="1">
        <v>6596</v>
      </c>
      <c r="P26" s="1">
        <v>6331</v>
      </c>
      <c r="Q26" s="1">
        <v>2773</v>
      </c>
      <c r="R26" s="1">
        <v>5615</v>
      </c>
      <c r="S26" s="1">
        <v>17.95844</v>
      </c>
      <c r="U26">
        <f>'care receipt'!$N$5*'care provision'!N26/1000</f>
        <v>784.35221714100021</v>
      </c>
      <c r="V26">
        <f>'care receipt'!$N$5*'care provision'!O26/1000</f>
        <v>439.81868777200015</v>
      </c>
      <c r="W26">
        <f>'care receipt'!$N$5*'care provision'!P26/1000</f>
        <v>422.14859191700015</v>
      </c>
      <c r="X26">
        <f>'care receipt'!$N$5*'care provision'!Q26/1000</f>
        <v>184.90255021100006</v>
      </c>
      <c r="Y26">
        <f>'care receipt'!$N$5*'care provision'!R26/1000</f>
        <v>374.40599330500015</v>
      </c>
      <c r="Z26">
        <f t="shared" si="15"/>
        <v>17.95844</v>
      </c>
      <c r="AB26" s="1">
        <v>21519</v>
      </c>
      <c r="AC26" s="1">
        <v>9944</v>
      </c>
      <c r="AD26" s="1">
        <v>8212</v>
      </c>
      <c r="AE26" s="1">
        <v>3581</v>
      </c>
      <c r="AF26" s="1">
        <v>6575</v>
      </c>
      <c r="AG26" s="1">
        <v>14.81911</v>
      </c>
      <c r="AI26">
        <f>'care receipt'!$N$5*'care provision'!AB26/1000</f>
        <v>1434.8784630330006</v>
      </c>
      <c r="AJ26">
        <f>'care receipt'!$N$5*'care provision'!AC26/1000</f>
        <v>663.06201200800012</v>
      </c>
      <c r="AK26">
        <f>'care receipt'!$N$5*'care provision'!AD26/1000</f>
        <v>547.57293268400008</v>
      </c>
      <c r="AL26">
        <f>'care receipt'!$N$5*'care provision'!AE26/1000</f>
        <v>238.77967266700006</v>
      </c>
      <c r="AM26">
        <f>'care receipt'!$N$5*'care provision'!AF26/1000</f>
        <v>438.41841602500011</v>
      </c>
      <c r="AN26">
        <f t="shared" si="16"/>
        <v>14.81911</v>
      </c>
      <c r="AP26" s="1">
        <v>14392</v>
      </c>
      <c r="AQ26" s="1">
        <v>7555</v>
      </c>
      <c r="AR26" s="1">
        <v>6754</v>
      </c>
      <c r="AS26" s="1">
        <v>2884</v>
      </c>
      <c r="AT26" s="1">
        <v>5264</v>
      </c>
      <c r="AU26" s="1">
        <v>15.742710000000001</v>
      </c>
      <c r="AW26">
        <f>'care receipt'!$N$5*'care provision'!AP26/1000</f>
        <v>959.65290394400029</v>
      </c>
      <c r="AX26">
        <f>'care receipt'!$N$5*'care provision'!AQ26/1000</f>
        <v>503.76443088500014</v>
      </c>
      <c r="AY26">
        <f>'care receipt'!$N$5*'care provision'!AR26/1000</f>
        <v>450.3540656780001</v>
      </c>
      <c r="AZ26">
        <f>'care receipt'!$N$5*'care provision'!AS26/1000</f>
        <v>192.30398658800007</v>
      </c>
      <c r="BA26">
        <f>'care receipt'!$N$5*'care provision'!AT26/1000</f>
        <v>351.00145124800008</v>
      </c>
      <c r="BB26">
        <f t="shared" si="17"/>
        <v>15.742710000000001</v>
      </c>
      <c r="BD26" s="1">
        <v>5828</v>
      </c>
      <c r="BE26" s="1">
        <v>3480</v>
      </c>
      <c r="BF26" s="1">
        <v>3174</v>
      </c>
      <c r="BG26" s="1">
        <v>1349</v>
      </c>
      <c r="BH26" s="1">
        <v>2418</v>
      </c>
      <c r="BI26" s="1">
        <v>16.357610000000001</v>
      </c>
      <c r="BK26">
        <f>'care receipt'!$N$5*'care provision'!BD26/1000</f>
        <v>388.60874959600011</v>
      </c>
      <c r="BL26">
        <f>'care receipt'!$N$5*'care provision'!BE26/1000</f>
        <v>232.04503236000008</v>
      </c>
      <c r="BM26">
        <f>'care receipt'!$N$5*'care provision'!BF26/1000</f>
        <v>211.64107261800007</v>
      </c>
      <c r="BN26">
        <f>'care receipt'!$N$5*'care provision'!BG26/1000</f>
        <v>89.950789843000024</v>
      </c>
      <c r="BO26">
        <f>'care receipt'!$N$5*'care provision'!BH26/1000</f>
        <v>161.23128972600006</v>
      </c>
      <c r="BP26">
        <f t="shared" si="18"/>
        <v>16.357610000000001</v>
      </c>
      <c r="BR26">
        <f t="shared" si="19"/>
        <v>3567.4923337140017</v>
      </c>
      <c r="BS26">
        <f t="shared" si="20"/>
        <v>1838.6901630250006</v>
      </c>
      <c r="BT26">
        <f t="shared" si="21"/>
        <v>1631.7166628970006</v>
      </c>
      <c r="BU26">
        <f t="shared" si="22"/>
        <v>705.93699930900016</v>
      </c>
      <c r="BV26">
        <f t="shared" si="23"/>
        <v>1325.0571503040005</v>
      </c>
      <c r="BW26">
        <f t="shared" si="24"/>
        <v>16.016699330224512</v>
      </c>
      <c r="BY26">
        <f t="shared" si="0"/>
        <v>2056.3399010744706</v>
      </c>
      <c r="BZ26">
        <f t="shared" si="1"/>
        <v>2555.7964156942799</v>
      </c>
      <c r="CA26">
        <f t="shared" si="2"/>
        <v>2008.7913698127225</v>
      </c>
      <c r="CB26">
        <f t="shared" si="3"/>
        <v>919.58667443869911</v>
      </c>
      <c r="CC26">
        <f t="shared" si="25"/>
        <v>7540.5143610201721</v>
      </c>
      <c r="CD26">
        <f t="shared" si="26"/>
        <v>0.61164744153405004</v>
      </c>
      <c r="CE26">
        <f>CC26/'care receipt'!BR26</f>
        <v>1.4441647843583438</v>
      </c>
      <c r="CG26">
        <f>G26*Z26*365.25/7*'care receipt'!$BZ26/10^6</f>
        <v>33.446257458558925</v>
      </c>
      <c r="CH26">
        <f>H26*AN26*365.25/7*'care receipt'!$BZ26/10^6</f>
        <v>41.569890700611971</v>
      </c>
      <c r="CI26">
        <f>I26*BB26*365.25/7*'care receipt'!$BZ26/10^6</f>
        <v>32.672883164977499</v>
      </c>
      <c r="CJ26">
        <f>J26*BP26*365.25/7*'care receipt'!$BZ26/10^6</f>
        <v>14.95702760650895</v>
      </c>
      <c r="CK26">
        <f t="shared" si="27"/>
        <v>122.64605893065735</v>
      </c>
      <c r="CM26" s="1">
        <v>15806</v>
      </c>
      <c r="CN26" s="1">
        <v>22126</v>
      </c>
      <c r="CO26" s="1">
        <v>487</v>
      </c>
      <c r="CP26" s="1">
        <v>4</v>
      </c>
      <c r="CR26">
        <f>'care receipt'!$N$5*'care provision'!CM26/1000</f>
        <v>1053.9378682420001</v>
      </c>
      <c r="CS26">
        <f>'care receipt'!$N$5*'care provision'!CN26/1000</f>
        <v>1475.3529844820002</v>
      </c>
      <c r="CT26">
        <f>'care receipt'!$N$5*'care provision'!CO26/1000</f>
        <v>32.472968609000013</v>
      </c>
      <c r="CU26">
        <f>'care receipt'!$N$5*'care provision'!CP26/1000</f>
        <v>0.26671842800000006</v>
      </c>
      <c r="CW26">
        <f t="shared" si="4"/>
        <v>2042</v>
      </c>
      <c r="CX26">
        <f t="shared" si="5"/>
        <v>0.48026495700525651</v>
      </c>
      <c r="CY26">
        <f t="shared" si="6"/>
        <v>0.44635868468831952</v>
      </c>
      <c r="CZ26">
        <f t="shared" si="7"/>
        <v>1.3278800272665304E-2</v>
      </c>
      <c r="DA26">
        <f t="shared" si="8"/>
        <v>2.4755539051862855E-4</v>
      </c>
      <c r="DC26" s="1">
        <v>539.47940000000006</v>
      </c>
      <c r="DD26" s="1">
        <v>601.10339999999997</v>
      </c>
      <c r="DE26" s="1">
        <v>571.21</v>
      </c>
      <c r="DF26" s="1">
        <v>273.83710000000002</v>
      </c>
      <c r="DH26">
        <f t="shared" si="9"/>
        <v>6.8229332255576809</v>
      </c>
      <c r="DI26">
        <f t="shared" si="10"/>
        <v>10.64207634206733</v>
      </c>
      <c r="DJ26">
        <f t="shared" si="11"/>
        <v>0.2225866127897628</v>
      </c>
      <c r="DK26">
        <f t="shared" si="12"/>
        <v>8.7644881008094584E-4</v>
      </c>
      <c r="DL26">
        <f>SUM(DH26:DK26)/'care receipt'!DF26</f>
        <v>0.23615461319486433</v>
      </c>
      <c r="DM26">
        <f t="shared" si="28"/>
        <v>17.688472629224854</v>
      </c>
      <c r="DO26" s="1">
        <v>0.26323069999999998</v>
      </c>
      <c r="DP26" s="1">
        <v>0.22806580000000001</v>
      </c>
      <c r="DQ26" s="1">
        <v>0.43644470000000002</v>
      </c>
      <c r="DR26" s="1">
        <v>0.25238509999999997</v>
      </c>
      <c r="DS26" s="1">
        <v>4.2967400000000003E-2</v>
      </c>
      <c r="DT26" s="1">
        <v>8.5856000000000005E-3</v>
      </c>
      <c r="DU26" s="1">
        <v>0.2606945</v>
      </c>
      <c r="DV26" s="1">
        <v>0.21963730000000001</v>
      </c>
      <c r="DW26" s="1">
        <v>0.22873940000000001</v>
      </c>
      <c r="DX26" s="1">
        <v>0.23584649999999999</v>
      </c>
      <c r="DY26" s="1">
        <v>0.2774587</v>
      </c>
      <c r="EA26">
        <f t="shared" si="29"/>
        <v>0.26323069999999998</v>
      </c>
      <c r="EB26">
        <f t="shared" si="30"/>
        <v>0.43644470000000002</v>
      </c>
      <c r="EC26">
        <f t="shared" si="31"/>
        <v>0.25238509999999997</v>
      </c>
      <c r="ED26">
        <f t="shared" si="13"/>
        <v>3.2452359695644771E-2</v>
      </c>
      <c r="EE26">
        <f t="shared" si="32"/>
        <v>4.1232099999999994E-2</v>
      </c>
      <c r="EG26" s="1">
        <v>0.26323069999999998</v>
      </c>
      <c r="EH26" s="1">
        <v>0.3059886</v>
      </c>
      <c r="EI26" s="1">
        <v>0.39521260000000002</v>
      </c>
      <c r="EJ26" s="1">
        <v>0.24417359999999999</v>
      </c>
      <c r="EK26" s="1">
        <v>0.22168280000000001</v>
      </c>
      <c r="EL26" s="1">
        <v>3767.8180000000002</v>
      </c>
      <c r="EM26" s="1">
        <v>3962.2469999999998</v>
      </c>
      <c r="EN26" s="1">
        <v>4245.7179999999998</v>
      </c>
      <c r="EO26" s="1">
        <v>3419.125</v>
      </c>
      <c r="EP26" s="1">
        <v>3205.826</v>
      </c>
    </row>
    <row r="27" spans="1:146" x14ac:dyDescent="0.25">
      <c r="A27">
        <v>2043</v>
      </c>
      <c r="B27" s="1">
        <v>32707</v>
      </c>
      <c r="C27" s="1">
        <v>49802</v>
      </c>
      <c r="D27" s="1">
        <v>36189</v>
      </c>
      <c r="E27" s="1">
        <v>16381</v>
      </c>
      <c r="G27">
        <f>'care receipt'!$N$5*'care provision'!B27/1000</f>
        <v>2180.8899061490006</v>
      </c>
      <c r="H27">
        <f>'care receipt'!$N$5*'care provision'!C27/1000</f>
        <v>3320.7777878140009</v>
      </c>
      <c r="I27">
        <f>'care receipt'!$N$5*'care provision'!D27/1000</f>
        <v>2413.0682977230008</v>
      </c>
      <c r="J27">
        <f>'care receipt'!$N$5*'care provision'!E27/1000</f>
        <v>1092.2786422670004</v>
      </c>
      <c r="K27">
        <f t="shared" si="14"/>
        <v>9007.014633953002</v>
      </c>
      <c r="L27">
        <f>K27/'care receipt'!BG27</f>
        <v>1.7812693682170033</v>
      </c>
      <c r="N27" s="1">
        <v>11694</v>
      </c>
      <c r="O27" s="1">
        <v>6699</v>
      </c>
      <c r="P27" s="1">
        <v>6033</v>
      </c>
      <c r="Q27" s="1">
        <v>2782</v>
      </c>
      <c r="R27" s="1">
        <v>5685</v>
      </c>
      <c r="S27" s="1">
        <v>18.076699999999999</v>
      </c>
      <c r="U27">
        <f>'care receipt'!$N$5*'care provision'!N27/1000</f>
        <v>779.7513242580003</v>
      </c>
      <c r="V27">
        <f>'care receipt'!$N$5*'care provision'!O27/1000</f>
        <v>446.68668729300009</v>
      </c>
      <c r="W27">
        <f>'care receipt'!$N$5*'care provision'!P27/1000</f>
        <v>402.27806903100014</v>
      </c>
      <c r="X27">
        <f>'care receipt'!$N$5*'care provision'!Q27/1000</f>
        <v>185.50266667400007</v>
      </c>
      <c r="Y27">
        <f>'care receipt'!$N$5*'care provision'!R27/1000</f>
        <v>379.07356579500009</v>
      </c>
      <c r="Z27">
        <f t="shared" si="15"/>
        <v>18.076699999999999</v>
      </c>
      <c r="AB27" s="1">
        <v>21651</v>
      </c>
      <c r="AC27" s="1">
        <v>9895</v>
      </c>
      <c r="AD27" s="1">
        <v>8291</v>
      </c>
      <c r="AE27" s="1">
        <v>3505</v>
      </c>
      <c r="AF27" s="1">
        <v>6698</v>
      </c>
      <c r="AG27" s="1">
        <v>15.0276</v>
      </c>
      <c r="AI27">
        <f>'care receipt'!$N$5*'care provision'!AB27/1000</f>
        <v>1443.6801711570004</v>
      </c>
      <c r="AJ27">
        <f>'care receipt'!$N$5*'care provision'!AC27/1000</f>
        <v>659.79471126500016</v>
      </c>
      <c r="AK27">
        <f>'care receipt'!$N$5*'care provision'!AD27/1000</f>
        <v>552.84062163700014</v>
      </c>
      <c r="AL27">
        <f>'care receipt'!$N$5*'care provision'!AE27/1000</f>
        <v>233.71202253500005</v>
      </c>
      <c r="AM27">
        <f>'care receipt'!$N$5*'care provision'!AF27/1000</f>
        <v>446.62000768600012</v>
      </c>
      <c r="AN27">
        <f t="shared" si="16"/>
        <v>15.0276</v>
      </c>
      <c r="AP27" s="1">
        <v>14217</v>
      </c>
      <c r="AQ27" s="1">
        <v>7370</v>
      </c>
      <c r="AR27" s="1">
        <v>6666</v>
      </c>
      <c r="AS27" s="1">
        <v>2904</v>
      </c>
      <c r="AT27" s="1">
        <v>5221</v>
      </c>
      <c r="AU27" s="1">
        <v>15.75047</v>
      </c>
      <c r="AW27">
        <f>'care receipt'!$N$5*'care provision'!AP27/1000</f>
        <v>947.98397271900035</v>
      </c>
      <c r="AX27">
        <f>'care receipt'!$N$5*'care provision'!AQ27/1000</f>
        <v>491.42870359000017</v>
      </c>
      <c r="AY27">
        <f>'care receipt'!$N$5*'care provision'!AR27/1000</f>
        <v>444.48626026200014</v>
      </c>
      <c r="AZ27">
        <f>'care receipt'!$N$5*'care provision'!AS27/1000</f>
        <v>193.63757872800005</v>
      </c>
      <c r="BA27">
        <f>'care receipt'!$N$5*'care provision'!AT27/1000</f>
        <v>348.1342281470001</v>
      </c>
      <c r="BB27">
        <f t="shared" si="17"/>
        <v>15.75047</v>
      </c>
      <c r="BD27" s="1">
        <v>5934</v>
      </c>
      <c r="BE27" s="1">
        <v>3413</v>
      </c>
      <c r="BF27" s="1">
        <v>3208</v>
      </c>
      <c r="BG27" s="1">
        <v>1423</v>
      </c>
      <c r="BH27" s="1">
        <v>2481</v>
      </c>
      <c r="BI27" s="1">
        <v>16.427820000000001</v>
      </c>
      <c r="BK27">
        <f>'care receipt'!$N$5*'care provision'!BD27/1000</f>
        <v>395.67678793800013</v>
      </c>
      <c r="BL27">
        <f>'care receipt'!$N$5*'care provision'!BE27/1000</f>
        <v>227.57749869100007</v>
      </c>
      <c r="BM27">
        <f>'care receipt'!$N$5*'care provision'!BF27/1000</f>
        <v>213.90817925600007</v>
      </c>
      <c r="BN27">
        <f>'care receipt'!$N$5*'care provision'!BG27/1000</f>
        <v>94.885080761000026</v>
      </c>
      <c r="BO27">
        <f>'care receipt'!$N$5*'care provision'!BH27/1000</f>
        <v>165.43210496700004</v>
      </c>
      <c r="BP27">
        <f t="shared" si="18"/>
        <v>16.427820000000001</v>
      </c>
      <c r="BR27">
        <f t="shared" si="19"/>
        <v>3567.0922560720014</v>
      </c>
      <c r="BS27">
        <f t="shared" si="20"/>
        <v>1825.4876008390006</v>
      </c>
      <c r="BT27">
        <f t="shared" si="21"/>
        <v>1613.5131301860006</v>
      </c>
      <c r="BU27">
        <f t="shared" si="22"/>
        <v>707.73734869800023</v>
      </c>
      <c r="BV27">
        <f t="shared" si="23"/>
        <v>1339.2599065950003</v>
      </c>
      <c r="BW27">
        <f t="shared" si="24"/>
        <v>16.129354232338116</v>
      </c>
      <c r="BY27">
        <f t="shared" si="0"/>
        <v>2057.0510871297356</v>
      </c>
      <c r="BZ27">
        <f t="shared" si="1"/>
        <v>2603.8839619695905</v>
      </c>
      <c r="CA27">
        <f t="shared" si="2"/>
        <v>1983.1488683370549</v>
      </c>
      <c r="CB27">
        <f t="shared" si="3"/>
        <v>936.27960240838399</v>
      </c>
      <c r="CC27">
        <f t="shared" si="25"/>
        <v>7580.3635198447646</v>
      </c>
      <c r="CD27">
        <f t="shared" si="26"/>
        <v>0.61486959522421103</v>
      </c>
      <c r="CE27">
        <f>CC27/'care receipt'!BR27</f>
        <v>1.4510644969093378</v>
      </c>
      <c r="CG27">
        <f>G27*Z27*365.25/7*'care receipt'!$BZ27/10^6</f>
        <v>34.059573682015241</v>
      </c>
      <c r="CH27">
        <f>H27*AN27*365.25/7*'care receipt'!$BZ27/10^6</f>
        <v>43.113745797081236</v>
      </c>
      <c r="CI27">
        <f>I27*BB27*365.25/7*'care receipt'!$BZ27/10^6</f>
        <v>32.835939479645546</v>
      </c>
      <c r="CJ27">
        <f>J27*BP27*365.25/7*'care receipt'!$BZ27/10^6</f>
        <v>15.502426898737044</v>
      </c>
      <c r="CK27">
        <f t="shared" si="27"/>
        <v>125.51168585747907</v>
      </c>
      <c r="CM27" s="1">
        <v>15585</v>
      </c>
      <c r="CN27" s="1">
        <v>22277</v>
      </c>
      <c r="CO27" s="1">
        <v>476</v>
      </c>
      <c r="CP27" s="1">
        <v>4</v>
      </c>
      <c r="CR27">
        <f>'care receipt'!$N$5*'care provision'!CM27/1000</f>
        <v>1039.2016750950004</v>
      </c>
      <c r="CS27">
        <f>'care receipt'!$N$5*'care provision'!CN27/1000</f>
        <v>1485.4216051390003</v>
      </c>
      <c r="CT27">
        <f>'care receipt'!$N$5*'care provision'!CO27/1000</f>
        <v>31.739492932000008</v>
      </c>
      <c r="CU27">
        <f>'care receipt'!$N$5*'care provision'!CP27/1000</f>
        <v>0.26671842800000006</v>
      </c>
      <c r="CW27">
        <f t="shared" si="4"/>
        <v>2043</v>
      </c>
      <c r="CX27">
        <f t="shared" si="5"/>
        <v>0.47650350077964965</v>
      </c>
      <c r="CY27">
        <f t="shared" si="6"/>
        <v>0.44731135295771252</v>
      </c>
      <c r="CZ27">
        <f t="shared" si="7"/>
        <v>1.3153168089751028E-2</v>
      </c>
      <c r="DA27">
        <f t="shared" si="8"/>
        <v>2.4418533667053293E-4</v>
      </c>
      <c r="DC27" s="1">
        <v>538.55079999999998</v>
      </c>
      <c r="DD27" s="1">
        <v>606.46320000000003</v>
      </c>
      <c r="DE27" s="1">
        <v>590.20640000000003</v>
      </c>
      <c r="DF27" s="1">
        <v>315.90190000000001</v>
      </c>
      <c r="DH27">
        <f t="shared" si="9"/>
        <v>6.7159547218050308</v>
      </c>
      <c r="DI27">
        <f t="shared" si="10"/>
        <v>10.810242480020815</v>
      </c>
      <c r="DJ27">
        <f t="shared" si="11"/>
        <v>0.22479422233465404</v>
      </c>
      <c r="DK27">
        <f t="shared" si="12"/>
        <v>1.0110822980425587E-3</v>
      </c>
      <c r="DL27">
        <f>SUM(DH27:DK27)/'care receipt'!DF27</f>
        <v>0.23242599721899149</v>
      </c>
      <c r="DM27">
        <f t="shared" si="28"/>
        <v>17.752002506458542</v>
      </c>
      <c r="DO27" s="1">
        <v>0.26243630000000001</v>
      </c>
      <c r="DP27" s="1">
        <v>0.22594719999999999</v>
      </c>
      <c r="DQ27" s="1">
        <v>0.43145410000000001</v>
      </c>
      <c r="DR27" s="1">
        <v>0.25066769999999999</v>
      </c>
      <c r="DS27" s="1">
        <v>4.2818299999999997E-2</v>
      </c>
      <c r="DT27" s="1">
        <v>1.03047E-2</v>
      </c>
      <c r="DU27" s="1">
        <v>0.26010529999999998</v>
      </c>
      <c r="DV27" s="1">
        <v>0.21019280000000001</v>
      </c>
      <c r="DW27" s="1">
        <v>0.22243750000000001</v>
      </c>
      <c r="DX27" s="1">
        <v>0.2336105</v>
      </c>
      <c r="DY27" s="1">
        <v>0.27269700000000002</v>
      </c>
      <c r="EA27">
        <f t="shared" si="29"/>
        <v>0.26243630000000001</v>
      </c>
      <c r="EB27">
        <f t="shared" si="30"/>
        <v>0.43145410000000001</v>
      </c>
      <c r="EC27">
        <f t="shared" si="31"/>
        <v>0.25066769999999999</v>
      </c>
      <c r="ED27">
        <f t="shared" si="13"/>
        <v>3.2686945965379487E-2</v>
      </c>
      <c r="EE27">
        <f t="shared" si="32"/>
        <v>3.8314400000000026E-2</v>
      </c>
      <c r="EG27" s="1">
        <v>0.26243630000000001</v>
      </c>
      <c r="EH27" s="1">
        <v>0.30128840000000001</v>
      </c>
      <c r="EI27" s="1">
        <v>0.39313969999999998</v>
      </c>
      <c r="EJ27" s="1">
        <v>0.24026890000000001</v>
      </c>
      <c r="EK27" s="1">
        <v>0.22575249999999999</v>
      </c>
      <c r="EL27" s="1">
        <v>3802.6120000000001</v>
      </c>
      <c r="EM27" s="1">
        <v>4022.8739999999998</v>
      </c>
      <c r="EN27" s="1">
        <v>4353.893</v>
      </c>
      <c r="EO27" s="1">
        <v>3459.6419999999998</v>
      </c>
      <c r="EP27" s="1">
        <v>3333.7020000000002</v>
      </c>
    </row>
    <row r="28" spans="1:146" x14ac:dyDescent="0.25">
      <c r="A28">
        <v>2044</v>
      </c>
      <c r="B28" s="1">
        <v>32824</v>
      </c>
      <c r="C28" s="1">
        <v>49617</v>
      </c>
      <c r="D28" s="1">
        <v>35981</v>
      </c>
      <c r="E28" s="1">
        <v>16807</v>
      </c>
      <c r="G28">
        <f>'care receipt'!$N$5*'care provision'!B28/1000</f>
        <v>2188.6914201680006</v>
      </c>
      <c r="H28">
        <f>'care receipt'!$N$5*'care provision'!C28/1000</f>
        <v>3308.4420605190012</v>
      </c>
      <c r="I28">
        <f>'care receipt'!$N$5*'care provision'!D28/1000</f>
        <v>2399.1989394670009</v>
      </c>
      <c r="J28">
        <f>'care receipt'!$N$5*'care provision'!E28/1000</f>
        <v>1120.6841548490004</v>
      </c>
      <c r="K28">
        <f t="shared" si="14"/>
        <v>9017.0165750030028</v>
      </c>
      <c r="L28">
        <f>K28/'care receipt'!BG28</f>
        <v>1.7757307560994826</v>
      </c>
      <c r="N28" s="1">
        <v>11592</v>
      </c>
      <c r="O28" s="1">
        <v>6676</v>
      </c>
      <c r="P28" s="1">
        <v>6245</v>
      </c>
      <c r="Q28" s="1">
        <v>2803</v>
      </c>
      <c r="R28" s="1">
        <v>5684</v>
      </c>
      <c r="S28" s="1">
        <v>18.066939999999999</v>
      </c>
      <c r="U28">
        <f>'care receipt'!$N$5*'care provision'!N28/1000</f>
        <v>772.95000434400026</v>
      </c>
      <c r="V28">
        <f>'care receipt'!$N$5*'care provision'!O28/1000</f>
        <v>445.15305633200012</v>
      </c>
      <c r="W28">
        <f>'care receipt'!$N$5*'care provision'!P28/1000</f>
        <v>416.41414571500013</v>
      </c>
      <c r="X28">
        <f>'care receipt'!$N$5*'care provision'!Q28/1000</f>
        <v>186.90293842100004</v>
      </c>
      <c r="Y28">
        <f>'care receipt'!$N$5*'care provision'!R28/1000</f>
        <v>379.00688618800007</v>
      </c>
      <c r="Z28">
        <f t="shared" si="15"/>
        <v>18.066939999999999</v>
      </c>
      <c r="AB28" s="1">
        <v>21491</v>
      </c>
      <c r="AC28" s="1">
        <v>10030</v>
      </c>
      <c r="AD28" s="1">
        <v>8365</v>
      </c>
      <c r="AE28" s="1">
        <v>3365</v>
      </c>
      <c r="AF28" s="1">
        <v>6615</v>
      </c>
      <c r="AG28" s="1">
        <v>14.91738</v>
      </c>
      <c r="AI28">
        <f>'care receipt'!$N$5*'care provision'!AB28/1000</f>
        <v>1433.0114340370003</v>
      </c>
      <c r="AJ28">
        <f>'care receipt'!$N$5*'care provision'!AC28/1000</f>
        <v>668.7964582100002</v>
      </c>
      <c r="AK28">
        <f>'care receipt'!$N$5*'care provision'!AD28/1000</f>
        <v>557.77491255500013</v>
      </c>
      <c r="AL28">
        <f>'care receipt'!$N$5*'care provision'!AE28/1000</f>
        <v>224.37687755500008</v>
      </c>
      <c r="AM28">
        <f>'care receipt'!$N$5*'care provision'!AF28/1000</f>
        <v>441.08560030500013</v>
      </c>
      <c r="AN28">
        <f t="shared" si="16"/>
        <v>14.91738</v>
      </c>
      <c r="AP28" s="1">
        <v>14403</v>
      </c>
      <c r="AQ28" s="1">
        <v>7433</v>
      </c>
      <c r="AR28" s="1">
        <v>6484</v>
      </c>
      <c r="AS28" s="1">
        <v>2850</v>
      </c>
      <c r="AT28" s="1">
        <v>4980</v>
      </c>
      <c r="AU28" s="1">
        <v>15.44401</v>
      </c>
      <c r="AW28">
        <f>'care receipt'!$N$5*'care provision'!AP28/1000</f>
        <v>960.38637962100029</v>
      </c>
      <c r="AX28">
        <f>'care receipt'!$N$5*'care provision'!AQ28/1000</f>
        <v>495.62951883100015</v>
      </c>
      <c r="AY28">
        <f>'care receipt'!$N$5*'care provision'!AR28/1000</f>
        <v>432.35057178800014</v>
      </c>
      <c r="AZ28">
        <f>'care receipt'!$N$5*'care provision'!AS28/1000</f>
        <v>190.03687995000007</v>
      </c>
      <c r="BA28">
        <f>'care receipt'!$N$5*'care provision'!AT28/1000</f>
        <v>332.06444286000004</v>
      </c>
      <c r="BB28">
        <f t="shared" si="17"/>
        <v>15.44401</v>
      </c>
      <c r="BD28" s="1">
        <v>6155</v>
      </c>
      <c r="BE28" s="1">
        <v>3534</v>
      </c>
      <c r="BF28" s="1">
        <v>3249</v>
      </c>
      <c r="BG28" s="1">
        <v>1414</v>
      </c>
      <c r="BH28" s="1">
        <v>2546</v>
      </c>
      <c r="BI28" s="1">
        <v>16.583480000000002</v>
      </c>
      <c r="BK28">
        <f>'care receipt'!$N$5*'care provision'!BD28/1000</f>
        <v>410.41298108500007</v>
      </c>
      <c r="BL28">
        <f>'care receipt'!$N$5*'care provision'!BE28/1000</f>
        <v>235.64573113800006</v>
      </c>
      <c r="BM28">
        <f>'care receipt'!$N$5*'care provision'!BF28/1000</f>
        <v>216.64204314300005</v>
      </c>
      <c r="BN28">
        <f>'care receipt'!$N$5*'care provision'!BG28/1000</f>
        <v>94.28496429800002</v>
      </c>
      <c r="BO28">
        <f>'care receipt'!$N$5*'care provision'!BH28/1000</f>
        <v>169.76627942200005</v>
      </c>
      <c r="BP28">
        <f t="shared" si="18"/>
        <v>16.583480000000002</v>
      </c>
      <c r="BR28">
        <f t="shared" si="19"/>
        <v>3576.760799087001</v>
      </c>
      <c r="BS28">
        <f t="shared" si="20"/>
        <v>1845.2247645110006</v>
      </c>
      <c r="BT28">
        <f t="shared" si="21"/>
        <v>1623.1816732010004</v>
      </c>
      <c r="BU28">
        <f t="shared" si="22"/>
        <v>695.60166022400017</v>
      </c>
      <c r="BV28">
        <f t="shared" si="23"/>
        <v>1321.9232087750001</v>
      </c>
      <c r="BW28">
        <f t="shared" si="24"/>
        <v>16.029064432850941</v>
      </c>
      <c r="BY28">
        <f t="shared" si="0"/>
        <v>2063.2949837119345</v>
      </c>
      <c r="BZ28">
        <f t="shared" si="1"/>
        <v>2575.1840331268695</v>
      </c>
      <c r="CA28">
        <f t="shared" si="2"/>
        <v>1933.3857776987516</v>
      </c>
      <c r="CB28">
        <f t="shared" si="3"/>
        <v>969.73057196146419</v>
      </c>
      <c r="CC28">
        <f t="shared" si="25"/>
        <v>7541.5953664990202</v>
      </c>
      <c r="CD28">
        <f t="shared" si="26"/>
        <v>0.61505275627006917</v>
      </c>
      <c r="CE28">
        <f>CC28/'care receipt'!BR28</f>
        <v>1.4469448873749189</v>
      </c>
      <c r="CG28">
        <f>G28*Z28*365.25/7*'care receipt'!$BZ28/10^6</f>
        <v>34.777387675693141</v>
      </c>
      <c r="CH28">
        <f>H28*AN28*365.25/7*'care receipt'!$BZ28/10^6</f>
        <v>43.405414234657854</v>
      </c>
      <c r="CI28">
        <f>I28*BB28*365.25/7*'care receipt'!$BZ28/10^6</f>
        <v>32.587733333571833</v>
      </c>
      <c r="CJ28">
        <f>J28*BP28*365.25/7*'care receipt'!$BZ28/10^6</f>
        <v>16.345067626444603</v>
      </c>
      <c r="CK28">
        <f t="shared" si="27"/>
        <v>127.11560287036744</v>
      </c>
      <c r="CM28" s="1">
        <v>15546</v>
      </c>
      <c r="CN28" s="1">
        <v>21979</v>
      </c>
      <c r="CO28" s="1">
        <v>477</v>
      </c>
      <c r="CP28" s="1">
        <v>5</v>
      </c>
      <c r="CR28">
        <f>'care receipt'!$N$5*'care provision'!CM28/1000</f>
        <v>1036.6011704220005</v>
      </c>
      <c r="CS28">
        <f>'care receipt'!$N$5*'care provision'!CN28/1000</f>
        <v>1465.5510822530005</v>
      </c>
      <c r="CT28">
        <f>'care receipt'!$N$5*'care provision'!CO28/1000</f>
        <v>31.806172539000009</v>
      </c>
      <c r="CU28">
        <f>'care receipt'!$N$5*'care provision'!CP28/1000</f>
        <v>0.33339803500000009</v>
      </c>
      <c r="CW28">
        <f t="shared" si="4"/>
        <v>2044</v>
      </c>
      <c r="CX28">
        <f t="shared" si="5"/>
        <v>0.47361686570801859</v>
      </c>
      <c r="CY28">
        <f t="shared" si="6"/>
        <v>0.44297317451679868</v>
      </c>
      <c r="CZ28">
        <f t="shared" si="7"/>
        <v>1.3256996748283815E-2</v>
      </c>
      <c r="DA28">
        <f t="shared" si="8"/>
        <v>2.97495091330993E-4</v>
      </c>
      <c r="DC28" s="1">
        <v>537.96730000000002</v>
      </c>
      <c r="DD28" s="1">
        <v>605.67449999999997</v>
      </c>
      <c r="DE28" s="1">
        <v>607.56510000000003</v>
      </c>
      <c r="DF28" s="1">
        <v>296.29239999999999</v>
      </c>
      <c r="DH28">
        <f t="shared" si="9"/>
        <v>6.6918903939451608</v>
      </c>
      <c r="DI28">
        <f t="shared" si="10"/>
        <v>10.651763027616537</v>
      </c>
      <c r="DJ28">
        <f t="shared" si="11"/>
        <v>0.23189184479129754</v>
      </c>
      <c r="DK28">
        <f t="shared" si="12"/>
        <v>1.1853996473452084E-3</v>
      </c>
      <c r="DL28">
        <f>SUM(DH28:DK28)/'care receipt'!DF28</f>
        <v>0.22761100893623723</v>
      </c>
      <c r="DM28">
        <f t="shared" si="28"/>
        <v>17.576730666000341</v>
      </c>
      <c r="DO28" s="1">
        <v>0.26133650000000003</v>
      </c>
      <c r="DP28" s="1">
        <v>0.2266127</v>
      </c>
      <c r="DQ28" s="1">
        <v>0.43907459999999998</v>
      </c>
      <c r="DR28" s="1">
        <v>0.24863499999999999</v>
      </c>
      <c r="DS28" s="1">
        <v>4.3632900000000002E-2</v>
      </c>
      <c r="DT28" s="1">
        <v>1.0709400000000001E-2</v>
      </c>
      <c r="DU28" s="1">
        <v>0.25876090000000002</v>
      </c>
      <c r="DV28" s="1">
        <v>0.21880549999999999</v>
      </c>
      <c r="DW28" s="1">
        <v>0.23174049999999999</v>
      </c>
      <c r="DX28" s="1">
        <v>0.23744290000000001</v>
      </c>
      <c r="DY28" s="1">
        <v>0.27047520000000003</v>
      </c>
      <c r="EA28">
        <f t="shared" si="29"/>
        <v>0.26133650000000003</v>
      </c>
      <c r="EB28">
        <f t="shared" si="30"/>
        <v>0.43907459999999998</v>
      </c>
      <c r="EC28">
        <f t="shared" si="31"/>
        <v>0.24863499999999999</v>
      </c>
      <c r="ED28">
        <f t="shared" si="13"/>
        <v>3.315049368606502E-2</v>
      </c>
      <c r="EE28">
        <f t="shared" si="32"/>
        <v>4.2269299999999954E-2</v>
      </c>
      <c r="EG28" s="1">
        <v>0.26133650000000003</v>
      </c>
      <c r="EH28" s="1">
        <v>0.30273369999999999</v>
      </c>
      <c r="EI28" s="1">
        <v>0.39680530000000003</v>
      </c>
      <c r="EJ28" s="1">
        <v>0.23907100000000001</v>
      </c>
      <c r="EK28" s="1">
        <v>0.1989619</v>
      </c>
      <c r="EL28" s="1">
        <v>3834.2269999999999</v>
      </c>
      <c r="EM28" s="1">
        <v>4054.8649999999998</v>
      </c>
      <c r="EN28" s="1">
        <v>4353.4170000000004</v>
      </c>
      <c r="EO28" s="1">
        <v>3469.4189999999999</v>
      </c>
      <c r="EP28" s="1">
        <v>3369.7449999999999</v>
      </c>
    </row>
    <row r="29" spans="1:146" x14ac:dyDescent="0.25">
      <c r="A29">
        <v>2045</v>
      </c>
      <c r="B29" s="1">
        <v>32596</v>
      </c>
      <c r="C29" s="1">
        <v>49116</v>
      </c>
      <c r="D29" s="1">
        <v>35464</v>
      </c>
      <c r="E29" s="1">
        <v>16747</v>
      </c>
      <c r="G29">
        <f>'care receipt'!$N$5*'care provision'!B29/1000</f>
        <v>2173.4884697720008</v>
      </c>
      <c r="H29">
        <f>'care receipt'!$N$5*'care provision'!C29/1000</f>
        <v>3275.0355774120007</v>
      </c>
      <c r="I29">
        <f>'care receipt'!$N$5*'care provision'!D29/1000</f>
        <v>2364.7255826480005</v>
      </c>
      <c r="J29">
        <f>'care receipt'!$N$5*'care provision'!E29/1000</f>
        <v>1116.6833784290002</v>
      </c>
      <c r="K29">
        <f t="shared" si="14"/>
        <v>8929.9330082610031</v>
      </c>
      <c r="L29">
        <f>K29/'care receipt'!BG29</f>
        <v>1.7643966641634719</v>
      </c>
      <c r="N29" s="1">
        <v>11643</v>
      </c>
      <c r="O29" s="1">
        <v>6752</v>
      </c>
      <c r="P29" s="1">
        <v>6050</v>
      </c>
      <c r="Q29" s="1">
        <v>2655</v>
      </c>
      <c r="R29" s="1">
        <v>5651</v>
      </c>
      <c r="S29" s="1">
        <v>18.09685</v>
      </c>
      <c r="U29">
        <f>'care receipt'!$N$5*'care provision'!N29/1000</f>
        <v>776.35066430100017</v>
      </c>
      <c r="V29">
        <f>'care receipt'!$N$5*'care provision'!O29/1000</f>
        <v>450.2207064640001</v>
      </c>
      <c r="W29">
        <f>'care receipt'!$N$5*'care provision'!P29/1000</f>
        <v>403.41162235000013</v>
      </c>
      <c r="X29">
        <f>'care receipt'!$N$5*'care provision'!Q29/1000</f>
        <v>177.03435658500007</v>
      </c>
      <c r="Y29">
        <f>'care receipt'!$N$5*'care provision'!R29/1000</f>
        <v>376.80645915700012</v>
      </c>
      <c r="Z29">
        <f t="shared" si="15"/>
        <v>18.09685</v>
      </c>
      <c r="AB29" s="1">
        <v>21192</v>
      </c>
      <c r="AC29" s="1">
        <v>10003</v>
      </c>
      <c r="AD29" s="1">
        <v>8096</v>
      </c>
      <c r="AE29" s="1">
        <v>3446</v>
      </c>
      <c r="AF29" s="1">
        <v>6618</v>
      </c>
      <c r="AG29" s="1">
        <v>14.96706</v>
      </c>
      <c r="AI29">
        <f>'care receipt'!$N$5*'care provision'!AB29/1000</f>
        <v>1413.0742315440004</v>
      </c>
      <c r="AJ29">
        <f>'care receipt'!$N$5*'care provision'!AC29/1000</f>
        <v>666.99610882100023</v>
      </c>
      <c r="AK29">
        <f>'care receipt'!$N$5*'care provision'!AD29/1000</f>
        <v>539.83809827200025</v>
      </c>
      <c r="AL29">
        <f>'care receipt'!$N$5*'care provision'!AE29/1000</f>
        <v>229.77792572200008</v>
      </c>
      <c r="AM29">
        <f>'care receipt'!$N$5*'care provision'!AF29/1000</f>
        <v>441.28563912600009</v>
      </c>
      <c r="AN29">
        <f t="shared" si="16"/>
        <v>14.96706</v>
      </c>
      <c r="AP29" s="1">
        <v>14157</v>
      </c>
      <c r="AQ29" s="1">
        <v>7239</v>
      </c>
      <c r="AR29" s="1">
        <v>6366</v>
      </c>
      <c r="AS29" s="1">
        <v>2813</v>
      </c>
      <c r="AT29" s="1">
        <v>5065</v>
      </c>
      <c r="AU29" s="1">
        <v>15.65635</v>
      </c>
      <c r="AW29">
        <f>'care receipt'!$N$5*'care provision'!AP29/1000</f>
        <v>943.98319629900027</v>
      </c>
      <c r="AX29">
        <f>'care receipt'!$N$5*'care provision'!AQ29/1000</f>
        <v>482.69367507300012</v>
      </c>
      <c r="AY29">
        <f>'care receipt'!$N$5*'care provision'!AR29/1000</f>
        <v>424.48237816200009</v>
      </c>
      <c r="AZ29">
        <f>'care receipt'!$N$5*'care provision'!AS29/1000</f>
        <v>187.56973449100005</v>
      </c>
      <c r="BA29">
        <f>'care receipt'!$N$5*'care provision'!AT29/1000</f>
        <v>337.73220945500015</v>
      </c>
      <c r="BB29">
        <f t="shared" si="17"/>
        <v>15.65635</v>
      </c>
      <c r="BD29" s="1">
        <v>6070</v>
      </c>
      <c r="BE29" s="1">
        <v>3569</v>
      </c>
      <c r="BF29" s="1">
        <v>3212</v>
      </c>
      <c r="BG29" s="1">
        <v>1443</v>
      </c>
      <c r="BH29" s="1">
        <v>2550</v>
      </c>
      <c r="BI29" s="1">
        <v>16.472930000000002</v>
      </c>
      <c r="BK29">
        <f>'care receipt'!$N$5*'care provision'!BD29/1000</f>
        <v>404.74521449000008</v>
      </c>
      <c r="BL29">
        <f>'care receipt'!$N$5*'care provision'!BE29/1000</f>
        <v>237.97951738300006</v>
      </c>
      <c r="BM29">
        <f>'care receipt'!$N$5*'care provision'!BF29/1000</f>
        <v>214.17489768400006</v>
      </c>
      <c r="BN29">
        <f>'care receipt'!$N$5*'care provision'!BG29/1000</f>
        <v>96.218672901000033</v>
      </c>
      <c r="BO29">
        <f>'care receipt'!$N$5*'care provision'!BH29/1000</f>
        <v>170.03299785000004</v>
      </c>
      <c r="BP29">
        <f t="shared" si="18"/>
        <v>16.472930000000002</v>
      </c>
      <c r="BR29">
        <f t="shared" si="19"/>
        <v>3538.1533066340012</v>
      </c>
      <c r="BS29">
        <f t="shared" si="20"/>
        <v>1837.8900077410005</v>
      </c>
      <c r="BT29">
        <f t="shared" si="21"/>
        <v>1581.9069964680007</v>
      </c>
      <c r="BU29">
        <f t="shared" si="22"/>
        <v>690.60068969900021</v>
      </c>
      <c r="BV29">
        <f t="shared" si="23"/>
        <v>1325.8573055880004</v>
      </c>
      <c r="BW29">
        <f t="shared" si="24"/>
        <v>16.099669188040892</v>
      </c>
      <c r="BY29">
        <f t="shared" si="0"/>
        <v>2052.3551329834499</v>
      </c>
      <c r="BZ29">
        <f t="shared" si="1"/>
        <v>2557.6711599396053</v>
      </c>
      <c r="CA29">
        <f t="shared" si="2"/>
        <v>1931.8057564348851</v>
      </c>
      <c r="CB29">
        <f t="shared" si="3"/>
        <v>959.82728034502486</v>
      </c>
      <c r="CC29">
        <f t="shared" si="25"/>
        <v>7501.6593297029658</v>
      </c>
      <c r="CD29">
        <f t="shared" si="26"/>
        <v>0.61453421040723177</v>
      </c>
      <c r="CE29">
        <f>CC29/'care receipt'!BR29</f>
        <v>1.4636499161081962</v>
      </c>
      <c r="CG29">
        <f>G29*Z29*365.25/7*'care receipt'!$BZ29/10^6</f>
        <v>35.215158735445776</v>
      </c>
      <c r="CH29">
        <f>H29*AN29*365.25/7*'care receipt'!$BZ29/10^6</f>
        <v>43.885580250146319</v>
      </c>
      <c r="CI29">
        <f>I29*BB29*365.25/7*'care receipt'!$BZ29/10^6</f>
        <v>33.146722643469012</v>
      </c>
      <c r="CJ29">
        <f>J29*BP29*365.25/7*'care receipt'!$BZ29/10^6</f>
        <v>16.469113699063616</v>
      </c>
      <c r="CK29">
        <f t="shared" si="27"/>
        <v>128.71657532812475</v>
      </c>
      <c r="CM29" s="1">
        <v>15599</v>
      </c>
      <c r="CN29" s="1">
        <v>22104</v>
      </c>
      <c r="CO29" s="1">
        <v>495</v>
      </c>
      <c r="CP29" s="1">
        <v>7</v>
      </c>
      <c r="CR29">
        <f>'care receipt'!$N$5*'care provision'!CM29/1000</f>
        <v>1040.1351895930004</v>
      </c>
      <c r="CS29">
        <f>'care receipt'!$N$5*'care provision'!CN29/1000</f>
        <v>1473.8860331280002</v>
      </c>
      <c r="CT29">
        <f>'care receipt'!$N$5*'care provision'!CO29/1000</f>
        <v>33.006405465000007</v>
      </c>
      <c r="CU29">
        <f>'care receipt'!$N$5*'care provision'!CP29/1000</f>
        <v>0.4667572490000001</v>
      </c>
      <c r="CW29">
        <f t="shared" si="4"/>
        <v>2045</v>
      </c>
      <c r="CX29">
        <f t="shared" si="5"/>
        <v>0.47855565100012271</v>
      </c>
      <c r="CY29">
        <f t="shared" si="6"/>
        <v>0.45003664793549958</v>
      </c>
      <c r="CZ29">
        <f t="shared" si="7"/>
        <v>1.3957816377171216E-2</v>
      </c>
      <c r="DA29">
        <f t="shared" si="8"/>
        <v>4.179853108019347E-4</v>
      </c>
      <c r="DC29" s="1">
        <v>541.20439999999996</v>
      </c>
      <c r="DD29" s="1">
        <v>603.16639999999995</v>
      </c>
      <c r="DE29" s="1">
        <v>556.92819999999995</v>
      </c>
      <c r="DF29" s="1">
        <v>407.90230000000003</v>
      </c>
      <c r="DH29">
        <f t="shared" si="9"/>
        <v>6.7551088944307915</v>
      </c>
      <c r="DI29">
        <f t="shared" si="10"/>
        <v>10.667982391345157</v>
      </c>
      <c r="DJ29">
        <f t="shared" si="11"/>
        <v>0.22058637580911136</v>
      </c>
      <c r="DK29">
        <f t="shared" si="12"/>
        <v>2.2846962649052732E-3</v>
      </c>
      <c r="DL29">
        <f>SUM(DH29:DK29)/'care receipt'!DF29</f>
        <v>0.22874831601108908</v>
      </c>
      <c r="DM29">
        <f t="shared" si="28"/>
        <v>17.645962357849967</v>
      </c>
      <c r="DO29" s="1">
        <v>0.26185930000000002</v>
      </c>
      <c r="DP29" s="1">
        <v>0.22962830000000001</v>
      </c>
      <c r="DQ29" s="1">
        <v>0.44572260000000002</v>
      </c>
      <c r="DR29" s="1">
        <v>0.2470502</v>
      </c>
      <c r="DS29" s="1">
        <v>4.8754899999999997E-2</v>
      </c>
      <c r="DT29" s="1">
        <v>1.11384E-2</v>
      </c>
      <c r="DU29" s="1">
        <v>0.25932470000000002</v>
      </c>
      <c r="DV29" s="1">
        <v>0.22234280000000001</v>
      </c>
      <c r="DW29" s="1">
        <v>0.23016329999999999</v>
      </c>
      <c r="DX29" s="1">
        <v>0.2355746</v>
      </c>
      <c r="DY29" s="1">
        <v>0.27826089999999998</v>
      </c>
      <c r="EA29">
        <f t="shared" si="29"/>
        <v>0.26185930000000002</v>
      </c>
      <c r="EB29">
        <f t="shared" si="30"/>
        <v>0.44572260000000002</v>
      </c>
      <c r="EC29">
        <f t="shared" si="31"/>
        <v>0.2470502</v>
      </c>
      <c r="ED29">
        <f t="shared" si="13"/>
        <v>3.6689175813525883E-2</v>
      </c>
      <c r="EE29">
        <f t="shared" si="32"/>
        <v>4.5861600000000002E-2</v>
      </c>
      <c r="EG29" s="1">
        <v>0.26185930000000002</v>
      </c>
      <c r="EH29" s="1">
        <v>0.3004057</v>
      </c>
      <c r="EI29" s="1">
        <v>0.39986100000000002</v>
      </c>
      <c r="EJ29" s="1">
        <v>0.23238529999999999</v>
      </c>
      <c r="EK29" s="1">
        <v>0.26424049999999999</v>
      </c>
      <c r="EL29" s="1">
        <v>3868.3980000000001</v>
      </c>
      <c r="EM29" s="1">
        <v>4053.89</v>
      </c>
      <c r="EN29" s="1">
        <v>4337.0690000000004</v>
      </c>
      <c r="EO29" s="1">
        <v>3495.9940000000001</v>
      </c>
      <c r="EP29" s="1">
        <v>3429.152</v>
      </c>
    </row>
    <row r="30" spans="1:146" x14ac:dyDescent="0.25">
      <c r="A30">
        <v>2046</v>
      </c>
      <c r="B30" s="1">
        <v>32863</v>
      </c>
      <c r="C30" s="1">
        <v>48772</v>
      </c>
      <c r="D30" s="1">
        <v>35031</v>
      </c>
      <c r="E30" s="1">
        <v>16969</v>
      </c>
      <c r="G30">
        <f>'care receipt'!$N$5*'care provision'!B30/1000</f>
        <v>2191.2919248410008</v>
      </c>
      <c r="H30">
        <f>'care receipt'!$N$5*'care provision'!C30/1000</f>
        <v>3252.0977926040009</v>
      </c>
      <c r="I30">
        <f>'care receipt'!$N$5*'care provision'!D30/1000</f>
        <v>2335.8533128170006</v>
      </c>
      <c r="J30">
        <f>'care receipt'!$N$5*'care provision'!E30/1000</f>
        <v>1131.4862511830004</v>
      </c>
      <c r="K30">
        <f t="shared" si="14"/>
        <v>8910.7292814450011</v>
      </c>
      <c r="L30">
        <f>K30/'care receipt'!BG30</f>
        <v>1.7457445557747322</v>
      </c>
      <c r="N30" s="1">
        <v>11743</v>
      </c>
      <c r="O30" s="1">
        <v>6643</v>
      </c>
      <c r="P30" s="1">
        <v>6052</v>
      </c>
      <c r="Q30" s="1">
        <v>2860</v>
      </c>
      <c r="R30" s="1">
        <v>5742</v>
      </c>
      <c r="S30" s="1">
        <v>18.102499999999999</v>
      </c>
      <c r="U30">
        <f>'care receipt'!$N$5*'care provision'!N30/1000</f>
        <v>783.01862500100026</v>
      </c>
      <c r="V30">
        <f>'care receipt'!$N$5*'care provision'!O30/1000</f>
        <v>442.95262930100012</v>
      </c>
      <c r="W30">
        <f>'care receipt'!$N$5*'care provision'!P30/1000</f>
        <v>403.54498156400012</v>
      </c>
      <c r="X30">
        <f>'care receipt'!$N$5*'care provision'!Q30/1000</f>
        <v>190.70367602000005</v>
      </c>
      <c r="Y30">
        <f>'care receipt'!$N$5*'care provision'!R30/1000</f>
        <v>382.87430339400009</v>
      </c>
      <c r="Z30">
        <f t="shared" si="15"/>
        <v>18.102499999999999</v>
      </c>
      <c r="AB30" s="1">
        <v>21354</v>
      </c>
      <c r="AC30" s="1">
        <v>9745</v>
      </c>
      <c r="AD30" s="1">
        <v>8020</v>
      </c>
      <c r="AE30" s="1">
        <v>3494</v>
      </c>
      <c r="AF30" s="1">
        <v>6421</v>
      </c>
      <c r="AG30" s="1">
        <v>14.90361</v>
      </c>
      <c r="AI30">
        <f>'care receipt'!$N$5*'care provision'!AB30/1000</f>
        <v>1423.8763278780004</v>
      </c>
      <c r="AJ30">
        <f>'care receipt'!$N$5*'care provision'!AC30/1000</f>
        <v>649.79277021500013</v>
      </c>
      <c r="AK30">
        <f>'care receipt'!$N$5*'care provision'!AD30/1000</f>
        <v>534.7704481400001</v>
      </c>
      <c r="AL30">
        <f>'care receipt'!$N$5*'care provision'!AE30/1000</f>
        <v>232.97854685800007</v>
      </c>
      <c r="AM30">
        <f>'care receipt'!$N$5*'care provision'!AF30/1000</f>
        <v>428.14975654700015</v>
      </c>
      <c r="AN30">
        <f t="shared" si="16"/>
        <v>14.90361</v>
      </c>
      <c r="AP30" s="1">
        <v>14133</v>
      </c>
      <c r="AQ30" s="1">
        <v>7257</v>
      </c>
      <c r="AR30" s="1">
        <v>6300</v>
      </c>
      <c r="AS30" s="1">
        <v>2668</v>
      </c>
      <c r="AT30" s="1">
        <v>4850</v>
      </c>
      <c r="AU30" s="1">
        <v>15.30707</v>
      </c>
      <c r="AW30">
        <f>'care receipt'!$N$5*'care provision'!AP30/1000</f>
        <v>942.38288573100021</v>
      </c>
      <c r="AX30">
        <f>'care receipt'!$N$5*'care provision'!AQ30/1000</f>
        <v>483.89390799900013</v>
      </c>
      <c r="AY30">
        <f>'care receipt'!$N$5*'care provision'!AR30/1000</f>
        <v>420.08152410000008</v>
      </c>
      <c r="AZ30">
        <f>'care receipt'!$N$5*'care provision'!AS30/1000</f>
        <v>177.90119147600004</v>
      </c>
      <c r="BA30">
        <f>'care receipt'!$N$5*'care provision'!AT30/1000</f>
        <v>323.39609395000008</v>
      </c>
      <c r="BB30">
        <f t="shared" si="17"/>
        <v>15.30707</v>
      </c>
      <c r="BD30" s="1">
        <v>6417</v>
      </c>
      <c r="BE30" s="1">
        <v>3426</v>
      </c>
      <c r="BF30" s="1">
        <v>3200</v>
      </c>
      <c r="BG30" s="1">
        <v>1443</v>
      </c>
      <c r="BH30" s="1">
        <v>2572</v>
      </c>
      <c r="BI30" s="1">
        <v>16.419740000000001</v>
      </c>
      <c r="BK30">
        <f>'care receipt'!$N$5*'care provision'!BD30/1000</f>
        <v>427.8830381190001</v>
      </c>
      <c r="BL30">
        <f>'care receipt'!$N$5*'care provision'!BE30/1000</f>
        <v>228.44433358200004</v>
      </c>
      <c r="BM30">
        <f>'care receipt'!$N$5*'care provision'!BF30/1000</f>
        <v>213.37474240000006</v>
      </c>
      <c r="BN30">
        <f>'care receipt'!$N$5*'care provision'!BG30/1000</f>
        <v>96.218672901000033</v>
      </c>
      <c r="BO30">
        <f>'care receipt'!$N$5*'care provision'!BH30/1000</f>
        <v>171.49994920400005</v>
      </c>
      <c r="BP30">
        <f t="shared" si="18"/>
        <v>16.419740000000001</v>
      </c>
      <c r="BR30">
        <f t="shared" si="19"/>
        <v>3577.1608767290008</v>
      </c>
      <c r="BS30">
        <f t="shared" si="20"/>
        <v>1805.0836410970003</v>
      </c>
      <c r="BT30">
        <f t="shared" si="21"/>
        <v>1571.7716962040004</v>
      </c>
      <c r="BU30">
        <f t="shared" si="22"/>
        <v>697.80208725500017</v>
      </c>
      <c r="BV30">
        <f t="shared" si="23"/>
        <v>1305.9201030950003</v>
      </c>
      <c r="BW30">
        <f t="shared" si="24"/>
        <v>15.988549868297978</v>
      </c>
      <c r="BY30">
        <f t="shared" si="0"/>
        <v>2069.8123744086924</v>
      </c>
      <c r="BZ30">
        <f t="shared" si="1"/>
        <v>2528.9908530041416</v>
      </c>
      <c r="CA30">
        <f t="shared" si="2"/>
        <v>1865.6484827478837</v>
      </c>
      <c r="CB30">
        <f t="shared" si="3"/>
        <v>969.41054981204854</v>
      </c>
      <c r="CC30">
        <f t="shared" si="25"/>
        <v>7433.8622599727669</v>
      </c>
      <c r="CD30">
        <f t="shared" si="26"/>
        <v>0.61862906072054147</v>
      </c>
      <c r="CE30">
        <f>CC30/'care receipt'!BR30</f>
        <v>1.4431016400521279</v>
      </c>
      <c r="CG30">
        <f>G30*Z30*365.25/7*'care receipt'!$BZ30/10^6</f>
        <v>36.153439585062088</v>
      </c>
      <c r="CH30">
        <f>H30*AN30*365.25/7*'care receipt'!$BZ30/10^6</f>
        <v>44.173916025301679</v>
      </c>
      <c r="CI30">
        <f>I30*BB30*365.25/7*'care receipt'!$BZ30/10^6</f>
        <v>32.587306241831449</v>
      </c>
      <c r="CJ30">
        <f>J30*BP30*365.25/7*'care receipt'!$BZ30/10^6</f>
        <v>16.932706644854296</v>
      </c>
      <c r="CK30">
        <f t="shared" si="27"/>
        <v>129.84736849704953</v>
      </c>
      <c r="CM30" s="1">
        <v>15863</v>
      </c>
      <c r="CN30" s="1">
        <v>21448</v>
      </c>
      <c r="CO30" s="1">
        <v>464</v>
      </c>
      <c r="CP30" s="1">
        <v>4</v>
      </c>
      <c r="CR30">
        <f>'care receipt'!$N$5*'care provision'!CM30/1000</f>
        <v>1057.7386058410004</v>
      </c>
      <c r="CS30">
        <f>'care receipt'!$N$5*'care provision'!CN30/1000</f>
        <v>1430.1442109360003</v>
      </c>
      <c r="CT30">
        <f>'care receipt'!$N$5*'care provision'!CO30/1000</f>
        <v>30.939337648000009</v>
      </c>
      <c r="CU30">
        <f>'care receipt'!$N$5*'care provision'!CP30/1000</f>
        <v>0.26671842800000006</v>
      </c>
      <c r="CW30">
        <f t="shared" si="4"/>
        <v>2046</v>
      </c>
      <c r="CX30">
        <f t="shared" si="5"/>
        <v>0.48270090983781155</v>
      </c>
      <c r="CY30">
        <f t="shared" si="6"/>
        <v>0.43976051833018942</v>
      </c>
      <c r="CZ30">
        <f t="shared" si="7"/>
        <v>1.3245411207216467E-2</v>
      </c>
      <c r="DA30">
        <f t="shared" si="8"/>
        <v>2.3572396723436852E-4</v>
      </c>
      <c r="DC30" s="1">
        <v>543.69209999999998</v>
      </c>
      <c r="DD30" s="1">
        <v>611.68449999999996</v>
      </c>
      <c r="DE30" s="1">
        <v>545.85760000000005</v>
      </c>
      <c r="DF30" s="1">
        <v>343.78820000000002</v>
      </c>
      <c r="DH30">
        <f t="shared" si="9"/>
        <v>6.9010094863291904</v>
      </c>
      <c r="DI30">
        <f t="shared" si="10"/>
        <v>10.497564559131382</v>
      </c>
      <c r="DJ30">
        <f t="shared" si="11"/>
        <v>0.20266167112952319</v>
      </c>
      <c r="DK30">
        <f t="shared" si="12"/>
        <v>1.1003357792273955E-3</v>
      </c>
      <c r="DL30">
        <f>SUM(DH30:DK30)/'care receipt'!DF30</f>
        <v>0.2225728423252388</v>
      </c>
      <c r="DM30">
        <f t="shared" si="28"/>
        <v>17.602336052369321</v>
      </c>
      <c r="DO30" s="1">
        <v>0.26386369999999998</v>
      </c>
      <c r="DP30" s="1">
        <v>0.2302073</v>
      </c>
      <c r="DQ30" s="1">
        <v>0.44035740000000001</v>
      </c>
      <c r="DR30" s="1">
        <v>0.2499014</v>
      </c>
      <c r="DS30" s="1">
        <v>5.05286E-2</v>
      </c>
      <c r="DT30" s="1">
        <v>1.3461799999999999E-2</v>
      </c>
      <c r="DU30" s="1">
        <v>0.26105</v>
      </c>
      <c r="DV30" s="1">
        <v>0.2239495</v>
      </c>
      <c r="DW30" s="1">
        <v>0.22432369999999999</v>
      </c>
      <c r="DX30" s="1">
        <v>0.24680240000000001</v>
      </c>
      <c r="DY30" s="1">
        <v>0.28265240000000003</v>
      </c>
      <c r="EA30">
        <f t="shared" si="29"/>
        <v>0.26386369999999998</v>
      </c>
      <c r="EB30">
        <f t="shared" si="30"/>
        <v>0.44035740000000001</v>
      </c>
      <c r="EC30">
        <f t="shared" si="31"/>
        <v>0.2499014</v>
      </c>
      <c r="ED30">
        <f t="shared" si="13"/>
        <v>3.8432705207692312E-2</v>
      </c>
      <c r="EE30">
        <f t="shared" si="32"/>
        <v>4.4719500000000023E-2</v>
      </c>
      <c r="EG30" s="1">
        <v>0.26386369999999998</v>
      </c>
      <c r="EH30" s="1">
        <v>0.3020196</v>
      </c>
      <c r="EI30" s="1">
        <v>0.39563789999999999</v>
      </c>
      <c r="EJ30" s="1">
        <v>0.2359927</v>
      </c>
      <c r="EK30" s="1">
        <v>0.27777780000000002</v>
      </c>
      <c r="EL30" s="1">
        <v>3921.837</v>
      </c>
      <c r="EM30" s="1">
        <v>4133.098</v>
      </c>
      <c r="EN30" s="1">
        <v>4426.9889999999996</v>
      </c>
      <c r="EO30" s="1">
        <v>3575.8789999999999</v>
      </c>
      <c r="EP30" s="1">
        <v>3456.6579999999999</v>
      </c>
    </row>
    <row r="31" spans="1:146" x14ac:dyDescent="0.25">
      <c r="A31">
        <v>2047</v>
      </c>
      <c r="B31" s="1">
        <v>32935</v>
      </c>
      <c r="C31" s="1">
        <v>48285</v>
      </c>
      <c r="D31" s="1">
        <v>34909</v>
      </c>
      <c r="E31" s="1">
        <v>17184</v>
      </c>
      <c r="G31">
        <f>'care receipt'!$N$5*'care provision'!B31/1000</f>
        <v>2196.0928565450008</v>
      </c>
      <c r="H31">
        <f>'care receipt'!$N$5*'care provision'!C31/1000</f>
        <v>3219.6248239950005</v>
      </c>
      <c r="I31">
        <f>'care receipt'!$N$5*'care provision'!D31/1000</f>
        <v>2327.7184007630008</v>
      </c>
      <c r="J31">
        <f>'care receipt'!$N$5*'care provision'!E31/1000</f>
        <v>1145.8223666880003</v>
      </c>
      <c r="K31">
        <f t="shared" si="14"/>
        <v>8889.258447991002</v>
      </c>
      <c r="L31">
        <f>K31/'care receipt'!BG31</f>
        <v>1.7475192365671741</v>
      </c>
      <c r="N31" s="1">
        <v>11792</v>
      </c>
      <c r="O31" s="1">
        <v>6636</v>
      </c>
      <c r="P31" s="1">
        <v>6069</v>
      </c>
      <c r="Q31" s="1">
        <v>2846</v>
      </c>
      <c r="R31" s="1">
        <v>5752</v>
      </c>
      <c r="S31" s="1">
        <v>18.179860000000001</v>
      </c>
      <c r="U31">
        <f>'care receipt'!$N$5*'care provision'!N31/1000</f>
        <v>786.28592574400022</v>
      </c>
      <c r="V31">
        <f>'care receipt'!$N$5*'care provision'!O31/1000</f>
        <v>442.48587205200016</v>
      </c>
      <c r="W31">
        <f>'care receipt'!$N$5*'care provision'!P31/1000</f>
        <v>404.67853488300011</v>
      </c>
      <c r="X31">
        <f>'care receipt'!$N$5*'care provision'!Q31/1000</f>
        <v>189.77016152200005</v>
      </c>
      <c r="Y31">
        <f>'care receipt'!$N$5*'care provision'!R31/1000</f>
        <v>383.54109946400007</v>
      </c>
      <c r="Z31">
        <f t="shared" si="15"/>
        <v>18.179860000000001</v>
      </c>
      <c r="AB31" s="1">
        <v>20904</v>
      </c>
      <c r="AC31" s="1">
        <v>9664</v>
      </c>
      <c r="AD31" s="1">
        <v>8001</v>
      </c>
      <c r="AE31" s="1">
        <v>3403</v>
      </c>
      <c r="AF31" s="1">
        <v>6552</v>
      </c>
      <c r="AG31" s="1">
        <v>14.958220000000001</v>
      </c>
      <c r="AI31">
        <f>'care receipt'!$N$5*'care provision'!AB31/1000</f>
        <v>1393.8705047280005</v>
      </c>
      <c r="AJ31">
        <f>'care receipt'!$N$5*'care provision'!AC31/1000</f>
        <v>644.39172204800025</v>
      </c>
      <c r="AK31">
        <f>'care receipt'!$N$5*'care provision'!AD31/1000</f>
        <v>533.50353560700012</v>
      </c>
      <c r="AL31">
        <f>'care receipt'!$N$5*'care provision'!AE31/1000</f>
        <v>226.91070262100007</v>
      </c>
      <c r="AM31">
        <f>'care receipt'!$N$5*'care provision'!AF31/1000</f>
        <v>436.88478506400008</v>
      </c>
      <c r="AN31">
        <f t="shared" si="16"/>
        <v>14.958220000000001</v>
      </c>
      <c r="AP31" s="1">
        <v>13955</v>
      </c>
      <c r="AQ31" s="1">
        <v>7260</v>
      </c>
      <c r="AR31" s="1">
        <v>6247</v>
      </c>
      <c r="AS31" s="1">
        <v>2700</v>
      </c>
      <c r="AT31" s="1">
        <v>4900</v>
      </c>
      <c r="AU31" s="1">
        <v>15.50483</v>
      </c>
      <c r="AW31">
        <f>'care receipt'!$N$5*'care provision'!AP31/1000</f>
        <v>930.51391568500026</v>
      </c>
      <c r="AX31">
        <f>'care receipt'!$N$5*'care provision'!AQ31/1000</f>
        <v>484.09394682000016</v>
      </c>
      <c r="AY31">
        <f>'care receipt'!$N$5*'care provision'!AR31/1000</f>
        <v>416.54750492900013</v>
      </c>
      <c r="AZ31">
        <f>'care receipt'!$N$5*'care provision'!AS31/1000</f>
        <v>180.03493890000004</v>
      </c>
      <c r="BA31">
        <f>'care receipt'!$N$5*'care provision'!AT31/1000</f>
        <v>326.73007430000007</v>
      </c>
      <c r="BB31">
        <f t="shared" si="17"/>
        <v>15.50483</v>
      </c>
      <c r="BD31" s="1">
        <v>6227</v>
      </c>
      <c r="BE31" s="1">
        <v>3639</v>
      </c>
      <c r="BF31" s="1">
        <v>3362</v>
      </c>
      <c r="BG31" s="1">
        <v>1459</v>
      </c>
      <c r="BH31" s="1">
        <v>2587</v>
      </c>
      <c r="BI31" s="1">
        <v>16.369240000000001</v>
      </c>
      <c r="BK31">
        <f>'care receipt'!$N$5*'care provision'!BD31/1000</f>
        <v>415.21391278900012</v>
      </c>
      <c r="BL31">
        <f>'care receipt'!$N$5*'care provision'!BE31/1000</f>
        <v>242.64708987300008</v>
      </c>
      <c r="BM31">
        <f>'care receipt'!$N$5*'care provision'!BF31/1000</f>
        <v>224.17683873400006</v>
      </c>
      <c r="BN31">
        <f>'care receipt'!$N$5*'care provision'!BG31/1000</f>
        <v>97.285546613000022</v>
      </c>
      <c r="BO31">
        <f>'care receipt'!$N$5*'care provision'!BH31/1000</f>
        <v>172.50014330900004</v>
      </c>
      <c r="BP31">
        <f t="shared" si="18"/>
        <v>16.369240000000001</v>
      </c>
      <c r="BR31">
        <f t="shared" si="19"/>
        <v>3525.884258946001</v>
      </c>
      <c r="BS31">
        <f t="shared" si="20"/>
        <v>1813.6186307930006</v>
      </c>
      <c r="BT31">
        <f t="shared" si="21"/>
        <v>1578.9064141530005</v>
      </c>
      <c r="BU31">
        <f t="shared" si="22"/>
        <v>694.00134965600023</v>
      </c>
      <c r="BV31">
        <f t="shared" si="23"/>
        <v>1319.6561021370003</v>
      </c>
      <c r="BW31">
        <f t="shared" si="24"/>
        <v>16.079140612168359</v>
      </c>
      <c r="BY31">
        <f t="shared" si="0"/>
        <v>2083.2117590000626</v>
      </c>
      <c r="BZ31">
        <f t="shared" si="1"/>
        <v>2512.9125089718355</v>
      </c>
      <c r="CA31">
        <f t="shared" si="2"/>
        <v>1883.1704604277465</v>
      </c>
      <c r="CB31">
        <f t="shared" si="3"/>
        <v>978.67387732629129</v>
      </c>
      <c r="CC31">
        <f t="shared" si="25"/>
        <v>7457.968605725936</v>
      </c>
      <c r="CD31">
        <f t="shared" si="26"/>
        <v>0.61627026217878877</v>
      </c>
      <c r="CE31">
        <f>CC31/'care receipt'!BR31</f>
        <v>1.4539065383957401</v>
      </c>
      <c r="CG31">
        <f>G31*Z31*365.25/7*'care receipt'!$BZ31/10^6</f>
        <v>37.041926461952912</v>
      </c>
      <c r="CH31">
        <f>H31*AN31*365.25/7*'care receipt'!$BZ31/10^6</f>
        <v>44.682505252051769</v>
      </c>
      <c r="CI31">
        <f>I31*BB31*365.25/7*'care receipt'!$BZ31/10^6</f>
        <v>33.484959658623204</v>
      </c>
      <c r="CJ31">
        <f>J31*BP31*365.25/7*'care receipt'!$BZ31/10^6</f>
        <v>17.401959084349478</v>
      </c>
      <c r="CK31">
        <f t="shared" si="27"/>
        <v>132.61135045697736</v>
      </c>
      <c r="CM31" s="1">
        <v>16000</v>
      </c>
      <c r="CN31" s="1">
        <v>21502</v>
      </c>
      <c r="CO31" s="1">
        <v>495</v>
      </c>
      <c r="CP31" s="1">
        <v>5</v>
      </c>
      <c r="CR31">
        <f>'care receipt'!$N$5*'care provision'!CM31/1000</f>
        <v>1066.8737120000003</v>
      </c>
      <c r="CS31">
        <f>'care receipt'!$N$5*'care provision'!CN31/1000</f>
        <v>1433.7449097140002</v>
      </c>
      <c r="CT31">
        <f>'care receipt'!$N$5*'care provision'!CO31/1000</f>
        <v>33.006405465000007</v>
      </c>
      <c r="CU31">
        <f>'care receipt'!$N$5*'care provision'!CP31/1000</f>
        <v>0.33339803500000009</v>
      </c>
      <c r="CW31">
        <f t="shared" si="4"/>
        <v>2047</v>
      </c>
      <c r="CX31">
        <f t="shared" si="5"/>
        <v>0.4858053742219523</v>
      </c>
      <c r="CY31">
        <f t="shared" si="6"/>
        <v>0.44531427979703841</v>
      </c>
      <c r="CZ31">
        <f t="shared" si="7"/>
        <v>1.4179724426365692E-2</v>
      </c>
      <c r="DA31">
        <f t="shared" si="8"/>
        <v>2.9096834264432032E-4</v>
      </c>
      <c r="DC31" s="1">
        <v>537.63559999999995</v>
      </c>
      <c r="DD31" s="1">
        <v>613.50879999999995</v>
      </c>
      <c r="DE31" s="1">
        <v>601.4402</v>
      </c>
      <c r="DF31" s="1">
        <v>464.08069999999998</v>
      </c>
      <c r="DH31">
        <f t="shared" si="9"/>
        <v>6.8830714593041682</v>
      </c>
      <c r="DI31">
        <f t="shared" si="10"/>
        <v>10.555381428776935</v>
      </c>
      <c r="DJ31">
        <f t="shared" si="11"/>
        <v>0.2382165492498084</v>
      </c>
      <c r="DK31">
        <f t="shared" si="12"/>
        <v>1.8566831215370944E-3</v>
      </c>
      <c r="DL31">
        <f>SUM(DH31:DK31)/'care receipt'!DF31</f>
        <v>0.22065007651809526</v>
      </c>
      <c r="DM31">
        <f t="shared" si="28"/>
        <v>17.67852612045245</v>
      </c>
      <c r="DO31" s="1">
        <v>0.26449889999999998</v>
      </c>
      <c r="DP31" s="1">
        <v>0.2309939</v>
      </c>
      <c r="DQ31" s="1">
        <v>0.45621929999999999</v>
      </c>
      <c r="DR31" s="1">
        <v>0.2439838</v>
      </c>
      <c r="DS31" s="1">
        <v>4.7150499999999998E-2</v>
      </c>
      <c r="DT31" s="1">
        <v>1.3180900000000001E-2</v>
      </c>
      <c r="DU31" s="1">
        <v>0.26210080000000002</v>
      </c>
      <c r="DV31" s="1">
        <v>0.218086</v>
      </c>
      <c r="DW31" s="1">
        <v>0.2258618</v>
      </c>
      <c r="DX31" s="1">
        <v>0.24541789999999999</v>
      </c>
      <c r="DY31" s="1">
        <v>0.27345989999999998</v>
      </c>
      <c r="EA31">
        <f t="shared" si="29"/>
        <v>0.26449889999999998</v>
      </c>
      <c r="EB31">
        <f t="shared" si="30"/>
        <v>0.45621929999999999</v>
      </c>
      <c r="EC31">
        <f t="shared" si="31"/>
        <v>0.2439838</v>
      </c>
      <c r="ED31">
        <f t="shared" si="13"/>
        <v>3.594489451749755E-2</v>
      </c>
      <c r="EE31">
        <f t="shared" si="32"/>
        <v>4.9368599999999985E-2</v>
      </c>
      <c r="EG31" s="1">
        <v>0.26449889999999998</v>
      </c>
      <c r="EH31" s="1">
        <v>0.30177359999999998</v>
      </c>
      <c r="EI31" s="1">
        <v>0.40685070000000001</v>
      </c>
      <c r="EJ31" s="1">
        <v>0.22914660000000001</v>
      </c>
      <c r="EK31" s="1">
        <v>0.1866883</v>
      </c>
      <c r="EL31" s="1">
        <v>3973.3670000000002</v>
      </c>
      <c r="EM31" s="1">
        <v>4202.8289999999997</v>
      </c>
      <c r="EN31" s="1">
        <v>4483.2529999999997</v>
      </c>
      <c r="EO31" s="1">
        <v>3608.2620000000002</v>
      </c>
      <c r="EP31" s="1">
        <v>3498.9879999999998</v>
      </c>
    </row>
    <row r="32" spans="1:146" x14ac:dyDescent="0.25">
      <c r="A32">
        <v>2048</v>
      </c>
      <c r="B32" s="1">
        <v>32434</v>
      </c>
      <c r="C32" s="1">
        <v>48334</v>
      </c>
      <c r="D32" s="1">
        <v>34567</v>
      </c>
      <c r="E32" s="1">
        <v>17302</v>
      </c>
      <c r="G32">
        <f>'care receipt'!$N$5*'care provision'!B32/1000</f>
        <v>2162.6863734380008</v>
      </c>
      <c r="H32">
        <f>'care receipt'!$N$5*'care provision'!C32/1000</f>
        <v>3222.8921247380008</v>
      </c>
      <c r="I32">
        <f>'care receipt'!$N$5*'care provision'!D32/1000</f>
        <v>2304.9139751690009</v>
      </c>
      <c r="J32">
        <f>'care receipt'!$N$5*'care provision'!E32/1000</f>
        <v>1153.6905603140003</v>
      </c>
      <c r="K32">
        <f t="shared" si="14"/>
        <v>8844.1830336590028</v>
      </c>
      <c r="L32">
        <f>K32/'care receipt'!BG32</f>
        <v>1.7362454675166574</v>
      </c>
      <c r="N32" s="1">
        <v>11654</v>
      </c>
      <c r="O32" s="1">
        <v>6473</v>
      </c>
      <c r="P32" s="1">
        <v>6034</v>
      </c>
      <c r="Q32" s="1">
        <v>2781</v>
      </c>
      <c r="R32" s="1">
        <v>5649</v>
      </c>
      <c r="S32" s="1">
        <v>18.083279999999998</v>
      </c>
      <c r="U32">
        <f>'care receipt'!$N$5*'care provision'!N32/1000</f>
        <v>777.08413997800017</v>
      </c>
      <c r="V32">
        <f>'care receipt'!$N$5*'care provision'!O32/1000</f>
        <v>431.61709611100008</v>
      </c>
      <c r="W32">
        <f>'care receipt'!$N$5*'care provision'!P32/1000</f>
        <v>402.34474863800011</v>
      </c>
      <c r="X32">
        <f>'care receipt'!$N$5*'care provision'!Q32/1000</f>
        <v>185.43598706700004</v>
      </c>
      <c r="Y32">
        <f>'care receipt'!$N$5*'care provision'!R32/1000</f>
        <v>376.67309994300012</v>
      </c>
      <c r="Z32">
        <f t="shared" si="15"/>
        <v>18.083279999999998</v>
      </c>
      <c r="AB32" s="1">
        <v>20989</v>
      </c>
      <c r="AC32" s="1">
        <v>9727</v>
      </c>
      <c r="AD32" s="1">
        <v>7970</v>
      </c>
      <c r="AE32" s="1">
        <v>3437</v>
      </c>
      <c r="AF32" s="1">
        <v>6471</v>
      </c>
      <c r="AG32" s="1">
        <v>14.93703</v>
      </c>
      <c r="AI32">
        <f>'care receipt'!$N$5*'care provision'!AB32/1000</f>
        <v>1399.5382713230003</v>
      </c>
      <c r="AJ32">
        <f>'care receipt'!$N$5*'care provision'!AC32/1000</f>
        <v>648.59253728900023</v>
      </c>
      <c r="AK32">
        <f>'care receipt'!$N$5*'care provision'!AD32/1000</f>
        <v>531.43646779000017</v>
      </c>
      <c r="AL32">
        <f>'care receipt'!$N$5*'care provision'!AE32/1000</f>
        <v>229.17780925900007</v>
      </c>
      <c r="AM32">
        <f>'care receipt'!$N$5*'care provision'!AF32/1000</f>
        <v>431.48373689700009</v>
      </c>
      <c r="AN32">
        <f t="shared" si="16"/>
        <v>14.93703</v>
      </c>
      <c r="AP32" s="1">
        <v>13967</v>
      </c>
      <c r="AQ32" s="1">
        <v>6979</v>
      </c>
      <c r="AR32" s="1">
        <v>6225</v>
      </c>
      <c r="AS32" s="1">
        <v>2737</v>
      </c>
      <c r="AT32" s="1">
        <v>4844</v>
      </c>
      <c r="AU32" s="1">
        <v>15.46752</v>
      </c>
      <c r="AW32">
        <f>'care receipt'!$N$5*'care provision'!AP32/1000</f>
        <v>931.31407096900023</v>
      </c>
      <c r="AX32">
        <f>'care receipt'!$N$5*'care provision'!AQ32/1000</f>
        <v>465.35697725300014</v>
      </c>
      <c r="AY32">
        <f>'care receipt'!$N$5*'care provision'!AR32/1000</f>
        <v>415.08055357500012</v>
      </c>
      <c r="AZ32">
        <f>'care receipt'!$N$5*'care provision'!AS32/1000</f>
        <v>182.50208435900007</v>
      </c>
      <c r="BA32">
        <f>'care receipt'!$N$5*'care provision'!AT32/1000</f>
        <v>322.99601630800009</v>
      </c>
      <c r="BB32">
        <f t="shared" si="17"/>
        <v>15.46752</v>
      </c>
      <c r="BD32" s="1">
        <v>6341</v>
      </c>
      <c r="BE32" s="1">
        <v>3658</v>
      </c>
      <c r="BF32" s="1">
        <v>3219</v>
      </c>
      <c r="BG32" s="1">
        <v>1503</v>
      </c>
      <c r="BH32" s="1">
        <v>2657</v>
      </c>
      <c r="BI32" s="1">
        <v>16.379339999999999</v>
      </c>
      <c r="BK32">
        <f>'care receipt'!$N$5*'care provision'!BD32/1000</f>
        <v>422.81538798700012</v>
      </c>
      <c r="BL32">
        <f>'care receipt'!$N$5*'care provision'!BE32/1000</f>
        <v>243.91400240600007</v>
      </c>
      <c r="BM32">
        <f>'care receipt'!$N$5*'care provision'!BF32/1000</f>
        <v>214.64165493300007</v>
      </c>
      <c r="BN32">
        <f>'care receipt'!$N$5*'care provision'!BG32/1000</f>
        <v>100.21944932100003</v>
      </c>
      <c r="BO32">
        <f>'care receipt'!$N$5*'care provision'!BH32/1000</f>
        <v>177.16771579900006</v>
      </c>
      <c r="BP32">
        <f t="shared" si="18"/>
        <v>16.379339999999999</v>
      </c>
      <c r="BR32">
        <f t="shared" si="19"/>
        <v>3530.7518702570005</v>
      </c>
      <c r="BS32">
        <f t="shared" si="20"/>
        <v>1789.4806130590005</v>
      </c>
      <c r="BT32">
        <f t="shared" si="21"/>
        <v>1563.5034249360006</v>
      </c>
      <c r="BU32">
        <f t="shared" si="22"/>
        <v>697.33533000600028</v>
      </c>
      <c r="BV32">
        <f t="shared" si="23"/>
        <v>1308.3205689470003</v>
      </c>
      <c r="BW32">
        <f t="shared" si="24"/>
        <v>16.032785844523019</v>
      </c>
      <c r="BY32">
        <f t="shared" si="0"/>
        <v>2040.6237427898714</v>
      </c>
      <c r="BZ32">
        <f t="shared" si="1"/>
        <v>2511.8991968984947</v>
      </c>
      <c r="CA32">
        <f t="shared" si="2"/>
        <v>1860.2340605875004</v>
      </c>
      <c r="CB32">
        <f t="shared" si="3"/>
        <v>986.00228591126825</v>
      </c>
      <c r="CC32">
        <f t="shared" si="25"/>
        <v>7398.7592861871344</v>
      </c>
      <c r="CD32">
        <f t="shared" si="26"/>
        <v>0.61530896784107381</v>
      </c>
      <c r="CE32">
        <f>CC32/'care receipt'!BR32</f>
        <v>1.4551386116498743</v>
      </c>
      <c r="CG32">
        <f>G32*Z32*365.25/7*'care receipt'!$BZ32/10^6</f>
        <v>36.93725235086491</v>
      </c>
      <c r="CH32">
        <f>H32*AN32*365.25/7*'care receipt'!$BZ32/10^6</f>
        <v>45.467791327824763</v>
      </c>
      <c r="CI32">
        <f>I32*BB32*365.25/7*'care receipt'!$BZ32/10^6</f>
        <v>33.672025610000013</v>
      </c>
      <c r="CJ32">
        <f>J32*BP32*365.25/7*'care receipt'!$BZ32/10^6</f>
        <v>17.84758968032083</v>
      </c>
      <c r="CK32">
        <f t="shared" si="27"/>
        <v>133.92465896901052</v>
      </c>
      <c r="CM32" s="1">
        <v>15659</v>
      </c>
      <c r="CN32" s="1">
        <v>21497</v>
      </c>
      <c r="CO32" s="1">
        <v>487</v>
      </c>
      <c r="CP32" s="1">
        <v>9</v>
      </c>
      <c r="CR32">
        <f>'care receipt'!$N$5*'care provision'!CM32/1000</f>
        <v>1044.1359660130004</v>
      </c>
      <c r="CS32">
        <f>'care receipt'!$N$5*'care provision'!CN32/1000</f>
        <v>1433.4115116790003</v>
      </c>
      <c r="CT32">
        <f>'care receipt'!$N$5*'care provision'!CO32/1000</f>
        <v>32.472968609000013</v>
      </c>
      <c r="CU32">
        <f>'care receipt'!$N$5*'care provision'!CP32/1000</f>
        <v>0.60011646300000021</v>
      </c>
      <c r="CW32">
        <f t="shared" si="4"/>
        <v>2048</v>
      </c>
      <c r="CX32">
        <f t="shared" si="5"/>
        <v>0.48279583153480915</v>
      </c>
      <c r="CY32">
        <f t="shared" si="6"/>
        <v>0.44475938262920511</v>
      </c>
      <c r="CZ32">
        <f t="shared" si="7"/>
        <v>1.4088581595163017E-2</v>
      </c>
      <c r="DA32">
        <f t="shared" si="8"/>
        <v>5.201710784880361E-4</v>
      </c>
      <c r="DC32" s="1">
        <v>541.58079999999995</v>
      </c>
      <c r="DD32" s="1">
        <v>616.52959999999996</v>
      </c>
      <c r="DE32" s="1">
        <v>591.9606</v>
      </c>
      <c r="DF32" s="1">
        <v>577.78869999999995</v>
      </c>
      <c r="DH32">
        <f t="shared" si="9"/>
        <v>6.7858079013851231</v>
      </c>
      <c r="DI32">
        <f t="shared" si="10"/>
        <v>10.604887511170192</v>
      </c>
      <c r="DJ32">
        <f t="shared" si="11"/>
        <v>0.23067261577877776</v>
      </c>
      <c r="DK32">
        <f t="shared" si="12"/>
        <v>4.1608861320644184E-3</v>
      </c>
      <c r="DL32">
        <f>SUM(DH32:DK32)/'care receipt'!DF32</f>
        <v>0.21925833085859234</v>
      </c>
      <c r="DM32">
        <f t="shared" si="28"/>
        <v>17.625528914466162</v>
      </c>
      <c r="DO32" s="1">
        <v>0.26528099999999999</v>
      </c>
      <c r="DP32" s="1">
        <v>0.23026050000000001</v>
      </c>
      <c r="DQ32" s="1">
        <v>0.45615289999999997</v>
      </c>
      <c r="DR32" s="1">
        <v>0.2423275</v>
      </c>
      <c r="DS32" s="1">
        <v>4.5966399999999998E-2</v>
      </c>
      <c r="DT32" s="1">
        <v>1.3103399999999999E-2</v>
      </c>
      <c r="DU32" s="1">
        <v>0.2628008</v>
      </c>
      <c r="DV32" s="1">
        <v>0.22160930000000001</v>
      </c>
      <c r="DW32" s="1">
        <v>0.2298084</v>
      </c>
      <c r="DX32" s="1">
        <v>0.2401636</v>
      </c>
      <c r="DY32" s="1">
        <v>0.27657009999999999</v>
      </c>
      <c r="EA32">
        <f t="shared" si="29"/>
        <v>0.26528099999999999</v>
      </c>
      <c r="EB32">
        <f t="shared" si="30"/>
        <v>0.45615289999999997</v>
      </c>
      <c r="EC32">
        <f t="shared" si="31"/>
        <v>0.2423275</v>
      </c>
      <c r="ED32">
        <f t="shared" si="13"/>
        <v>3.5004252551620429E-2</v>
      </c>
      <c r="EE32">
        <f t="shared" si="32"/>
        <v>5.2350299999999961E-2</v>
      </c>
      <c r="EG32" s="1">
        <v>0.26528099999999999</v>
      </c>
      <c r="EH32" s="1">
        <v>0.29913420000000002</v>
      </c>
      <c r="EI32" s="1">
        <v>0.40380260000000001</v>
      </c>
      <c r="EJ32" s="1">
        <v>0.22700429999999999</v>
      </c>
      <c r="EK32" s="1">
        <v>0.21510670000000001</v>
      </c>
      <c r="EL32" s="1">
        <v>4003.098</v>
      </c>
      <c r="EM32" s="1">
        <v>4229.3490000000002</v>
      </c>
      <c r="EN32" s="1">
        <v>4472.4009999999998</v>
      </c>
      <c r="EO32" s="1">
        <v>3653.373</v>
      </c>
      <c r="EP32" s="1">
        <v>3539.1350000000002</v>
      </c>
    </row>
    <row r="33" spans="1:146" x14ac:dyDescent="0.25">
      <c r="A33">
        <v>2049</v>
      </c>
      <c r="B33" s="1">
        <v>32231</v>
      </c>
      <c r="C33" s="1">
        <v>47764</v>
      </c>
      <c r="D33" s="1">
        <v>34113</v>
      </c>
      <c r="E33" s="1">
        <v>17184</v>
      </c>
      <c r="G33">
        <f>'care receipt'!$N$5*'care provision'!B33/1000</f>
        <v>2149.1504132170007</v>
      </c>
      <c r="H33">
        <f>'care receipt'!$N$5*'care provision'!C33/1000</f>
        <v>3184.8847487480007</v>
      </c>
      <c r="I33">
        <f>'care receipt'!$N$5*'care provision'!D33/1000</f>
        <v>2274.6414335910008</v>
      </c>
      <c r="J33">
        <f>'care receipt'!$N$5*'care provision'!E33/1000</f>
        <v>1145.8223666880003</v>
      </c>
      <c r="K33">
        <f t="shared" si="14"/>
        <v>8754.4989622440025</v>
      </c>
      <c r="L33">
        <f>K33/'care receipt'!BG33</f>
        <v>1.7318559556786706</v>
      </c>
      <c r="N33" s="1">
        <v>11545</v>
      </c>
      <c r="O33" s="1">
        <v>6538</v>
      </c>
      <c r="P33" s="1">
        <v>5833</v>
      </c>
      <c r="Q33" s="1">
        <v>2809</v>
      </c>
      <c r="R33" s="1">
        <v>5671</v>
      </c>
      <c r="S33" s="1">
        <v>18.30406</v>
      </c>
      <c r="U33">
        <f>'care receipt'!$N$5*'care provision'!N33/1000</f>
        <v>769.81606281500024</v>
      </c>
      <c r="V33">
        <f>'care receipt'!$N$5*'care provision'!O33/1000</f>
        <v>435.95127056600012</v>
      </c>
      <c r="W33">
        <f>'care receipt'!$N$5*'care provision'!P33/1000</f>
        <v>388.94214763100007</v>
      </c>
      <c r="X33">
        <f>'care receipt'!$N$5*'care provision'!Q33/1000</f>
        <v>187.30301606300006</v>
      </c>
      <c r="Y33">
        <f>'care receipt'!$N$5*'care provision'!R33/1000</f>
        <v>378.14005129700007</v>
      </c>
      <c r="Z33">
        <f t="shared" si="15"/>
        <v>18.30406</v>
      </c>
      <c r="AB33" s="1">
        <v>20735</v>
      </c>
      <c r="AC33" s="1">
        <v>9483</v>
      </c>
      <c r="AD33" s="1">
        <v>8183</v>
      </c>
      <c r="AE33" s="1">
        <v>3283</v>
      </c>
      <c r="AF33" s="1">
        <v>6308</v>
      </c>
      <c r="AG33" s="1">
        <v>14.745010000000001</v>
      </c>
      <c r="AI33">
        <f>'care receipt'!$N$5*'care provision'!AB33/1000</f>
        <v>1382.6016511450005</v>
      </c>
      <c r="AJ33">
        <f>'care receipt'!$N$5*'care provision'!AC33/1000</f>
        <v>632.32271318100015</v>
      </c>
      <c r="AK33">
        <f>'care receipt'!$N$5*'care provision'!AD33/1000</f>
        <v>545.63922408100018</v>
      </c>
      <c r="AL33">
        <f>'care receipt'!$N$5*'care provision'!AE33/1000</f>
        <v>218.90914978100008</v>
      </c>
      <c r="AM33">
        <f>'care receipt'!$N$5*'care provision'!AF33/1000</f>
        <v>420.61496095600012</v>
      </c>
      <c r="AN33">
        <f t="shared" si="16"/>
        <v>14.745010000000001</v>
      </c>
      <c r="AP33" s="1">
        <v>14044</v>
      </c>
      <c r="AQ33" s="1">
        <v>6881</v>
      </c>
      <c r="AR33" s="1">
        <v>5989</v>
      </c>
      <c r="AS33" s="1">
        <v>2660</v>
      </c>
      <c r="AT33" s="1">
        <v>4705</v>
      </c>
      <c r="AU33" s="1">
        <v>15.18608</v>
      </c>
      <c r="AW33">
        <f>'care receipt'!$N$5*'care provision'!AP33/1000</f>
        <v>936.44840070800024</v>
      </c>
      <c r="AX33">
        <f>'care receipt'!$N$5*'care provision'!AQ33/1000</f>
        <v>458.82237576700015</v>
      </c>
      <c r="AY33">
        <f>'care receipt'!$N$5*'care provision'!AR33/1000</f>
        <v>399.34416632300008</v>
      </c>
      <c r="AZ33">
        <f>'care receipt'!$N$5*'care provision'!AS33/1000</f>
        <v>177.36775462000006</v>
      </c>
      <c r="BA33">
        <f>'care receipt'!$N$5*'care provision'!AT33/1000</f>
        <v>313.72755093500007</v>
      </c>
      <c r="BB33">
        <f t="shared" si="17"/>
        <v>15.18608</v>
      </c>
      <c r="BD33" s="1">
        <v>6507</v>
      </c>
      <c r="BE33" s="1">
        <v>3484</v>
      </c>
      <c r="BF33" s="1">
        <v>3260</v>
      </c>
      <c r="BG33" s="1">
        <v>1421</v>
      </c>
      <c r="BH33" s="1">
        <v>2600</v>
      </c>
      <c r="BI33" s="1">
        <v>16.16178</v>
      </c>
      <c r="BK33">
        <f>'care receipt'!$N$5*'care provision'!BD33/1000</f>
        <v>433.88420274900011</v>
      </c>
      <c r="BL33">
        <f>'care receipt'!$N$5*'care provision'!BE33/1000</f>
        <v>232.31175078800007</v>
      </c>
      <c r="BM33">
        <f>'care receipt'!$N$5*'care provision'!BF33/1000</f>
        <v>217.37551882000005</v>
      </c>
      <c r="BN33">
        <f>'care receipt'!$N$5*'care provision'!BG33/1000</f>
        <v>94.751721547000017</v>
      </c>
      <c r="BO33">
        <f>'care receipt'!$N$5*'care provision'!BH33/1000</f>
        <v>173.36697820000003</v>
      </c>
      <c r="BP33">
        <f t="shared" si="18"/>
        <v>16.16178</v>
      </c>
      <c r="BR33">
        <f t="shared" si="19"/>
        <v>3522.750317417001</v>
      </c>
      <c r="BS33">
        <f t="shared" si="20"/>
        <v>1759.4081103020005</v>
      </c>
      <c r="BT33">
        <f t="shared" si="21"/>
        <v>1551.3010568550005</v>
      </c>
      <c r="BU33">
        <f t="shared" si="22"/>
        <v>678.33164201100021</v>
      </c>
      <c r="BV33">
        <f t="shared" si="23"/>
        <v>1285.8495413880003</v>
      </c>
      <c r="BW33">
        <f t="shared" si="24"/>
        <v>15.918758112146969</v>
      </c>
      <c r="BY33">
        <f t="shared" si="0"/>
        <v>2052.6099365154914</v>
      </c>
      <c r="BZ33">
        <f t="shared" si="1"/>
        <v>2450.3661093717433</v>
      </c>
      <c r="CA33">
        <f t="shared" si="2"/>
        <v>1802.3984852946487</v>
      </c>
      <c r="CB33">
        <f t="shared" si="3"/>
        <v>966.27038867378724</v>
      </c>
      <c r="CC33">
        <f t="shared" si="25"/>
        <v>7271.6449198556711</v>
      </c>
      <c r="CD33">
        <f t="shared" si="26"/>
        <v>0.61925136547737414</v>
      </c>
      <c r="CE33">
        <f>CC33/'care receipt'!BR33</f>
        <v>1.4468607132181823</v>
      </c>
      <c r="CG33">
        <f>G33*Z33*365.25/7*'care receipt'!$BZ33/10^6</f>
        <v>37.822443451469184</v>
      </c>
      <c r="CH33">
        <f>H33*AN33*365.25/7*'care receipt'!$BZ33/10^6</f>
        <v>45.15170269731852</v>
      </c>
      <c r="CI33">
        <f>I33*BB33*365.25/7*'care receipt'!$BZ33/10^6</f>
        <v>33.211918920551355</v>
      </c>
      <c r="CJ33">
        <f>J33*BP33*365.25/7*'care receipt'!$BZ33/10^6</f>
        <v>17.804993771239907</v>
      </c>
      <c r="CK33">
        <f t="shared" si="27"/>
        <v>133.99105884057894</v>
      </c>
      <c r="CM33" s="1">
        <v>15624</v>
      </c>
      <c r="CN33" s="1">
        <v>21047</v>
      </c>
      <c r="CO33" s="1">
        <v>485</v>
      </c>
      <c r="CP33" s="1">
        <v>14</v>
      </c>
      <c r="CR33">
        <f>'care receipt'!$N$5*'care provision'!CM33/1000</f>
        <v>1041.8021797680003</v>
      </c>
      <c r="CS33">
        <f>'care receipt'!$N$5*'care provision'!CN33/1000</f>
        <v>1403.4056885290004</v>
      </c>
      <c r="CT33">
        <f>'care receipt'!$N$5*'care provision'!CO33/1000</f>
        <v>32.339609395000011</v>
      </c>
      <c r="CU33">
        <f>'care receipt'!$N$5*'care provision'!CP33/1000</f>
        <v>0.93351449800000019</v>
      </c>
      <c r="CW33">
        <f t="shared" si="4"/>
        <v>2049</v>
      </c>
      <c r="CX33">
        <f t="shared" si="5"/>
        <v>0.48475070584220159</v>
      </c>
      <c r="CY33">
        <f t="shared" si="6"/>
        <v>0.44064567456661924</v>
      </c>
      <c r="CZ33">
        <f t="shared" si="7"/>
        <v>1.4217453756632369E-2</v>
      </c>
      <c r="DA33">
        <f t="shared" si="8"/>
        <v>8.1471135940409673E-4</v>
      </c>
      <c r="DC33" s="1">
        <v>537.15470000000005</v>
      </c>
      <c r="DD33" s="1">
        <v>607.93140000000005</v>
      </c>
      <c r="DE33" s="1">
        <v>584.52809999999999</v>
      </c>
      <c r="DF33" s="1">
        <v>840.07730000000004</v>
      </c>
      <c r="DH33">
        <f t="shared" si="9"/>
        <v>6.7153072479915155</v>
      </c>
      <c r="DI33">
        <f t="shared" si="10"/>
        <v>10.238092619944791</v>
      </c>
      <c r="DJ33">
        <f t="shared" si="11"/>
        <v>0.2268409252128181</v>
      </c>
      <c r="DK33">
        <f t="shared" si="12"/>
        <v>9.4106920678883477E-3</v>
      </c>
      <c r="DL33">
        <f>SUM(DH33:DK33)/'care receipt'!DF33</f>
        <v>0.21255462314097559</v>
      </c>
      <c r="DM33">
        <f t="shared" si="28"/>
        <v>17.189651485217013</v>
      </c>
      <c r="DO33" s="1">
        <v>0.26739780000000002</v>
      </c>
      <c r="DP33" s="1">
        <v>0.23316429999999999</v>
      </c>
      <c r="DQ33" s="1">
        <v>0.45963270000000001</v>
      </c>
      <c r="DR33" s="1">
        <v>0.24527750000000001</v>
      </c>
      <c r="DS33" s="1">
        <v>4.64286E-2</v>
      </c>
      <c r="DT33" s="1">
        <v>1.34947E-2</v>
      </c>
      <c r="DU33" s="1">
        <v>0.26500420000000002</v>
      </c>
      <c r="DV33" s="1">
        <v>0.2187335</v>
      </c>
      <c r="DW33" s="1">
        <v>0.23151759999999999</v>
      </c>
      <c r="DX33" s="1">
        <v>0.24490290000000001</v>
      </c>
      <c r="DY33" s="1">
        <v>0.28804970000000002</v>
      </c>
      <c r="EA33">
        <f t="shared" si="29"/>
        <v>0.26739780000000002</v>
      </c>
      <c r="EB33">
        <f t="shared" si="30"/>
        <v>0.45963270000000001</v>
      </c>
      <c r="EC33">
        <f t="shared" si="31"/>
        <v>0.24527750000000001</v>
      </c>
      <c r="ED33">
        <f t="shared" si="13"/>
        <v>3.5396061301830518E-2</v>
      </c>
      <c r="EE33">
        <f t="shared" si="32"/>
        <v>5.4921800000000021E-2</v>
      </c>
      <c r="EG33" s="1">
        <v>0.26739780000000002</v>
      </c>
      <c r="EH33" s="1">
        <v>0.30040359999999999</v>
      </c>
      <c r="EI33" s="1">
        <v>0.40471089999999998</v>
      </c>
      <c r="EJ33" s="1">
        <v>0.22689699999999999</v>
      </c>
      <c r="EK33" s="1">
        <v>0.1877076</v>
      </c>
      <c r="EL33" s="1">
        <v>4025.7220000000002</v>
      </c>
      <c r="EM33" s="1">
        <v>4256.076</v>
      </c>
      <c r="EN33" s="1">
        <v>4513.7219999999998</v>
      </c>
      <c r="EO33" s="1">
        <v>3710.36</v>
      </c>
      <c r="EP33" s="1">
        <v>3603.2069999999999</v>
      </c>
    </row>
    <row r="34" spans="1:146" x14ac:dyDescent="0.25">
      <c r="A34">
        <v>2050</v>
      </c>
      <c r="B34" s="1">
        <v>31920</v>
      </c>
      <c r="C34" s="1">
        <v>47423</v>
      </c>
      <c r="D34" s="1">
        <v>33992</v>
      </c>
      <c r="E34" s="1">
        <v>17197</v>
      </c>
      <c r="G34">
        <f>'care receipt'!$N$5*'care provision'!B34/1000</f>
        <v>2128.4130554400008</v>
      </c>
      <c r="H34">
        <f>'care receipt'!$N$5*'care provision'!C34/1000</f>
        <v>3162.1470027610007</v>
      </c>
      <c r="I34">
        <f>'care receipt'!$N$5*'care provision'!D34/1000</f>
        <v>2266.5732011440004</v>
      </c>
      <c r="J34">
        <f>'care receipt'!$N$5*'care provision'!E34/1000</f>
        <v>1146.6892015790004</v>
      </c>
      <c r="K34">
        <f t="shared" si="14"/>
        <v>8703.8224609240024</v>
      </c>
      <c r="L34">
        <f>K34/'care receipt'!BG34</f>
        <v>1.7203785222869497</v>
      </c>
      <c r="N34" s="1">
        <v>11224</v>
      </c>
      <c r="O34" s="1">
        <v>6554</v>
      </c>
      <c r="P34" s="1">
        <v>6016</v>
      </c>
      <c r="Q34" s="1">
        <v>2651</v>
      </c>
      <c r="R34" s="1">
        <v>5653</v>
      </c>
      <c r="S34" s="1">
        <v>18.38907</v>
      </c>
      <c r="U34">
        <f>'care receipt'!$N$5*'care provision'!N34/1000</f>
        <v>748.41190896800026</v>
      </c>
      <c r="V34">
        <f>'care receipt'!$N$5*'care provision'!O34/1000</f>
        <v>437.01814427800014</v>
      </c>
      <c r="W34">
        <f>'care receipt'!$N$5*'care provision'!P34/1000</f>
        <v>401.14451571200016</v>
      </c>
      <c r="X34">
        <f>'care receipt'!$N$5*'care provision'!Q34/1000</f>
        <v>176.76763815700005</v>
      </c>
      <c r="Y34">
        <f>'care receipt'!$N$5*'care provision'!R34/1000</f>
        <v>376.93981837100011</v>
      </c>
      <c r="Z34">
        <f t="shared" si="15"/>
        <v>18.38907</v>
      </c>
      <c r="AB34" s="1">
        <v>20414</v>
      </c>
      <c r="AC34" s="1">
        <v>9520</v>
      </c>
      <c r="AD34" s="1">
        <v>7986</v>
      </c>
      <c r="AE34" s="1">
        <v>3465</v>
      </c>
      <c r="AF34" s="1">
        <v>6255</v>
      </c>
      <c r="AG34" s="1">
        <v>14.95448</v>
      </c>
      <c r="AI34">
        <f>'care receipt'!$N$5*'care provision'!AB34/1000</f>
        <v>1361.1974972980004</v>
      </c>
      <c r="AJ34">
        <f>'care receipt'!$N$5*'care provision'!AC34/1000</f>
        <v>634.78985864000026</v>
      </c>
      <c r="AK34">
        <f>'care receipt'!$N$5*'care provision'!AD34/1000</f>
        <v>532.50334150200013</v>
      </c>
      <c r="AL34">
        <f>'care receipt'!$N$5*'care provision'!AE34/1000</f>
        <v>231.04483825500006</v>
      </c>
      <c r="AM34">
        <f>'care receipt'!$N$5*'care provision'!AF34/1000</f>
        <v>417.08094178500011</v>
      </c>
      <c r="AN34">
        <f t="shared" si="16"/>
        <v>14.95448</v>
      </c>
      <c r="AP34" s="1">
        <v>13760</v>
      </c>
      <c r="AQ34" s="1">
        <v>7040</v>
      </c>
      <c r="AR34" s="1">
        <v>5988</v>
      </c>
      <c r="AS34" s="1">
        <v>2710</v>
      </c>
      <c r="AT34" s="1">
        <v>4656</v>
      </c>
      <c r="AU34" s="1">
        <v>15.26867</v>
      </c>
      <c r="AW34">
        <f>'care receipt'!$N$5*'care provision'!AP34/1000</f>
        <v>917.51139232000025</v>
      </c>
      <c r="AX34">
        <f>'care receipt'!$N$5*'care provision'!AQ34/1000</f>
        <v>469.42443328000013</v>
      </c>
      <c r="AY34">
        <f>'care receipt'!$N$5*'care provision'!AR34/1000</f>
        <v>399.27748671600011</v>
      </c>
      <c r="AZ34">
        <f>'care receipt'!$N$5*'care provision'!AS34/1000</f>
        <v>180.70173497000005</v>
      </c>
      <c r="BA34">
        <f>'care receipt'!$N$5*'care provision'!AT34/1000</f>
        <v>310.46025019200005</v>
      </c>
      <c r="BB34">
        <f t="shared" si="17"/>
        <v>15.26867</v>
      </c>
      <c r="BD34" s="1">
        <v>6282</v>
      </c>
      <c r="BE34" s="1">
        <v>3708</v>
      </c>
      <c r="BF34" s="1">
        <v>3250</v>
      </c>
      <c r="BG34" s="1">
        <v>1450</v>
      </c>
      <c r="BH34" s="1">
        <v>2611</v>
      </c>
      <c r="BI34" s="1">
        <v>16.237310000000001</v>
      </c>
      <c r="BK34">
        <f>'care receipt'!$N$5*'care provision'!BD34/1000</f>
        <v>418.88129117400013</v>
      </c>
      <c r="BL34">
        <f>'care receipt'!$N$5*'care provision'!BE34/1000</f>
        <v>247.24798275600008</v>
      </c>
      <c r="BM34">
        <f>'care receipt'!$N$5*'care provision'!BF34/1000</f>
        <v>216.70872275000008</v>
      </c>
      <c r="BN34">
        <f>'care receipt'!$N$5*'care provision'!BG34/1000</f>
        <v>96.68543015000003</v>
      </c>
      <c r="BO34">
        <f>'care receipt'!$N$5*'care provision'!BH34/1000</f>
        <v>174.10045387700006</v>
      </c>
      <c r="BP34">
        <f t="shared" si="18"/>
        <v>16.237310000000001</v>
      </c>
      <c r="BR34">
        <f t="shared" si="19"/>
        <v>3446.0020897600011</v>
      </c>
      <c r="BS34">
        <f t="shared" si="20"/>
        <v>1788.4804189540007</v>
      </c>
      <c r="BT34">
        <f t="shared" si="21"/>
        <v>1549.6340666800006</v>
      </c>
      <c r="BU34">
        <f t="shared" si="22"/>
        <v>685.19964153200021</v>
      </c>
      <c r="BV34">
        <f t="shared" si="23"/>
        <v>1278.5814642250002</v>
      </c>
      <c r="BW34">
        <f t="shared" si="24"/>
        <v>16.045192520991023</v>
      </c>
      <c r="BY34">
        <f t="shared" si="0"/>
        <v>2042.2451095767672</v>
      </c>
      <c r="BZ34">
        <f t="shared" si="1"/>
        <v>2467.4340665889245</v>
      </c>
      <c r="CA34">
        <f t="shared" si="2"/>
        <v>1805.772949547918</v>
      </c>
      <c r="CB34">
        <f t="shared" si="3"/>
        <v>971.52054592814795</v>
      </c>
      <c r="CC34">
        <f t="shared" si="25"/>
        <v>7286.9726716417572</v>
      </c>
      <c r="CD34">
        <f t="shared" si="26"/>
        <v>0.61886868242496906</v>
      </c>
      <c r="CE34">
        <f>CC34/'care receipt'!BR34</f>
        <v>1.4279236236144155</v>
      </c>
      <c r="CG34">
        <f>G34*Z34*365.25/7*'care receipt'!$BZ34/10^6</f>
        <v>38.308268635544557</v>
      </c>
      <c r="CH34">
        <f>H34*AN34*365.25/7*'care receipt'!$BZ34/10^6</f>
        <v>46.283928711657701</v>
      </c>
      <c r="CI34">
        <f>I34*BB34*365.25/7*'care receipt'!$BZ34/10^6</f>
        <v>33.872542978162542</v>
      </c>
      <c r="CJ34">
        <f>J34*BP34*365.25/7*'care receipt'!$BZ34/10^6</f>
        <v>18.223703846243644</v>
      </c>
      <c r="CK34">
        <f t="shared" si="27"/>
        <v>136.68844417160844</v>
      </c>
      <c r="CM34" s="1">
        <v>15528</v>
      </c>
      <c r="CN34" s="1">
        <v>20975</v>
      </c>
      <c r="CO34" s="1">
        <v>515</v>
      </c>
      <c r="CP34" s="1">
        <v>4</v>
      </c>
      <c r="CR34">
        <f>'care receipt'!$N$5*'care provision'!CM34/1000</f>
        <v>1035.4009374960003</v>
      </c>
      <c r="CS34">
        <f>'care receipt'!$N$5*'care provision'!CN34/1000</f>
        <v>1398.6047568250003</v>
      </c>
      <c r="CT34">
        <f>'care receipt'!$N$5*'care provision'!CO34/1000</f>
        <v>34.339997605000015</v>
      </c>
      <c r="CU34">
        <f>'care receipt'!$N$5*'care provision'!CP34/1000</f>
        <v>0.26671842800000006</v>
      </c>
      <c r="CW34">
        <f t="shared" si="4"/>
        <v>2050</v>
      </c>
      <c r="CX34">
        <f t="shared" si="5"/>
        <v>0.48646616541353382</v>
      </c>
      <c r="CY34">
        <f t="shared" si="6"/>
        <v>0.44229593235349934</v>
      </c>
      <c r="CZ34">
        <f t="shared" si="7"/>
        <v>1.5150623676159099E-2</v>
      </c>
      <c r="DA34">
        <f t="shared" si="8"/>
        <v>2.3259870907716459E-4</v>
      </c>
      <c r="DC34" s="1">
        <v>548.33789999999999</v>
      </c>
      <c r="DD34" s="1">
        <v>612.28380000000004</v>
      </c>
      <c r="DE34" s="1">
        <v>601.87540000000001</v>
      </c>
      <c r="DF34" s="1">
        <v>276.75400000000002</v>
      </c>
      <c r="DH34">
        <f t="shared" si="9"/>
        <v>6.8129949086950559</v>
      </c>
      <c r="DI34">
        <f t="shared" si="10"/>
        <v>10.276116422482646</v>
      </c>
      <c r="DJ34">
        <f t="shared" si="11"/>
        <v>0.24802079753410111</v>
      </c>
      <c r="DK34">
        <f t="shared" si="12"/>
        <v>8.8578470187254427E-4</v>
      </c>
      <c r="DL34">
        <f>SUM(DH34:DK34)/'care receipt'!DF34</f>
        <v>0.20643993002472702</v>
      </c>
      <c r="DM34">
        <f t="shared" si="28"/>
        <v>17.338017913413672</v>
      </c>
      <c r="DO34" s="1">
        <v>0.26856089999999999</v>
      </c>
      <c r="DP34" s="1">
        <v>0.2311694</v>
      </c>
      <c r="DQ34" s="1">
        <v>0.45936290000000002</v>
      </c>
      <c r="DR34" s="1">
        <v>0.2426103</v>
      </c>
      <c r="DS34" s="1">
        <v>4.43121E-2</v>
      </c>
      <c r="DT34" s="1">
        <v>1.2742E-2</v>
      </c>
      <c r="DU34" s="1">
        <v>0.26609719999999998</v>
      </c>
      <c r="DV34" s="1">
        <v>0.21920700000000001</v>
      </c>
      <c r="DW34" s="1">
        <v>0.23403399999999999</v>
      </c>
      <c r="DX34" s="1">
        <v>0.23120950000000001</v>
      </c>
      <c r="DY34" s="1">
        <v>0.28755710000000001</v>
      </c>
      <c r="EA34">
        <f t="shared" si="29"/>
        <v>0.26856089999999999</v>
      </c>
      <c r="EB34">
        <f t="shared" si="30"/>
        <v>0.45936290000000002</v>
      </c>
      <c r="EC34">
        <f t="shared" si="31"/>
        <v>0.2426103</v>
      </c>
      <c r="ED34">
        <f t="shared" si="13"/>
        <v>3.370609070698783E-2</v>
      </c>
      <c r="EE34">
        <f t="shared" si="32"/>
        <v>5.3158499999999997E-2</v>
      </c>
      <c r="EG34" s="1">
        <v>0.26856089999999999</v>
      </c>
      <c r="EH34" s="1">
        <v>0.30022690000000002</v>
      </c>
      <c r="EI34" s="1">
        <v>0.40620440000000002</v>
      </c>
      <c r="EJ34" s="1">
        <v>0.2253</v>
      </c>
      <c r="EK34" s="1">
        <v>0.1875</v>
      </c>
      <c r="EL34" s="1">
        <v>4080.7359999999999</v>
      </c>
      <c r="EM34" s="1">
        <v>4331.5209999999997</v>
      </c>
      <c r="EN34" s="1">
        <v>4580.9229999999998</v>
      </c>
      <c r="EO34" s="1">
        <v>3748.8009999999999</v>
      </c>
      <c r="EP34" s="1">
        <v>3664.7249999999999</v>
      </c>
    </row>
    <row r="35" spans="1:146" x14ac:dyDescent="0.25">
      <c r="A35">
        <v>2051</v>
      </c>
      <c r="B35" s="1">
        <v>31621</v>
      </c>
      <c r="C35" s="1">
        <v>46909</v>
      </c>
      <c r="D35" s="1">
        <v>34076</v>
      </c>
      <c r="E35" s="1">
        <v>17269</v>
      </c>
      <c r="G35">
        <f>'care receipt'!$N$5*'care provision'!B35/1000</f>
        <v>2108.4758529470005</v>
      </c>
      <c r="H35">
        <f>'care receipt'!$N$5*'care provision'!C35/1000</f>
        <v>3127.8736847630007</v>
      </c>
      <c r="I35">
        <f>'care receipt'!$N$5*'care provision'!D35/1000</f>
        <v>2272.1742881320006</v>
      </c>
      <c r="J35">
        <f>'care receipt'!$N$5*'care provision'!E35/1000</f>
        <v>1151.4901332830002</v>
      </c>
      <c r="K35">
        <f t="shared" si="14"/>
        <v>8660.0139591250008</v>
      </c>
      <c r="L35">
        <f>K35/'care receipt'!BG35</f>
        <v>1.7201303259473131</v>
      </c>
      <c r="N35" s="1">
        <v>11216</v>
      </c>
      <c r="O35" s="1">
        <v>6406</v>
      </c>
      <c r="P35" s="1">
        <v>5967</v>
      </c>
      <c r="Q35" s="1">
        <v>2701</v>
      </c>
      <c r="R35" s="1">
        <v>5503</v>
      </c>
      <c r="S35" s="1">
        <v>18.142189999999999</v>
      </c>
      <c r="U35">
        <f>'care receipt'!$N$5*'care provision'!N35/1000</f>
        <v>747.87847211200017</v>
      </c>
      <c r="V35">
        <f>'care receipt'!$N$5*'care provision'!O35/1000</f>
        <v>427.14956244200016</v>
      </c>
      <c r="W35">
        <f>'care receipt'!$N$5*'care provision'!P35/1000</f>
        <v>397.87721496900014</v>
      </c>
      <c r="X35">
        <f>'care receipt'!$N$5*'care provision'!Q35/1000</f>
        <v>180.10161850700004</v>
      </c>
      <c r="Y35">
        <f>'care receipt'!$N$5*'care provision'!R35/1000</f>
        <v>366.93787732100009</v>
      </c>
      <c r="Z35">
        <f t="shared" si="15"/>
        <v>18.142189999999999</v>
      </c>
      <c r="AB35" s="1">
        <v>20339</v>
      </c>
      <c r="AC35" s="1">
        <v>9604</v>
      </c>
      <c r="AD35" s="1">
        <v>7667</v>
      </c>
      <c r="AE35" s="1">
        <v>3386</v>
      </c>
      <c r="AF35" s="1">
        <v>6146</v>
      </c>
      <c r="AG35" s="1">
        <v>14.722530000000001</v>
      </c>
      <c r="AI35">
        <f>'care receipt'!$N$5*'care provision'!AB35/1000</f>
        <v>1356.1965267730004</v>
      </c>
      <c r="AJ35">
        <f>'care receipt'!$N$5*'care provision'!AC35/1000</f>
        <v>640.39094562800017</v>
      </c>
      <c r="AK35">
        <f>'care receipt'!$N$5*'care provision'!AD35/1000</f>
        <v>511.23254686900015</v>
      </c>
      <c r="AL35">
        <f>'care receipt'!$N$5*'care provision'!AE35/1000</f>
        <v>225.77714930200005</v>
      </c>
      <c r="AM35">
        <f>'care receipt'!$N$5*'care provision'!AF35/1000</f>
        <v>409.81286462200012</v>
      </c>
      <c r="AN35">
        <f t="shared" si="16"/>
        <v>14.722530000000001</v>
      </c>
      <c r="AP35" s="1">
        <v>13993</v>
      </c>
      <c r="AQ35" s="1">
        <v>6900</v>
      </c>
      <c r="AR35" s="1">
        <v>6168</v>
      </c>
      <c r="AS35" s="1">
        <v>2587</v>
      </c>
      <c r="AT35" s="1">
        <v>4615</v>
      </c>
      <c r="AU35" s="1">
        <v>15.00488</v>
      </c>
      <c r="AW35">
        <f>'care receipt'!$N$5*'care provision'!AP35/1000</f>
        <v>933.04774075100022</v>
      </c>
      <c r="AX35">
        <f>'care receipt'!$N$5*'care provision'!AQ35/1000</f>
        <v>460.08928830000013</v>
      </c>
      <c r="AY35">
        <f>'care receipt'!$N$5*'care provision'!AR35/1000</f>
        <v>411.27981597600012</v>
      </c>
      <c r="AZ35">
        <f>'care receipt'!$N$5*'care provision'!AS35/1000</f>
        <v>172.50014330900004</v>
      </c>
      <c r="BA35">
        <f>'care receipt'!$N$5*'care provision'!AT35/1000</f>
        <v>307.72638630500012</v>
      </c>
      <c r="BB35">
        <f t="shared" si="17"/>
        <v>15.00488</v>
      </c>
      <c r="BD35" s="1">
        <v>6415</v>
      </c>
      <c r="BE35" s="1">
        <v>3587</v>
      </c>
      <c r="BF35" s="1">
        <v>3346</v>
      </c>
      <c r="BG35" s="1">
        <v>1464</v>
      </c>
      <c r="BH35" s="1">
        <v>2551</v>
      </c>
      <c r="BI35" s="1">
        <v>16.105170000000001</v>
      </c>
      <c r="BK35">
        <f>'care receipt'!$N$5*'care provision'!BD35/1000</f>
        <v>427.74967890500011</v>
      </c>
      <c r="BL35">
        <f>'care receipt'!$N$5*'care provision'!BE35/1000</f>
        <v>239.17975030900004</v>
      </c>
      <c r="BM35">
        <f>'care receipt'!$N$5*'care provision'!BF35/1000</f>
        <v>223.10996502200004</v>
      </c>
      <c r="BN35">
        <f>'care receipt'!$N$5*'care provision'!BG35/1000</f>
        <v>97.618944648000038</v>
      </c>
      <c r="BO35">
        <f>'care receipt'!$N$5*'care provision'!BH35/1000</f>
        <v>170.09967745700004</v>
      </c>
      <c r="BP35">
        <f t="shared" si="18"/>
        <v>16.105170000000001</v>
      </c>
      <c r="BR35">
        <f t="shared" si="19"/>
        <v>3464.872418541001</v>
      </c>
      <c r="BS35">
        <f t="shared" si="20"/>
        <v>1766.8095466790005</v>
      </c>
      <c r="BT35">
        <f t="shared" si="21"/>
        <v>1543.4995428360003</v>
      </c>
      <c r="BU35">
        <f t="shared" si="22"/>
        <v>675.99785576600016</v>
      </c>
      <c r="BV35">
        <f t="shared" si="23"/>
        <v>1254.5768057050004</v>
      </c>
      <c r="BW35">
        <f t="shared" si="24"/>
        <v>15.813049635187681</v>
      </c>
      <c r="BY35">
        <f t="shared" ref="BY35:BY54" si="33">G35*Z35*365.25/7/1000</f>
        <v>1995.9539960720117</v>
      </c>
      <c r="BZ35">
        <f t="shared" ref="BZ35:BZ54" si="34">H35*AN35*365.25/7/1000</f>
        <v>2402.8343888555542</v>
      </c>
      <c r="CA35">
        <f t="shared" ref="CA35:CA54" si="35">I35*BB35*365.25/7/1000</f>
        <v>1778.9606928568355</v>
      </c>
      <c r="CB35">
        <f t="shared" ref="CB35:CB54" si="36">J35*BP35*365.25/7/1000</f>
        <v>967.64870339728907</v>
      </c>
      <c r="CC35">
        <f t="shared" si="25"/>
        <v>7145.3977811816903</v>
      </c>
      <c r="CD35">
        <f t="shared" si="26"/>
        <v>0.61561140745898457</v>
      </c>
      <c r="CE35">
        <f>CC35/'care receipt'!BR35</f>
        <v>1.4246610311079884</v>
      </c>
      <c r="CG35">
        <f>G35*Z35*365.25/7*'care receipt'!$BZ35/10^6</f>
        <v>38.113312070062818</v>
      </c>
      <c r="CH35">
        <f>H35*AN35*365.25/7*'care receipt'!$BZ35/10^6</f>
        <v>45.882809471239092</v>
      </c>
      <c r="CI35">
        <f>I35*BB35*365.25/7*'care receipt'!$BZ35/10^6</f>
        <v>33.9697629207189</v>
      </c>
      <c r="CJ35">
        <f>J35*BP35*365.25/7*'care receipt'!$BZ35/10^6</f>
        <v>18.477528579993347</v>
      </c>
      <c r="CK35">
        <f t="shared" si="27"/>
        <v>136.44341304201413</v>
      </c>
      <c r="CM35" s="1">
        <v>15440</v>
      </c>
      <c r="CN35" s="1">
        <v>20643</v>
      </c>
      <c r="CO35" s="1">
        <v>514</v>
      </c>
      <c r="CP35" s="1">
        <v>6</v>
      </c>
      <c r="CR35">
        <f>'care receipt'!$N$5*'care provision'!CM35/1000</f>
        <v>1029.5331320800003</v>
      </c>
      <c r="CS35">
        <f>'care receipt'!$N$5*'care provision'!CN35/1000</f>
        <v>1376.4671273010003</v>
      </c>
      <c r="CT35">
        <f>'care receipt'!$N$5*'care provision'!CO35/1000</f>
        <v>34.273317998000003</v>
      </c>
      <c r="CU35">
        <f>'care receipt'!$N$5*'care provision'!CP35/1000</f>
        <v>0.40007764200000007</v>
      </c>
      <c r="CW35">
        <f t="shared" ref="CW35:CW54" si="37">A35</f>
        <v>2051</v>
      </c>
      <c r="CX35">
        <f t="shared" ref="CX35:CX54" si="38">CR35/G35</f>
        <v>0.48828310300117017</v>
      </c>
      <c r="CY35">
        <f t="shared" ref="CY35:CY54" si="39">CS35/H35</f>
        <v>0.44006480632714406</v>
      </c>
      <c r="CZ35">
        <f t="shared" ref="CZ35:CZ54" si="40">CT35/I35</f>
        <v>1.5083930038736938E-2</v>
      </c>
      <c r="DA35">
        <f t="shared" ref="DA35:DA54" si="41">CU35/J35</f>
        <v>3.4744339568012046E-4</v>
      </c>
      <c r="DC35" s="1">
        <v>540.34180000000003</v>
      </c>
      <c r="DD35" s="1">
        <v>620.40409999999997</v>
      </c>
      <c r="DE35" s="1">
        <v>543.85829999999999</v>
      </c>
      <c r="DF35" s="1">
        <v>248.68209999999999</v>
      </c>
      <c r="DH35">
        <f t="shared" ref="DH35:DH54" si="42">DC35*CR35*12/10^6</f>
        <v>6.6755974289729432</v>
      </c>
      <c r="DI35">
        <f t="shared" ref="DI35:DI54" si="43">DD35*CS35*12/10^6</f>
        <v>10.247590191513149</v>
      </c>
      <c r="DJ35">
        <f t="shared" ref="DJ35:DJ54" si="44">DE35*CT35*12/10^6</f>
        <v>0.22367794154102019</v>
      </c>
      <c r="DK35">
        <f t="shared" ref="DK35:DK54" si="45">DF35*CU35*12/10^6</f>
        <v>1.1939057781072983E-3</v>
      </c>
      <c r="DL35">
        <f>SUM(DH35:DK35)/'care receipt'!DF35</f>
        <v>0.20550941671041992</v>
      </c>
      <c r="DM35">
        <f t="shared" si="28"/>
        <v>17.148059467805219</v>
      </c>
      <c r="DO35" s="1">
        <v>0.27081280000000002</v>
      </c>
      <c r="DP35" s="1">
        <v>0.23391999999999999</v>
      </c>
      <c r="DQ35" s="1">
        <v>0.46082990000000001</v>
      </c>
      <c r="DR35" s="1">
        <v>0.24852920000000001</v>
      </c>
      <c r="DS35" s="1">
        <v>4.7502299999999997E-2</v>
      </c>
      <c r="DT35" s="1">
        <v>1.31626E-2</v>
      </c>
      <c r="DU35" s="1">
        <v>0.26845780000000002</v>
      </c>
      <c r="DV35" s="1">
        <v>0.2220153</v>
      </c>
      <c r="DW35" s="1">
        <v>0.23583470000000001</v>
      </c>
      <c r="DX35" s="1">
        <v>0.2457377</v>
      </c>
      <c r="DY35" s="1">
        <v>0.28424339999999998</v>
      </c>
      <c r="EA35">
        <f t="shared" si="29"/>
        <v>0.27081280000000002</v>
      </c>
      <c r="EB35">
        <f t="shared" si="30"/>
        <v>0.46082990000000001</v>
      </c>
      <c r="EC35">
        <f t="shared" si="31"/>
        <v>0.24852920000000001</v>
      </c>
      <c r="ED35">
        <f t="shared" ref="ED35:ED54" si="46">(DS35*I35+DT35*J35)/(I35+J35)</f>
        <v>3.5952737641445118E-2</v>
      </c>
      <c r="EE35">
        <f t="shared" si="32"/>
        <v>5.6721200000000027E-2</v>
      </c>
      <c r="EG35" s="1">
        <v>0.27081280000000002</v>
      </c>
      <c r="EH35" s="1">
        <v>0.30333579999999999</v>
      </c>
      <c r="EI35" s="1">
        <v>0.40410869999999999</v>
      </c>
      <c r="EJ35" s="1">
        <v>0.23250499999999999</v>
      </c>
      <c r="EK35" s="1">
        <v>0.18224299999999999</v>
      </c>
      <c r="EL35" s="1">
        <v>4171.7510000000002</v>
      </c>
      <c r="EM35" s="1">
        <v>4442.4930000000004</v>
      </c>
      <c r="EN35" s="1">
        <v>4697.6170000000002</v>
      </c>
      <c r="EO35" s="1">
        <v>3847.2220000000002</v>
      </c>
      <c r="EP35" s="1">
        <v>3811.9059999999999</v>
      </c>
    </row>
    <row r="36" spans="1:146" x14ac:dyDescent="0.25">
      <c r="A36">
        <v>2052</v>
      </c>
      <c r="B36" s="1">
        <v>31179</v>
      </c>
      <c r="C36" s="1">
        <v>46358</v>
      </c>
      <c r="D36" s="1">
        <v>33721</v>
      </c>
      <c r="E36" s="1">
        <v>17461</v>
      </c>
      <c r="G36">
        <f>'care receipt'!$N$5*'care provision'!B36/1000</f>
        <v>2079.0034666530005</v>
      </c>
      <c r="H36">
        <f>'care receipt'!$N$5*'care provision'!C36/1000</f>
        <v>3091.1332213060009</v>
      </c>
      <c r="I36">
        <f>'care receipt'!$N$5*'care provision'!D36/1000</f>
        <v>2248.5030276470006</v>
      </c>
      <c r="J36">
        <f>'care receipt'!$N$5*'care provision'!E36/1000</f>
        <v>1164.2926178270004</v>
      </c>
      <c r="K36">
        <f t="shared" si="14"/>
        <v>8582.932333433002</v>
      </c>
      <c r="L36">
        <f>K36/'care receipt'!BG36</f>
        <v>1.6983863093588778</v>
      </c>
      <c r="N36" s="1">
        <v>11007</v>
      </c>
      <c r="O36" s="1">
        <v>6436</v>
      </c>
      <c r="P36" s="1">
        <v>5762</v>
      </c>
      <c r="Q36" s="1">
        <v>2751</v>
      </c>
      <c r="R36" s="1">
        <v>5386</v>
      </c>
      <c r="S36" s="1">
        <v>18.24943</v>
      </c>
      <c r="U36">
        <f>'care receipt'!$N$5*'care provision'!N36/1000</f>
        <v>733.94243424900014</v>
      </c>
      <c r="V36">
        <f>'care receipt'!$N$5*'care provision'!O36/1000</f>
        <v>429.14995065200014</v>
      </c>
      <c r="W36">
        <f>'care receipt'!$N$5*'care provision'!P36/1000</f>
        <v>384.2078955340001</v>
      </c>
      <c r="X36">
        <f>'care receipt'!$N$5*'care provision'!Q36/1000</f>
        <v>183.43559885700006</v>
      </c>
      <c r="Y36">
        <f>'care receipt'!$N$5*'care provision'!R36/1000</f>
        <v>359.13636330200012</v>
      </c>
      <c r="Z36">
        <f t="shared" si="15"/>
        <v>18.24943</v>
      </c>
      <c r="AB36" s="1">
        <v>20234</v>
      </c>
      <c r="AC36" s="1">
        <v>9208</v>
      </c>
      <c r="AD36" s="1">
        <v>7619</v>
      </c>
      <c r="AE36" s="1">
        <v>3348</v>
      </c>
      <c r="AF36" s="1">
        <v>6207</v>
      </c>
      <c r="AG36" s="1">
        <v>14.975020000000001</v>
      </c>
      <c r="AI36">
        <f>'care receipt'!$N$5*'care provision'!AB36/1000</f>
        <v>1349.1951680380002</v>
      </c>
      <c r="AJ36">
        <f>'care receipt'!$N$5*'care provision'!AC36/1000</f>
        <v>613.98582125600024</v>
      </c>
      <c r="AK36">
        <f>'care receipt'!$N$5*'care provision'!AD36/1000</f>
        <v>508.03192573300015</v>
      </c>
      <c r="AL36">
        <f>'care receipt'!$N$5*'care provision'!AE36/1000</f>
        <v>223.24332423600006</v>
      </c>
      <c r="AM36">
        <f>'care receipt'!$N$5*'care provision'!AF36/1000</f>
        <v>413.88032064900011</v>
      </c>
      <c r="AN36">
        <f t="shared" si="16"/>
        <v>14.975020000000001</v>
      </c>
      <c r="AP36" s="1">
        <v>13751</v>
      </c>
      <c r="AQ36" s="1">
        <v>7082</v>
      </c>
      <c r="AR36" s="1">
        <v>5925</v>
      </c>
      <c r="AS36" s="1">
        <v>2569</v>
      </c>
      <c r="AT36" s="1">
        <v>4565</v>
      </c>
      <c r="AU36" s="1">
        <v>15.021850000000001</v>
      </c>
      <c r="AW36">
        <f>'care receipt'!$N$5*'care provision'!AP36/1000</f>
        <v>916.91127585700031</v>
      </c>
      <c r="AX36">
        <f>'care receipt'!$N$5*'care provision'!AQ36/1000</f>
        <v>472.22497677400014</v>
      </c>
      <c r="AY36">
        <f>'care receipt'!$N$5*'care provision'!AR36/1000</f>
        <v>395.07667147500013</v>
      </c>
      <c r="AZ36">
        <f>'care receipt'!$N$5*'care provision'!AS36/1000</f>
        <v>171.29991038300003</v>
      </c>
      <c r="BA36">
        <f>'care receipt'!$N$5*'care provision'!AT36/1000</f>
        <v>304.39240595500007</v>
      </c>
      <c r="BB36">
        <f t="shared" si="17"/>
        <v>15.021850000000001</v>
      </c>
      <c r="BD36" s="1">
        <v>6494</v>
      </c>
      <c r="BE36" s="1">
        <v>3708</v>
      </c>
      <c r="BF36" s="1">
        <v>3309</v>
      </c>
      <c r="BG36" s="1">
        <v>1400</v>
      </c>
      <c r="BH36" s="1">
        <v>2634</v>
      </c>
      <c r="BI36" s="1">
        <v>16.198699999999999</v>
      </c>
      <c r="BK36">
        <f>'care receipt'!$N$5*'care provision'!BD36/1000</f>
        <v>433.01736785800011</v>
      </c>
      <c r="BL36">
        <f>'care receipt'!$N$5*'care provision'!BE36/1000</f>
        <v>247.24798275600008</v>
      </c>
      <c r="BM36">
        <f>'care receipt'!$N$5*'care provision'!BF36/1000</f>
        <v>220.64281956300005</v>
      </c>
      <c r="BN36">
        <f>'care receipt'!$N$5*'care provision'!BG36/1000</f>
        <v>93.351449800000026</v>
      </c>
      <c r="BO36">
        <f>'care receipt'!$N$5*'care provision'!BH36/1000</f>
        <v>175.63408483800004</v>
      </c>
      <c r="BP36">
        <f t="shared" si="18"/>
        <v>16.198699999999999</v>
      </c>
      <c r="BR36">
        <f t="shared" si="19"/>
        <v>3433.0662460020008</v>
      </c>
      <c r="BS36">
        <f t="shared" si="20"/>
        <v>1762.6087314380006</v>
      </c>
      <c r="BT36">
        <f t="shared" si="21"/>
        <v>1507.9593123050004</v>
      </c>
      <c r="BU36">
        <f t="shared" si="22"/>
        <v>671.33028327600016</v>
      </c>
      <c r="BV36">
        <f t="shared" si="23"/>
        <v>1253.0431747440002</v>
      </c>
      <c r="BW36">
        <f t="shared" si="24"/>
        <v>15.946427952982857</v>
      </c>
      <c r="BY36">
        <f t="shared" si="33"/>
        <v>1979.6877803756677</v>
      </c>
      <c r="BZ36">
        <f t="shared" si="34"/>
        <v>2415.3346866759121</v>
      </c>
      <c r="CA36">
        <f t="shared" si="35"/>
        <v>1762.4186598485767</v>
      </c>
      <c r="CB36">
        <f t="shared" si="36"/>
        <v>984.08925701014198</v>
      </c>
      <c r="CC36">
        <f t="shared" si="25"/>
        <v>7141.530383910299</v>
      </c>
      <c r="CD36">
        <f t="shared" si="26"/>
        <v>0.61541745687359428</v>
      </c>
      <c r="CE36">
        <f>CC36/'care receipt'!BR36</f>
        <v>1.4109343074040004</v>
      </c>
      <c r="CG36">
        <f>G36*Z36*365.25/7*'care receipt'!$BZ36/10^6</f>
        <v>38.48259678233029</v>
      </c>
      <c r="CH36">
        <f>H36*AN36*365.25/7*'care receipt'!$BZ36/10^6</f>
        <v>46.95101508586734</v>
      </c>
      <c r="CI36">
        <f>I36*BB36*365.25/7*'care receipt'!$BZ36/10^6</f>
        <v>34.259163147300747</v>
      </c>
      <c r="CJ36">
        <f>J36*BP36*365.25/7*'care receipt'!$BZ36/10^6</f>
        <v>19.12943568715567</v>
      </c>
      <c r="CK36">
        <f t="shared" si="27"/>
        <v>138.82221070265405</v>
      </c>
      <c r="CM36" s="1">
        <v>15103</v>
      </c>
      <c r="CN36" s="1">
        <v>20391</v>
      </c>
      <c r="CO36" s="1">
        <v>490</v>
      </c>
      <c r="CP36" s="1">
        <v>2</v>
      </c>
      <c r="CR36">
        <f>'care receipt'!$N$5*'care provision'!CM36/1000</f>
        <v>1007.0621045210003</v>
      </c>
      <c r="CS36">
        <f>'care receipt'!$N$5*'care provision'!CN36/1000</f>
        <v>1359.6638663370004</v>
      </c>
      <c r="CT36">
        <f>'care receipt'!$N$5*'care provision'!CO36/1000</f>
        <v>32.673007430000006</v>
      </c>
      <c r="CU36">
        <f>'care receipt'!$N$5*'care provision'!CP36/1000</f>
        <v>0.13335921400000003</v>
      </c>
      <c r="CW36">
        <f t="shared" si="37"/>
        <v>2052</v>
      </c>
      <c r="CX36">
        <f t="shared" si="38"/>
        <v>0.4843965489592354</v>
      </c>
      <c r="CY36">
        <f t="shared" si="39"/>
        <v>0.43985935545105481</v>
      </c>
      <c r="CZ36">
        <f t="shared" si="40"/>
        <v>1.4531004418611547E-2</v>
      </c>
      <c r="DA36">
        <f t="shared" si="41"/>
        <v>1.1454097703453409E-4</v>
      </c>
      <c r="DC36" s="1">
        <v>546.41539999999998</v>
      </c>
      <c r="DD36" s="1">
        <v>622.149</v>
      </c>
      <c r="DE36" s="1">
        <v>596.67790000000002</v>
      </c>
      <c r="DF36" s="1">
        <v>299.85849999999999</v>
      </c>
      <c r="DH36">
        <f t="shared" si="42"/>
        <v>6.603290912000209</v>
      </c>
      <c r="DI36">
        <f t="shared" si="43"/>
        <v>10.150962177332381</v>
      </c>
      <c r="DJ36">
        <f t="shared" si="44"/>
        <v>0.23394313752020163</v>
      </c>
      <c r="DK36">
        <f t="shared" si="45"/>
        <v>4.7986672645462808E-4</v>
      </c>
      <c r="DL36">
        <f>SUM(DH36:DK36)/'care receipt'!DF36</f>
        <v>0.19758395472608309</v>
      </c>
      <c r="DM36">
        <f t="shared" si="28"/>
        <v>16.988676093579247</v>
      </c>
      <c r="DO36" s="1">
        <v>0.27319189999999999</v>
      </c>
      <c r="DP36" s="1">
        <v>0.23633999999999999</v>
      </c>
      <c r="DQ36" s="1">
        <v>0.465416</v>
      </c>
      <c r="DR36" s="1">
        <v>0.2512721</v>
      </c>
      <c r="DS36" s="1">
        <v>4.8824300000000001E-2</v>
      </c>
      <c r="DT36" s="1">
        <v>1.40281E-2</v>
      </c>
      <c r="DU36" s="1">
        <v>0.2709722</v>
      </c>
      <c r="DV36" s="1">
        <v>0.221137</v>
      </c>
      <c r="DW36" s="1">
        <v>0.23529929999999999</v>
      </c>
      <c r="DX36" s="1">
        <v>0.25042120000000001</v>
      </c>
      <c r="DY36" s="1">
        <v>0.28590779999999999</v>
      </c>
      <c r="EA36">
        <f t="shared" si="29"/>
        <v>0.27319189999999999</v>
      </c>
      <c r="EB36">
        <f t="shared" si="30"/>
        <v>0.465416</v>
      </c>
      <c r="EC36">
        <f t="shared" si="31"/>
        <v>0.2512721</v>
      </c>
      <c r="ED36">
        <f t="shared" si="46"/>
        <v>3.6953399132507524E-2</v>
      </c>
      <c r="EE36">
        <f t="shared" si="32"/>
        <v>5.8315000000000006E-2</v>
      </c>
      <c r="EG36" s="1">
        <v>0.27319189999999999</v>
      </c>
      <c r="EH36" s="1">
        <v>0.3054521</v>
      </c>
      <c r="EI36" s="1">
        <v>0.40710099999999999</v>
      </c>
      <c r="EJ36" s="1">
        <v>0.23519209999999999</v>
      </c>
      <c r="EK36" s="1">
        <v>0.17578769999999999</v>
      </c>
      <c r="EL36" s="1">
        <v>4221.4570000000003</v>
      </c>
      <c r="EM36" s="1">
        <v>4517.4350000000004</v>
      </c>
      <c r="EN36" s="1">
        <v>4776.5659999999998</v>
      </c>
      <c r="EO36" s="1">
        <v>3872.665</v>
      </c>
      <c r="EP36" s="1">
        <v>3836.2649999999999</v>
      </c>
    </row>
    <row r="37" spans="1:146" x14ac:dyDescent="0.25">
      <c r="A37">
        <v>2053</v>
      </c>
      <c r="B37" s="1">
        <v>31044</v>
      </c>
      <c r="C37" s="1">
        <v>46139</v>
      </c>
      <c r="D37" s="1">
        <v>33705</v>
      </c>
      <c r="E37" s="1">
        <v>17176</v>
      </c>
      <c r="G37">
        <f>'care receipt'!$N$5*'care provision'!B37/1000</f>
        <v>2070.0017197080006</v>
      </c>
      <c r="H37">
        <f>'care receipt'!$N$5*'care provision'!C37/1000</f>
        <v>3076.5303873730008</v>
      </c>
      <c r="I37">
        <f>'care receipt'!$N$5*'care provision'!D37/1000</f>
        <v>2247.4361539350007</v>
      </c>
      <c r="J37">
        <f>'care receipt'!$N$5*'care provision'!E37/1000</f>
        <v>1145.2889298320003</v>
      </c>
      <c r="K37">
        <f t="shared" si="14"/>
        <v>8539.2571908480022</v>
      </c>
      <c r="L37">
        <f>K37/'care receipt'!BG37</f>
        <v>1.6910603459659315</v>
      </c>
      <c r="N37" s="1">
        <v>11025</v>
      </c>
      <c r="O37" s="1">
        <v>6351</v>
      </c>
      <c r="P37" s="1">
        <v>5702</v>
      </c>
      <c r="Q37" s="1">
        <v>2722</v>
      </c>
      <c r="R37" s="1">
        <v>5402</v>
      </c>
      <c r="S37" s="1">
        <v>18.17437</v>
      </c>
      <c r="U37">
        <f>'care receipt'!$N$5*'care provision'!N37/1000</f>
        <v>735.14266717500016</v>
      </c>
      <c r="V37">
        <f>'care receipt'!$N$5*'care provision'!O37/1000</f>
        <v>423.4821840570001</v>
      </c>
      <c r="W37">
        <f>'care receipt'!$N$5*'care provision'!P37/1000</f>
        <v>380.20711911400014</v>
      </c>
      <c r="X37">
        <f>'care receipt'!$N$5*'care provision'!Q37/1000</f>
        <v>181.50189025400005</v>
      </c>
      <c r="Y37">
        <f>'care receipt'!$N$5*'care provision'!R37/1000</f>
        <v>360.20323701400008</v>
      </c>
      <c r="Z37">
        <f t="shared" si="15"/>
        <v>18.17437</v>
      </c>
      <c r="AB37" s="1">
        <v>20066</v>
      </c>
      <c r="AC37" s="1">
        <v>9427</v>
      </c>
      <c r="AD37" s="1">
        <v>7782</v>
      </c>
      <c r="AE37" s="1">
        <v>3279</v>
      </c>
      <c r="AF37" s="1">
        <v>5825</v>
      </c>
      <c r="AG37" s="1">
        <v>14.52492</v>
      </c>
      <c r="AI37">
        <f>'care receipt'!$N$5*'care provision'!AB37/1000</f>
        <v>1337.9929940620004</v>
      </c>
      <c r="AJ37">
        <f>'care receipt'!$N$5*'care provision'!AC37/1000</f>
        <v>628.58865518900018</v>
      </c>
      <c r="AK37">
        <f>'care receipt'!$N$5*'care provision'!AD37/1000</f>
        <v>518.90070167400017</v>
      </c>
      <c r="AL37">
        <f>'care receipt'!$N$5*'care provision'!AE37/1000</f>
        <v>218.64243135300006</v>
      </c>
      <c r="AM37">
        <f>'care receipt'!$N$5*'care provision'!AF37/1000</f>
        <v>388.40871077500009</v>
      </c>
      <c r="AN37">
        <f t="shared" si="16"/>
        <v>14.52492</v>
      </c>
      <c r="AP37" s="1">
        <v>13980</v>
      </c>
      <c r="AQ37" s="1">
        <v>6854</v>
      </c>
      <c r="AR37" s="1">
        <v>5948</v>
      </c>
      <c r="AS37" s="1">
        <v>2537</v>
      </c>
      <c r="AT37" s="1">
        <v>4563</v>
      </c>
      <c r="AU37" s="1">
        <v>15.03614</v>
      </c>
      <c r="AW37">
        <f>'care receipt'!$N$5*'care provision'!AP37/1000</f>
        <v>932.18090586000028</v>
      </c>
      <c r="AX37">
        <f>'care receipt'!$N$5*'care provision'!AQ37/1000</f>
        <v>457.02202637800013</v>
      </c>
      <c r="AY37">
        <f>'care receipt'!$N$5*'care provision'!AR37/1000</f>
        <v>396.6103024360001</v>
      </c>
      <c r="AZ37">
        <f>'care receipt'!$N$5*'care provision'!AS37/1000</f>
        <v>169.16616295900005</v>
      </c>
      <c r="BA37">
        <f>'care receipt'!$N$5*'care provision'!AT37/1000</f>
        <v>304.25904674100008</v>
      </c>
      <c r="BB37">
        <f t="shared" si="17"/>
        <v>15.03614</v>
      </c>
      <c r="BD37" s="1">
        <v>6328</v>
      </c>
      <c r="BE37" s="1">
        <v>3659</v>
      </c>
      <c r="BF37" s="1">
        <v>3268</v>
      </c>
      <c r="BG37" s="1">
        <v>1476</v>
      </c>
      <c r="BH37" s="1">
        <v>2543</v>
      </c>
      <c r="BI37" s="1">
        <v>16.155750000000001</v>
      </c>
      <c r="BK37">
        <f>'care receipt'!$N$5*'care provision'!BD37/1000</f>
        <v>421.94855309600013</v>
      </c>
      <c r="BL37">
        <f>'care receipt'!$N$5*'care provision'!BE37/1000</f>
        <v>243.98068201300006</v>
      </c>
      <c r="BM37">
        <f>'care receipt'!$N$5*'care provision'!BF37/1000</f>
        <v>217.90895567600006</v>
      </c>
      <c r="BN37">
        <f>'care receipt'!$N$5*'care provision'!BG37/1000</f>
        <v>98.419099932000023</v>
      </c>
      <c r="BO37">
        <f>'care receipt'!$N$5*'care provision'!BH37/1000</f>
        <v>169.56624060100006</v>
      </c>
      <c r="BP37">
        <f t="shared" si="18"/>
        <v>16.155750000000001</v>
      </c>
      <c r="BR37">
        <f t="shared" si="19"/>
        <v>3427.2651201930007</v>
      </c>
      <c r="BS37">
        <f t="shared" si="20"/>
        <v>1753.0735476370003</v>
      </c>
      <c r="BT37">
        <f t="shared" si="21"/>
        <v>1513.6270789000005</v>
      </c>
      <c r="BU37">
        <f t="shared" si="22"/>
        <v>667.72958449800012</v>
      </c>
      <c r="BV37">
        <f t="shared" si="23"/>
        <v>1222.4372351310003</v>
      </c>
      <c r="BW37">
        <f t="shared" si="24"/>
        <v>15.76285831193778</v>
      </c>
      <c r="BY37">
        <f t="shared" si="33"/>
        <v>1963.0088436744452</v>
      </c>
      <c r="BZ37">
        <f t="shared" si="34"/>
        <v>2331.670309958231</v>
      </c>
      <c r="CA37">
        <f t="shared" si="35"/>
        <v>1763.2581841438866</v>
      </c>
      <c r="CB37">
        <f t="shared" si="36"/>
        <v>965.460192096529</v>
      </c>
      <c r="CC37">
        <f t="shared" si="25"/>
        <v>7023.397529873092</v>
      </c>
      <c r="CD37">
        <f t="shared" si="26"/>
        <v>0.61148171314037503</v>
      </c>
      <c r="CE37">
        <f>CC37/'care receipt'!BR37</f>
        <v>1.4078166371582836</v>
      </c>
      <c r="CG37">
        <f>G37*Z37*365.25/7*'care receipt'!$BZ37/10^6</f>
        <v>38.844669279241437</v>
      </c>
      <c r="CH37">
        <f>H37*AN37*365.25/7*'care receipt'!$BZ37/10^6</f>
        <v>46.139864499548281</v>
      </c>
      <c r="CI37">
        <f>I37*BB37*365.25/7*'care receipt'!$BZ37/10^6</f>
        <v>34.891937057591932</v>
      </c>
      <c r="CJ37">
        <f>J37*BP37*365.25/7*'care receipt'!$BZ37/10^6</f>
        <v>19.10484610658343</v>
      </c>
      <c r="CK37">
        <f t="shared" si="27"/>
        <v>138.98131694296507</v>
      </c>
      <c r="CM37" s="1">
        <v>15252</v>
      </c>
      <c r="CN37" s="1">
        <v>20526</v>
      </c>
      <c r="CO37" s="1">
        <v>562</v>
      </c>
      <c r="CP37" s="1">
        <v>4</v>
      </c>
      <c r="CR37">
        <f>'care receipt'!$N$5*'care provision'!CM37/1000</f>
        <v>1016.9973659640002</v>
      </c>
      <c r="CS37">
        <f>'care receipt'!$N$5*'care provision'!CN37/1000</f>
        <v>1368.6656132820003</v>
      </c>
      <c r="CT37">
        <f>'care receipt'!$N$5*'care provision'!CO37/1000</f>
        <v>37.473939134000005</v>
      </c>
      <c r="CU37">
        <f>'care receipt'!$N$5*'care provision'!CP37/1000</f>
        <v>0.26671842800000006</v>
      </c>
      <c r="CW37">
        <f t="shared" si="37"/>
        <v>2053</v>
      </c>
      <c r="CX37">
        <f t="shared" si="38"/>
        <v>0.49130266718206411</v>
      </c>
      <c r="CY37">
        <f t="shared" si="39"/>
        <v>0.44487310084743925</v>
      </c>
      <c r="CZ37">
        <f t="shared" si="40"/>
        <v>1.6674083963803588E-2</v>
      </c>
      <c r="DA37">
        <f t="shared" si="41"/>
        <v>2.3288309268747087E-4</v>
      </c>
      <c r="DC37" s="1">
        <v>554.27419999999995</v>
      </c>
      <c r="DD37" s="1">
        <v>630.67139999999995</v>
      </c>
      <c r="DE37" s="1">
        <v>641.48940000000005</v>
      </c>
      <c r="DF37" s="1">
        <v>631.20899999999995</v>
      </c>
      <c r="DH37">
        <f t="shared" si="42"/>
        <v>6.76434481706164</v>
      </c>
      <c r="DI37">
        <f t="shared" si="43"/>
        <v>10.358139101525012</v>
      </c>
      <c r="DJ37">
        <f t="shared" si="44"/>
        <v>0.28846961676847421</v>
      </c>
      <c r="DK37">
        <f t="shared" si="45"/>
        <v>2.0202608666334242E-3</v>
      </c>
      <c r="DL37">
        <f>SUM(DH37:DK37)/'care receipt'!DF37</f>
        <v>0.20280634302112122</v>
      </c>
      <c r="DM37">
        <f t="shared" si="28"/>
        <v>17.41297379622176</v>
      </c>
      <c r="DO37" s="1">
        <v>0.27625309999999997</v>
      </c>
      <c r="DP37" s="1">
        <v>0.24213670000000001</v>
      </c>
      <c r="DQ37" s="1">
        <v>0.47489599999999998</v>
      </c>
      <c r="DR37" s="1">
        <v>0.25636979999999998</v>
      </c>
      <c r="DS37" s="1">
        <v>5.0057299999999999E-2</v>
      </c>
      <c r="DT37" s="1">
        <v>1.66982E-2</v>
      </c>
      <c r="DU37" s="1">
        <v>0.27403169999999999</v>
      </c>
      <c r="DV37" s="1">
        <v>0.22948160000000001</v>
      </c>
      <c r="DW37" s="1">
        <v>0.24179870000000001</v>
      </c>
      <c r="DX37" s="1">
        <v>0.26302569999999997</v>
      </c>
      <c r="DY37" s="1">
        <v>0.29637599999999997</v>
      </c>
      <c r="EA37">
        <f t="shared" si="29"/>
        <v>0.27625309999999997</v>
      </c>
      <c r="EB37">
        <f t="shared" si="30"/>
        <v>0.47489599999999998</v>
      </c>
      <c r="EC37">
        <f t="shared" si="31"/>
        <v>0.25636979999999998</v>
      </c>
      <c r="ED37">
        <f t="shared" si="46"/>
        <v>3.8796202505846977E-2</v>
      </c>
      <c r="EE37">
        <f t="shared" si="32"/>
        <v>5.5609999999999993E-2</v>
      </c>
      <c r="EG37" s="1">
        <v>0.27625309999999997</v>
      </c>
      <c r="EH37" s="1">
        <v>0.31188090000000002</v>
      </c>
      <c r="EI37" s="1">
        <v>0.41928599999999999</v>
      </c>
      <c r="EJ37" s="1">
        <v>0.23733689999999999</v>
      </c>
      <c r="EK37" s="1">
        <v>0.15680469999999999</v>
      </c>
      <c r="EL37" s="1">
        <v>4334.6360000000004</v>
      </c>
      <c r="EM37" s="1">
        <v>4593.7160000000003</v>
      </c>
      <c r="EN37" s="1">
        <v>4813.3310000000001</v>
      </c>
      <c r="EO37" s="1">
        <v>4003.3510000000001</v>
      </c>
      <c r="EP37" s="1">
        <v>4034.35</v>
      </c>
    </row>
    <row r="38" spans="1:146" x14ac:dyDescent="0.25">
      <c r="A38">
        <v>2054</v>
      </c>
      <c r="B38" s="1">
        <v>30530</v>
      </c>
      <c r="C38" s="1">
        <v>45700</v>
      </c>
      <c r="D38" s="1">
        <v>33938</v>
      </c>
      <c r="E38" s="1">
        <v>16771</v>
      </c>
      <c r="G38">
        <f>'care receipt'!$N$5*'care provision'!B38/1000</f>
        <v>2035.7284017100005</v>
      </c>
      <c r="H38">
        <f>'care receipt'!$N$5*'care provision'!C38/1000</f>
        <v>3047.2580399000008</v>
      </c>
      <c r="I38">
        <f>'care receipt'!$N$5*'care provision'!D38/1000</f>
        <v>2262.9725023660008</v>
      </c>
      <c r="J38">
        <f>'care receipt'!$N$5*'care provision'!E38/1000</f>
        <v>1118.2836889970001</v>
      </c>
      <c r="K38">
        <f t="shared" si="14"/>
        <v>8464.2426329730024</v>
      </c>
      <c r="L38">
        <f>K38/'care receipt'!BG38</f>
        <v>1.6755190665381927</v>
      </c>
      <c r="N38" s="1">
        <v>10753</v>
      </c>
      <c r="O38" s="1">
        <v>6202</v>
      </c>
      <c r="P38" s="1">
        <v>5631</v>
      </c>
      <c r="Q38" s="1">
        <v>2681</v>
      </c>
      <c r="R38" s="1">
        <v>5412</v>
      </c>
      <c r="S38" s="1">
        <v>18.561699999999998</v>
      </c>
      <c r="U38">
        <f>'care receipt'!$N$5*'care provision'!N38/1000</f>
        <v>717.00581407100026</v>
      </c>
      <c r="V38">
        <f>'care receipt'!$N$5*'care provision'!O38/1000</f>
        <v>413.5469226140001</v>
      </c>
      <c r="W38">
        <f>'care receipt'!$N$5*'care provision'!P38/1000</f>
        <v>375.47286701700011</v>
      </c>
      <c r="X38">
        <f>'care receipt'!$N$5*'care provision'!Q38/1000</f>
        <v>178.76802636700003</v>
      </c>
      <c r="Y38">
        <f>'care receipt'!$N$5*'care provision'!R38/1000</f>
        <v>360.87003308400011</v>
      </c>
      <c r="Z38">
        <f t="shared" si="15"/>
        <v>18.561699999999998</v>
      </c>
      <c r="AB38" s="1">
        <v>19895</v>
      </c>
      <c r="AC38" s="1">
        <v>9162</v>
      </c>
      <c r="AD38" s="1">
        <v>7612</v>
      </c>
      <c r="AE38" s="1">
        <v>3252</v>
      </c>
      <c r="AF38" s="1">
        <v>6003</v>
      </c>
      <c r="AG38" s="1">
        <v>14.75427</v>
      </c>
      <c r="AI38">
        <f>'care receipt'!$N$5*'care provision'!AB38/1000</f>
        <v>1326.5907812650003</v>
      </c>
      <c r="AJ38">
        <f>'care receipt'!$N$5*'care provision'!AC38/1000</f>
        <v>610.91855933400018</v>
      </c>
      <c r="AK38">
        <f>'care receipt'!$N$5*'care provision'!AD38/1000</f>
        <v>507.56516848400014</v>
      </c>
      <c r="AL38">
        <f>'care receipt'!$N$5*'care provision'!AE38/1000</f>
        <v>216.84208196400007</v>
      </c>
      <c r="AM38">
        <f>'care receipt'!$N$5*'care provision'!AF38/1000</f>
        <v>400.27768082100016</v>
      </c>
      <c r="AN38">
        <f t="shared" si="16"/>
        <v>14.75427</v>
      </c>
      <c r="AP38" s="1">
        <v>13785</v>
      </c>
      <c r="AQ38" s="1">
        <v>7022</v>
      </c>
      <c r="AR38" s="1">
        <v>6093</v>
      </c>
      <c r="AS38" s="1">
        <v>2644</v>
      </c>
      <c r="AT38" s="1">
        <v>4598</v>
      </c>
      <c r="AU38" s="1">
        <v>14.911619999999999</v>
      </c>
      <c r="AW38">
        <f>'care receipt'!$N$5*'care provision'!AP38/1000</f>
        <v>919.17838249500028</v>
      </c>
      <c r="AX38">
        <f>'care receipt'!$N$5*'care provision'!AQ38/1000</f>
        <v>468.22420035400012</v>
      </c>
      <c r="AY38">
        <f>'care receipt'!$N$5*'care provision'!AR38/1000</f>
        <v>406.27884545100011</v>
      </c>
      <c r="AZ38">
        <f>'care receipt'!$N$5*'care provision'!AS38/1000</f>
        <v>176.30088090800004</v>
      </c>
      <c r="BA38">
        <f>'care receipt'!$N$5*'care provision'!AT38/1000</f>
        <v>306.59283298600013</v>
      </c>
      <c r="BB38">
        <f t="shared" si="17"/>
        <v>14.911619999999999</v>
      </c>
      <c r="BD38" s="1">
        <v>6290</v>
      </c>
      <c r="BE38" s="1">
        <v>3629</v>
      </c>
      <c r="BF38" s="1">
        <v>3074</v>
      </c>
      <c r="BG38" s="1">
        <v>1427</v>
      </c>
      <c r="BH38" s="1">
        <v>2439</v>
      </c>
      <c r="BI38" s="1">
        <v>15.73441</v>
      </c>
      <c r="BK38">
        <f>'care receipt'!$N$5*'care provision'!BD38/1000</f>
        <v>419.41472803000011</v>
      </c>
      <c r="BL38">
        <f>'care receipt'!$N$5*'care provision'!BE38/1000</f>
        <v>241.98029380300005</v>
      </c>
      <c r="BM38">
        <f>'care receipt'!$N$5*'care provision'!BF38/1000</f>
        <v>204.97311191800006</v>
      </c>
      <c r="BN38">
        <f>'care receipt'!$N$5*'care provision'!BG38/1000</f>
        <v>95.15179918900003</v>
      </c>
      <c r="BO38">
        <f>'care receipt'!$N$5*'care provision'!BH38/1000</f>
        <v>162.63156147300003</v>
      </c>
      <c r="BP38">
        <f t="shared" si="18"/>
        <v>15.73441</v>
      </c>
      <c r="BR38">
        <f t="shared" si="19"/>
        <v>3382.1897058610007</v>
      </c>
      <c r="BS38">
        <f t="shared" si="20"/>
        <v>1734.6699761050006</v>
      </c>
      <c r="BT38">
        <f t="shared" si="21"/>
        <v>1494.2899928700003</v>
      </c>
      <c r="BU38">
        <f t="shared" si="22"/>
        <v>667.0627884280002</v>
      </c>
      <c r="BV38">
        <f t="shared" si="23"/>
        <v>1230.3721083640005</v>
      </c>
      <c r="BW38">
        <f t="shared" si="24"/>
        <v>15.841555311370026</v>
      </c>
      <c r="BY38">
        <f t="shared" si="33"/>
        <v>1971.649756997999</v>
      </c>
      <c r="BZ38">
        <f t="shared" si="34"/>
        <v>2345.9521133285434</v>
      </c>
      <c r="CA38">
        <f t="shared" si="35"/>
        <v>1760.744292271173</v>
      </c>
      <c r="CB38">
        <f t="shared" si="36"/>
        <v>918.10983072093836</v>
      </c>
      <c r="CC38">
        <f t="shared" si="25"/>
        <v>6996.4559933186547</v>
      </c>
      <c r="CD38">
        <f t="shared" si="26"/>
        <v>0.61711270312422262</v>
      </c>
      <c r="CE38">
        <f>CC38/'care receipt'!BR38</f>
        <v>1.4121277355419406</v>
      </c>
      <c r="CG38">
        <f>G38*Z38*365.25/7*'care receipt'!$BZ38/10^6</f>
        <v>39.717366628477194</v>
      </c>
      <c r="CH38">
        <f>H38*AN38*365.25/7*'care receipt'!$BZ38/10^6</f>
        <v>47.257399468244003</v>
      </c>
      <c r="CI38">
        <f>I38*BB38*365.25/7*'care receipt'!$BZ38/10^6</f>
        <v>35.468838391261883</v>
      </c>
      <c r="CJ38">
        <f>J38*BP38*365.25/7*'care receipt'!$BZ38/10^6</f>
        <v>18.494615802085207</v>
      </c>
      <c r="CK38">
        <f t="shared" si="27"/>
        <v>140.93822029006827</v>
      </c>
      <c r="CM38" s="1">
        <v>14953</v>
      </c>
      <c r="CN38" s="1">
        <v>20374</v>
      </c>
      <c r="CO38" s="1">
        <v>551</v>
      </c>
      <c r="CP38" s="1">
        <v>5</v>
      </c>
      <c r="CR38">
        <f>'care receipt'!$N$5*'care provision'!CM38/1000</f>
        <v>997.06016347100024</v>
      </c>
      <c r="CS38">
        <f>'care receipt'!$N$5*'care provision'!CN38/1000</f>
        <v>1358.5303130180005</v>
      </c>
      <c r="CT38">
        <f>'care receipt'!$N$5*'care provision'!CO38/1000</f>
        <v>36.740463457000011</v>
      </c>
      <c r="CU38">
        <f>'care receipt'!$N$5*'care provision'!CP38/1000</f>
        <v>0.33339803500000009</v>
      </c>
      <c r="CW38">
        <f t="shared" si="37"/>
        <v>2054</v>
      </c>
      <c r="CX38">
        <f t="shared" si="38"/>
        <v>0.48978054372748114</v>
      </c>
      <c r="CY38">
        <f t="shared" si="39"/>
        <v>0.44582056892778998</v>
      </c>
      <c r="CZ38">
        <f t="shared" si="40"/>
        <v>1.6235488243267135E-2</v>
      </c>
      <c r="DA38">
        <f t="shared" si="41"/>
        <v>2.9813368314352158E-4</v>
      </c>
      <c r="DC38" s="1">
        <v>553.07619999999997</v>
      </c>
      <c r="DD38" s="1">
        <v>618.62170000000003</v>
      </c>
      <c r="DE38" s="1">
        <v>628.48630000000003</v>
      </c>
      <c r="DF38" s="1">
        <v>411.25009999999997</v>
      </c>
      <c r="DH38">
        <f t="shared" si="42"/>
        <v>6.6174029566070356</v>
      </c>
      <c r="DI38">
        <f t="shared" si="43"/>
        <v>10.084995980888731</v>
      </c>
      <c r="DJ38">
        <f t="shared" si="44"/>
        <v>0.27709053526050176</v>
      </c>
      <c r="DK38">
        <f t="shared" si="45"/>
        <v>1.6453197028026426E-3</v>
      </c>
      <c r="DL38">
        <f>SUM(DH38:DK38)/'care receipt'!DF38</f>
        <v>0.19573396162177625</v>
      </c>
      <c r="DM38">
        <f t="shared" si="28"/>
        <v>16.98113479245907</v>
      </c>
      <c r="DO38" s="1">
        <v>0.2800069</v>
      </c>
      <c r="DP38" s="1">
        <v>0.24467130000000001</v>
      </c>
      <c r="DQ38" s="1">
        <v>0.47416750000000002</v>
      </c>
      <c r="DR38" s="1">
        <v>0.26644580000000001</v>
      </c>
      <c r="DS38" s="1">
        <v>4.7596399999999997E-2</v>
      </c>
      <c r="DT38" s="1">
        <v>1.69628E-2</v>
      </c>
      <c r="DU38" s="1">
        <v>0.27800279999999999</v>
      </c>
      <c r="DV38" s="1">
        <v>0.23336899999999999</v>
      </c>
      <c r="DW38" s="1">
        <v>0.24402099999999999</v>
      </c>
      <c r="DX38" s="1">
        <v>0.2449924</v>
      </c>
      <c r="DY38" s="1">
        <v>0.29979</v>
      </c>
      <c r="EA38">
        <f t="shared" si="29"/>
        <v>0.2800069</v>
      </c>
      <c r="EB38">
        <f t="shared" si="30"/>
        <v>0.47416750000000002</v>
      </c>
      <c r="EC38">
        <f t="shared" si="31"/>
        <v>0.26644580000000001</v>
      </c>
      <c r="ED38">
        <f t="shared" si="46"/>
        <v>3.7464941962965161E-2</v>
      </c>
      <c r="EE38">
        <f t="shared" si="32"/>
        <v>6.656270000000003E-2</v>
      </c>
      <c r="EG38" s="1">
        <v>0.2800069</v>
      </c>
      <c r="EH38" s="1">
        <v>0.31031409999999998</v>
      </c>
      <c r="EI38" s="1">
        <v>0.40760479999999999</v>
      </c>
      <c r="EJ38" s="1">
        <v>0.24441869999999999</v>
      </c>
      <c r="EK38" s="1">
        <v>0.17443610000000001</v>
      </c>
      <c r="EL38" s="1">
        <v>4407.5249999999996</v>
      </c>
      <c r="EM38" s="1">
        <v>4658.8059999999996</v>
      </c>
      <c r="EN38" s="1">
        <v>4922.88</v>
      </c>
      <c r="EO38" s="1">
        <v>4008.297</v>
      </c>
      <c r="EP38" s="1">
        <v>4057.9940000000001</v>
      </c>
    </row>
    <row r="39" spans="1:146" x14ac:dyDescent="0.25">
      <c r="A39">
        <v>2055</v>
      </c>
      <c r="B39" s="1">
        <v>30418</v>
      </c>
      <c r="C39" s="1">
        <v>45361</v>
      </c>
      <c r="D39" s="1">
        <v>34221</v>
      </c>
      <c r="E39" s="1">
        <v>16567</v>
      </c>
      <c r="G39">
        <f>'care receipt'!$N$5*'care provision'!B39/1000</f>
        <v>2028.2602857260006</v>
      </c>
      <c r="H39">
        <f>'care receipt'!$N$5*'care provision'!C39/1000</f>
        <v>3024.6536531270008</v>
      </c>
      <c r="I39">
        <f>'care receipt'!$N$5*'care provision'!D39/1000</f>
        <v>2281.8428311470007</v>
      </c>
      <c r="J39">
        <f>'care receipt'!$N$5*'care provision'!E39/1000</f>
        <v>1104.6810491690003</v>
      </c>
      <c r="K39">
        <f t="shared" si="14"/>
        <v>8439.4378191690012</v>
      </c>
      <c r="L39">
        <f>K39/'care receipt'!BG39</f>
        <v>1.6694630208539432</v>
      </c>
      <c r="N39" s="1">
        <v>10775</v>
      </c>
      <c r="O39" s="1">
        <v>6210</v>
      </c>
      <c r="P39" s="1">
        <v>5531</v>
      </c>
      <c r="Q39" s="1">
        <v>2574</v>
      </c>
      <c r="R39" s="1">
        <v>5486</v>
      </c>
      <c r="S39" s="1">
        <v>18.561360000000001</v>
      </c>
      <c r="U39">
        <f>'care receipt'!$N$5*'care provision'!N39/1000</f>
        <v>718.47276542500026</v>
      </c>
      <c r="V39">
        <f>'care receipt'!$N$5*'care provision'!O39/1000</f>
        <v>414.08035947000013</v>
      </c>
      <c r="W39">
        <f>'care receipt'!$N$5*'care provision'!P39/1000</f>
        <v>368.80490631700007</v>
      </c>
      <c r="X39">
        <f>'care receipt'!$N$5*'care provision'!Q39/1000</f>
        <v>171.63330841800007</v>
      </c>
      <c r="Y39">
        <f>'care receipt'!$N$5*'care provision'!R39/1000</f>
        <v>365.8043240020001</v>
      </c>
      <c r="Z39">
        <f t="shared" si="15"/>
        <v>18.561360000000001</v>
      </c>
      <c r="AB39" s="1">
        <v>19424</v>
      </c>
      <c r="AC39" s="1">
        <v>9037</v>
      </c>
      <c r="AD39" s="1">
        <v>7612</v>
      </c>
      <c r="AE39" s="1">
        <v>3343</v>
      </c>
      <c r="AF39" s="1">
        <v>6165</v>
      </c>
      <c r="AG39" s="1">
        <v>15.117470000000001</v>
      </c>
      <c r="AI39">
        <f>'care receipt'!$N$5*'care provision'!AB39/1000</f>
        <v>1295.1846863680005</v>
      </c>
      <c r="AJ39">
        <f>'care receipt'!$N$5*'care provision'!AC39/1000</f>
        <v>602.58360845900017</v>
      </c>
      <c r="AK39">
        <f>'care receipt'!$N$5*'care provision'!AD39/1000</f>
        <v>507.56516848400014</v>
      </c>
      <c r="AL39">
        <f>'care receipt'!$N$5*'care provision'!AE39/1000</f>
        <v>222.90992620100005</v>
      </c>
      <c r="AM39">
        <f>'care receipt'!$N$5*'care provision'!AF39/1000</f>
        <v>411.07977715500016</v>
      </c>
      <c r="AN39">
        <f t="shared" si="16"/>
        <v>15.117470000000001</v>
      </c>
      <c r="AP39" s="1">
        <v>13966</v>
      </c>
      <c r="AQ39" s="1">
        <v>7090</v>
      </c>
      <c r="AR39" s="1">
        <v>6083</v>
      </c>
      <c r="AS39" s="1">
        <v>2623</v>
      </c>
      <c r="AT39" s="1">
        <v>4637</v>
      </c>
      <c r="AU39" s="1">
        <v>15.114140000000001</v>
      </c>
      <c r="AW39">
        <f>'care receipt'!$N$5*'care provision'!AP39/1000</f>
        <v>931.24739136200026</v>
      </c>
      <c r="AX39">
        <f>'care receipt'!$N$5*'care provision'!AQ39/1000</f>
        <v>472.75841363000012</v>
      </c>
      <c r="AY39">
        <f>'care receipt'!$N$5*'care provision'!AR39/1000</f>
        <v>405.61204938100013</v>
      </c>
      <c r="AZ39">
        <f>'care receipt'!$N$5*'care provision'!AS39/1000</f>
        <v>174.90060916100006</v>
      </c>
      <c r="BA39">
        <f>'care receipt'!$N$5*'care provision'!AT39/1000</f>
        <v>309.19333765900006</v>
      </c>
      <c r="BB39">
        <f t="shared" si="17"/>
        <v>15.114140000000001</v>
      </c>
      <c r="BD39" s="1">
        <v>6120</v>
      </c>
      <c r="BE39" s="1">
        <v>3401</v>
      </c>
      <c r="BF39" s="1">
        <v>3261</v>
      </c>
      <c r="BG39" s="1">
        <v>1404</v>
      </c>
      <c r="BH39" s="1">
        <v>2463</v>
      </c>
      <c r="BI39" s="1">
        <v>16.24802</v>
      </c>
      <c r="BK39">
        <f>'care receipt'!$N$5*'care provision'!BD39/1000</f>
        <v>408.07919484000013</v>
      </c>
      <c r="BL39">
        <f>'care receipt'!$N$5*'care provision'!BE39/1000</f>
        <v>226.77734340700007</v>
      </c>
      <c r="BM39">
        <f>'care receipt'!$N$5*'care provision'!BF39/1000</f>
        <v>217.44219842700005</v>
      </c>
      <c r="BN39">
        <f>'care receipt'!$N$5*'care provision'!BG39/1000</f>
        <v>93.61816822800003</v>
      </c>
      <c r="BO39">
        <f>'care receipt'!$N$5*'care provision'!BH39/1000</f>
        <v>164.23187204100006</v>
      </c>
      <c r="BP39">
        <f t="shared" si="18"/>
        <v>16.24802</v>
      </c>
      <c r="BR39">
        <f t="shared" si="19"/>
        <v>3352.984037995001</v>
      </c>
      <c r="BS39">
        <f t="shared" si="20"/>
        <v>1716.1997249660003</v>
      </c>
      <c r="BT39">
        <f t="shared" si="21"/>
        <v>1499.4243226090005</v>
      </c>
      <c r="BU39">
        <f t="shared" si="22"/>
        <v>663.06201200800024</v>
      </c>
      <c r="BV39">
        <f t="shared" si="23"/>
        <v>1250.3093108570004</v>
      </c>
      <c r="BW39">
        <f t="shared" si="24"/>
        <v>16.092227337536645</v>
      </c>
      <c r="BY39">
        <f t="shared" si="33"/>
        <v>1964.3807321946172</v>
      </c>
      <c r="BZ39">
        <f t="shared" si="34"/>
        <v>2385.8709631680995</v>
      </c>
      <c r="CA39">
        <f t="shared" si="35"/>
        <v>1799.5393722720737</v>
      </c>
      <c r="CB39">
        <f t="shared" si="36"/>
        <v>936.54690569064689</v>
      </c>
      <c r="CC39">
        <f t="shared" si="25"/>
        <v>7086.3379733254369</v>
      </c>
      <c r="CD39">
        <f t="shared" si="26"/>
        <v>0.61389277673998022</v>
      </c>
      <c r="CE39">
        <f>CC39/'care receipt'!BR39</f>
        <v>1.4129846370584556</v>
      </c>
      <c r="CG39">
        <f>G39*Z39*365.25/7*'care receipt'!$BZ39/10^6</f>
        <v>40.282632672718144</v>
      </c>
      <c r="CH39">
        <f>H39*AN39*365.25/7*'care receipt'!$BZ39/10^6</f>
        <v>48.92593479392923</v>
      </c>
      <c r="CI39">
        <f>I39*BB39*365.25/7*'care receipt'!$BZ39/10^6</f>
        <v>36.902308358697503</v>
      </c>
      <c r="CJ39">
        <f>J39*BP39*365.25/7*'care receipt'!$BZ39/10^6</f>
        <v>19.205327340265036</v>
      </c>
      <c r="CK39">
        <f t="shared" si="27"/>
        <v>145.31620316560989</v>
      </c>
      <c r="CM39" s="1">
        <v>14742</v>
      </c>
      <c r="CN39" s="1">
        <v>20181</v>
      </c>
      <c r="CO39" s="1">
        <v>522</v>
      </c>
      <c r="CP39" s="1">
        <v>6</v>
      </c>
      <c r="CR39">
        <f>'care receipt'!$N$5*'care provision'!CM39/1000</f>
        <v>982.99076639400027</v>
      </c>
      <c r="CS39">
        <f>'care receipt'!$N$5*'care provision'!CN39/1000</f>
        <v>1345.6611488670003</v>
      </c>
      <c r="CT39">
        <f>'care receipt'!$N$5*'care provision'!CO39/1000</f>
        <v>34.806754854000005</v>
      </c>
      <c r="CU39">
        <f>'care receipt'!$N$5*'care provision'!CP39/1000</f>
        <v>0.40007764200000007</v>
      </c>
      <c r="CW39">
        <f t="shared" si="37"/>
        <v>2055</v>
      </c>
      <c r="CX39">
        <f t="shared" si="38"/>
        <v>0.48464724833979878</v>
      </c>
      <c r="CY39">
        <f t="shared" si="39"/>
        <v>0.44489759925927558</v>
      </c>
      <c r="CZ39">
        <f t="shared" si="40"/>
        <v>1.5253791531515733E-2</v>
      </c>
      <c r="DA39">
        <f t="shared" si="41"/>
        <v>3.6216575119212891E-4</v>
      </c>
      <c r="DC39" s="1">
        <v>548.2672</v>
      </c>
      <c r="DD39" s="1">
        <v>629.88810000000001</v>
      </c>
      <c r="DE39" s="1">
        <v>616.30460000000005</v>
      </c>
      <c r="DF39" s="1">
        <v>382.8338</v>
      </c>
      <c r="DH39">
        <f t="shared" si="42"/>
        <v>6.4672991414003107</v>
      </c>
      <c r="DI39">
        <f t="shared" si="43"/>
        <v>10.171391331643823</v>
      </c>
      <c r="DJ39">
        <f t="shared" si="44"/>
        <v>0.25741875753111038</v>
      </c>
      <c r="DK39">
        <f t="shared" si="45"/>
        <v>1.8379589277827955E-3</v>
      </c>
      <c r="DL39">
        <f>SUM(DH39:DK39)/'care receipt'!DF39</f>
        <v>0.18853390010928597</v>
      </c>
      <c r="DM39">
        <f t="shared" si="28"/>
        <v>16.897947189503029</v>
      </c>
      <c r="DO39" s="1">
        <v>0.28126299999999999</v>
      </c>
      <c r="DP39" s="1">
        <v>0.2472376</v>
      </c>
      <c r="DQ39" s="1">
        <v>0.48507899999999998</v>
      </c>
      <c r="DR39" s="1">
        <v>0.26586500000000002</v>
      </c>
      <c r="DS39" s="1">
        <v>4.6537200000000001E-2</v>
      </c>
      <c r="DT39" s="1">
        <v>1.5081300000000001E-2</v>
      </c>
      <c r="DU39" s="1">
        <v>0.27919440000000001</v>
      </c>
      <c r="DV39" s="1">
        <v>0.2383477</v>
      </c>
      <c r="DW39" s="1">
        <v>0.23785580000000001</v>
      </c>
      <c r="DX39" s="1">
        <v>0.25484899999999999</v>
      </c>
      <c r="DY39" s="1">
        <v>0.3019773</v>
      </c>
      <c r="EA39">
        <f t="shared" si="29"/>
        <v>0.28126299999999999</v>
      </c>
      <c r="EB39">
        <f t="shared" si="30"/>
        <v>0.48507899999999998</v>
      </c>
      <c r="EC39">
        <f t="shared" si="31"/>
        <v>0.26586500000000002</v>
      </c>
      <c r="ED39">
        <f t="shared" si="46"/>
        <v>3.6276313662676224E-2</v>
      </c>
      <c r="EE39">
        <f t="shared" si="32"/>
        <v>6.7428399999999999E-2</v>
      </c>
      <c r="EG39" s="1">
        <v>0.28126299999999999</v>
      </c>
      <c r="EH39" s="1">
        <v>0.3096951</v>
      </c>
      <c r="EI39" s="1">
        <v>0.41765059999999998</v>
      </c>
      <c r="EJ39" s="1">
        <v>0.237736</v>
      </c>
      <c r="EK39" s="1">
        <v>0.1596899</v>
      </c>
      <c r="EL39" s="1">
        <v>4447.2449999999999</v>
      </c>
      <c r="EM39" s="1">
        <v>4668.0559999999996</v>
      </c>
      <c r="EN39" s="1">
        <v>4921.6459999999997</v>
      </c>
      <c r="EO39" s="1">
        <v>4040.11</v>
      </c>
      <c r="EP39" s="1">
        <v>4127.9549999999999</v>
      </c>
    </row>
    <row r="40" spans="1:146" x14ac:dyDescent="0.25">
      <c r="A40">
        <v>2056</v>
      </c>
      <c r="B40" s="1">
        <v>30022</v>
      </c>
      <c r="C40" s="1">
        <v>45378</v>
      </c>
      <c r="D40" s="1">
        <v>34557</v>
      </c>
      <c r="E40" s="1">
        <v>16172</v>
      </c>
      <c r="G40">
        <f>'care receipt'!$N$5*'care provision'!B40/1000</f>
        <v>2001.8551613540005</v>
      </c>
      <c r="H40">
        <f>'care receipt'!$N$5*'care provision'!C40/1000</f>
        <v>3025.7872064460007</v>
      </c>
      <c r="I40">
        <f>'care receipt'!$N$5*'care provision'!D40/1000</f>
        <v>2304.2471790990007</v>
      </c>
      <c r="J40">
        <f>'care receipt'!$N$5*'care provision'!E40/1000</f>
        <v>1078.3426044040004</v>
      </c>
      <c r="K40">
        <f t="shared" si="14"/>
        <v>8410.232151303002</v>
      </c>
      <c r="L40">
        <f>K40/'care receipt'!BG40</f>
        <v>1.6694108771326091</v>
      </c>
      <c r="N40" s="1">
        <v>10704</v>
      </c>
      <c r="O40" s="1">
        <v>6164</v>
      </c>
      <c r="P40" s="1">
        <v>5536</v>
      </c>
      <c r="Q40" s="1">
        <v>2441</v>
      </c>
      <c r="R40" s="1">
        <v>5311</v>
      </c>
      <c r="S40" s="1">
        <v>18.365259999999999</v>
      </c>
      <c r="U40">
        <f>'care receipt'!$N$5*'care provision'!N40/1000</f>
        <v>713.73851332800018</v>
      </c>
      <c r="V40">
        <f>'care receipt'!$N$5*'care provision'!O40/1000</f>
        <v>411.01309754800013</v>
      </c>
      <c r="W40">
        <f>'care receipt'!$N$5*'care provision'!P40/1000</f>
        <v>369.13830435200015</v>
      </c>
      <c r="X40">
        <f>'care receipt'!$N$5*'care provision'!Q40/1000</f>
        <v>162.76492068700003</v>
      </c>
      <c r="Y40">
        <f>'care receipt'!$N$5*'care provision'!R40/1000</f>
        <v>354.13539277700011</v>
      </c>
      <c r="Z40">
        <f t="shared" si="15"/>
        <v>18.365259999999999</v>
      </c>
      <c r="AB40" s="1">
        <v>19542</v>
      </c>
      <c r="AC40" s="1">
        <v>9193</v>
      </c>
      <c r="AD40" s="1">
        <v>7572</v>
      </c>
      <c r="AE40" s="1">
        <v>3241</v>
      </c>
      <c r="AF40" s="1">
        <v>6061</v>
      </c>
      <c r="AG40" s="1">
        <v>14.945550000000001</v>
      </c>
      <c r="AI40">
        <f>'care receipt'!$N$5*'care provision'!AB40/1000</f>
        <v>1303.0528799940003</v>
      </c>
      <c r="AJ40">
        <f>'care receipt'!$N$5*'care provision'!AC40/1000</f>
        <v>612.98562715100024</v>
      </c>
      <c r="AK40">
        <f>'care receipt'!$N$5*'care provision'!AD40/1000</f>
        <v>504.89798420400018</v>
      </c>
      <c r="AL40">
        <f>'care receipt'!$N$5*'care provision'!AE40/1000</f>
        <v>216.10860628700007</v>
      </c>
      <c r="AM40">
        <f>'care receipt'!$N$5*'care provision'!AF40/1000</f>
        <v>404.14509802700007</v>
      </c>
      <c r="AN40">
        <f t="shared" si="16"/>
        <v>14.945550000000001</v>
      </c>
      <c r="AP40" s="1">
        <v>14156</v>
      </c>
      <c r="AQ40" s="1">
        <v>7269</v>
      </c>
      <c r="AR40" s="1">
        <v>6022</v>
      </c>
      <c r="AS40" s="1">
        <v>2664</v>
      </c>
      <c r="AT40" s="1">
        <v>4604</v>
      </c>
      <c r="AU40" s="1">
        <v>14.86148</v>
      </c>
      <c r="AW40">
        <f>'care receipt'!$N$5*'care provision'!AP40/1000</f>
        <v>943.91651669200019</v>
      </c>
      <c r="AX40">
        <f>'care receipt'!$N$5*'care provision'!AQ40/1000</f>
        <v>484.69406328300016</v>
      </c>
      <c r="AY40">
        <f>'care receipt'!$N$5*'care provision'!AR40/1000</f>
        <v>401.54459335400014</v>
      </c>
      <c r="AZ40">
        <f>'care receipt'!$N$5*'care provision'!AS40/1000</f>
        <v>177.63447304800005</v>
      </c>
      <c r="BA40">
        <f>'care receipt'!$N$5*'care provision'!AT40/1000</f>
        <v>306.99291062800012</v>
      </c>
      <c r="BB40">
        <f t="shared" si="17"/>
        <v>14.86148</v>
      </c>
      <c r="BD40" s="1">
        <v>6133</v>
      </c>
      <c r="BE40" s="1">
        <v>3438</v>
      </c>
      <c r="BF40" s="1">
        <v>3048</v>
      </c>
      <c r="BG40" s="1">
        <v>1335</v>
      </c>
      <c r="BH40" s="1">
        <v>2302</v>
      </c>
      <c r="BI40" s="1">
        <v>15.583</v>
      </c>
      <c r="BK40">
        <f>'care receipt'!$N$5*'care provision'!BD40/1000</f>
        <v>408.94602973100012</v>
      </c>
      <c r="BL40">
        <f>'care receipt'!$N$5*'care provision'!BE40/1000</f>
        <v>229.24448886600007</v>
      </c>
      <c r="BM40">
        <f>'care receipt'!$N$5*'care provision'!BF40/1000</f>
        <v>203.23944213600006</v>
      </c>
      <c r="BN40">
        <f>'care receipt'!$N$5*'care provision'!BG40/1000</f>
        <v>89.01727534500003</v>
      </c>
      <c r="BO40">
        <f>'care receipt'!$N$5*'care provision'!BH40/1000</f>
        <v>153.49645531400006</v>
      </c>
      <c r="BP40">
        <f t="shared" si="18"/>
        <v>15.583</v>
      </c>
      <c r="BR40">
        <f t="shared" si="19"/>
        <v>3369.6539397450006</v>
      </c>
      <c r="BS40">
        <f t="shared" si="20"/>
        <v>1737.9372768480007</v>
      </c>
      <c r="BT40">
        <f t="shared" si="21"/>
        <v>1478.8203240460005</v>
      </c>
      <c r="BU40">
        <f t="shared" si="22"/>
        <v>645.52527536700018</v>
      </c>
      <c r="BV40">
        <f t="shared" si="23"/>
        <v>1218.7698567460004</v>
      </c>
      <c r="BW40">
        <f t="shared" si="24"/>
        <v>15.818229304759415</v>
      </c>
      <c r="BY40">
        <f t="shared" si="33"/>
        <v>1918.3238125217335</v>
      </c>
      <c r="BZ40">
        <f t="shared" si="34"/>
        <v>2359.6221739142811</v>
      </c>
      <c r="CA40">
        <f t="shared" si="35"/>
        <v>1786.8303085547182</v>
      </c>
      <c r="CB40">
        <f t="shared" si="36"/>
        <v>876.79894668816564</v>
      </c>
      <c r="CC40">
        <f t="shared" si="25"/>
        <v>6941.5752416788973</v>
      </c>
      <c r="CD40">
        <f t="shared" si="26"/>
        <v>0.61627884701878488</v>
      </c>
      <c r="CE40">
        <f>CC40/'care receipt'!BR40</f>
        <v>1.3949895121873193</v>
      </c>
      <c r="CG40">
        <f>G40*Z40*365.25/7*'care receipt'!$BZ40/10^6</f>
        <v>40.045673530407193</v>
      </c>
      <c r="CH40">
        <f>H40*AN40*365.25/7*'care receipt'!$BZ40/10^6</f>
        <v>49.257929560633265</v>
      </c>
      <c r="CI40">
        <f>I40*BB40*365.25/7*'care receipt'!$BZ40/10^6</f>
        <v>37.300701124361566</v>
      </c>
      <c r="CJ40">
        <f>J40*BP40*365.25/7*'care receipt'!$BZ40/10^6</f>
        <v>18.303481477781727</v>
      </c>
      <c r="CK40">
        <f t="shared" si="27"/>
        <v>144.90778569318374</v>
      </c>
      <c r="CM40" s="1">
        <v>14524</v>
      </c>
      <c r="CN40" s="1">
        <v>20062</v>
      </c>
      <c r="CO40" s="1">
        <v>515</v>
      </c>
      <c r="CP40" s="1">
        <v>6</v>
      </c>
      <c r="CR40">
        <f>'care receipt'!$N$5*'care provision'!CM40/1000</f>
        <v>968.4546120680003</v>
      </c>
      <c r="CS40">
        <f>'care receipt'!$N$5*'care provision'!CN40/1000</f>
        <v>1337.7262756340003</v>
      </c>
      <c r="CT40">
        <f>'care receipt'!$N$5*'care provision'!CO40/1000</f>
        <v>34.339997605000015</v>
      </c>
      <c r="CU40">
        <f>'care receipt'!$N$5*'care provision'!CP40/1000</f>
        <v>0.40007764200000007</v>
      </c>
      <c r="CW40">
        <f t="shared" si="37"/>
        <v>2056</v>
      </c>
      <c r="CX40">
        <f t="shared" si="38"/>
        <v>0.48377856238758249</v>
      </c>
      <c r="CY40">
        <f t="shared" si="39"/>
        <v>0.4421085107320728</v>
      </c>
      <c r="CZ40">
        <f t="shared" si="40"/>
        <v>1.4902914026101804E-2</v>
      </c>
      <c r="DA40">
        <f t="shared" si="41"/>
        <v>3.7101162503091757E-4</v>
      </c>
      <c r="DC40" s="1">
        <v>545.90359999999998</v>
      </c>
      <c r="DD40" s="1">
        <v>631.36199999999997</v>
      </c>
      <c r="DE40" s="1">
        <v>629.2509</v>
      </c>
      <c r="DF40" s="1">
        <v>654.33540000000005</v>
      </c>
      <c r="DH40">
        <f t="shared" si="42"/>
        <v>6.3441943099742977</v>
      </c>
      <c r="DI40">
        <f t="shared" si="43"/>
        <v>10.135074442042004</v>
      </c>
      <c r="DJ40">
        <f t="shared" si="44"/>
        <v>0.25930169278732929</v>
      </c>
      <c r="DK40">
        <f t="shared" si="45"/>
        <v>3.1414195669095223E-3</v>
      </c>
      <c r="DL40">
        <f>SUM(DH40:DK40)/'care receipt'!DF40</f>
        <v>0.18573762416062412</v>
      </c>
      <c r="DM40">
        <f t="shared" si="28"/>
        <v>16.74171186437054</v>
      </c>
      <c r="DO40" s="1">
        <v>0.28443079999999998</v>
      </c>
      <c r="DP40" s="1">
        <v>0.247667</v>
      </c>
      <c r="DQ40" s="1">
        <v>0.48538439999999999</v>
      </c>
      <c r="DR40" s="1">
        <v>0.26958460000000001</v>
      </c>
      <c r="DS40" s="1">
        <v>4.5659400000000003E-2</v>
      </c>
      <c r="DT40" s="1">
        <v>1.31194E-2</v>
      </c>
      <c r="DU40" s="1">
        <v>0.28255360000000002</v>
      </c>
      <c r="DV40" s="1">
        <v>0.23427020000000001</v>
      </c>
      <c r="DW40" s="1">
        <v>0.24504210000000001</v>
      </c>
      <c r="DX40" s="1">
        <v>0.2524824</v>
      </c>
      <c r="DY40" s="1">
        <v>0.30621690000000001</v>
      </c>
      <c r="EA40">
        <f t="shared" si="29"/>
        <v>0.28443079999999998</v>
      </c>
      <c r="EB40">
        <f t="shared" si="30"/>
        <v>0.48538439999999999</v>
      </c>
      <c r="EC40">
        <f t="shared" si="31"/>
        <v>0.26958460000000001</v>
      </c>
      <c r="ED40">
        <f t="shared" si="46"/>
        <v>3.5285907914605057E-2</v>
      </c>
      <c r="EE40">
        <f t="shared" si="32"/>
        <v>7.4742599999999992E-2</v>
      </c>
      <c r="EG40" s="1">
        <v>0.28443079999999998</v>
      </c>
      <c r="EH40" s="1">
        <v>0.31187510000000002</v>
      </c>
      <c r="EI40" s="1">
        <v>0.4106418</v>
      </c>
      <c r="EJ40" s="1">
        <v>0.24677740000000001</v>
      </c>
      <c r="EK40" s="1">
        <v>0.16965740000000001</v>
      </c>
      <c r="EL40" s="1">
        <v>4515.9059999999999</v>
      </c>
      <c r="EM40" s="1">
        <v>4770.6109999999999</v>
      </c>
      <c r="EN40" s="1">
        <v>5029.152</v>
      </c>
      <c r="EO40" s="1">
        <v>4183.1130000000003</v>
      </c>
      <c r="EP40" s="1">
        <v>4295.05</v>
      </c>
    </row>
    <row r="41" spans="1:146" x14ac:dyDescent="0.25">
      <c r="A41">
        <v>2057</v>
      </c>
      <c r="B41" s="1">
        <v>29502</v>
      </c>
      <c r="C41" s="1">
        <v>45221</v>
      </c>
      <c r="D41" s="1">
        <v>34752</v>
      </c>
      <c r="E41" s="1">
        <v>16021</v>
      </c>
      <c r="G41">
        <f>'care receipt'!$N$5*'care provision'!B41/1000</f>
        <v>1967.1817657140004</v>
      </c>
      <c r="H41">
        <f>'care receipt'!$N$5*'care provision'!C41/1000</f>
        <v>3015.318508147001</v>
      </c>
      <c r="I41">
        <f>'care receipt'!$N$5*'care provision'!D41/1000</f>
        <v>2317.2497024640006</v>
      </c>
      <c r="J41">
        <f>'care receipt'!$N$5*'care provision'!E41/1000</f>
        <v>1068.2739837470003</v>
      </c>
      <c r="K41">
        <f t="shared" si="14"/>
        <v>8368.0239600720033</v>
      </c>
      <c r="L41">
        <f>K41/'care receipt'!BG41</f>
        <v>1.6719869967225347</v>
      </c>
      <c r="N41" s="1">
        <v>10504</v>
      </c>
      <c r="O41" s="1">
        <v>5989</v>
      </c>
      <c r="P41" s="1">
        <v>5396</v>
      </c>
      <c r="Q41" s="1">
        <v>2627</v>
      </c>
      <c r="R41" s="1">
        <v>5146</v>
      </c>
      <c r="S41" s="1">
        <v>18.15549</v>
      </c>
      <c r="U41">
        <f>'care receipt'!$N$5*'care provision'!N41/1000</f>
        <v>700.40259192800022</v>
      </c>
      <c r="V41">
        <f>'care receipt'!$N$5*'care provision'!O41/1000</f>
        <v>399.34416632300008</v>
      </c>
      <c r="W41">
        <f>'care receipt'!$N$5*'care provision'!P41/1000</f>
        <v>359.8031593720001</v>
      </c>
      <c r="X41">
        <f>'care receipt'!$N$5*'care provision'!Q41/1000</f>
        <v>175.16732758900005</v>
      </c>
      <c r="Y41">
        <f>'care receipt'!$N$5*'care provision'!R41/1000</f>
        <v>343.13325762200014</v>
      </c>
      <c r="Z41">
        <f t="shared" si="15"/>
        <v>18.15549</v>
      </c>
      <c r="AB41" s="1">
        <v>19706</v>
      </c>
      <c r="AC41" s="1">
        <v>9002</v>
      </c>
      <c r="AD41" s="1">
        <v>7466</v>
      </c>
      <c r="AE41" s="1">
        <v>3259</v>
      </c>
      <c r="AF41" s="1">
        <v>6067</v>
      </c>
      <c r="AG41" s="1">
        <v>14.92126</v>
      </c>
      <c r="AI41">
        <f>'care receipt'!$N$5*'care provision'!AB41/1000</f>
        <v>1313.9883355420004</v>
      </c>
      <c r="AJ41">
        <f>'care receipt'!$N$5*'care provision'!AC41/1000</f>
        <v>600.24982221400012</v>
      </c>
      <c r="AK41">
        <f>'care receipt'!$N$5*'care provision'!AD41/1000</f>
        <v>497.8299458620001</v>
      </c>
      <c r="AL41">
        <f>'care receipt'!$N$5*'care provision'!AE41/1000</f>
        <v>217.30883921300006</v>
      </c>
      <c r="AM41">
        <f>'care receipt'!$N$5*'care provision'!AF41/1000</f>
        <v>404.54517566900012</v>
      </c>
      <c r="AN41">
        <f t="shared" si="16"/>
        <v>14.92126</v>
      </c>
      <c r="AP41" s="1">
        <v>14312</v>
      </c>
      <c r="AQ41" s="1">
        <v>7090</v>
      </c>
      <c r="AR41" s="1">
        <v>6226</v>
      </c>
      <c r="AS41" s="1">
        <v>2602</v>
      </c>
      <c r="AT41" s="1">
        <v>4708</v>
      </c>
      <c r="AU41" s="1">
        <v>14.96306</v>
      </c>
      <c r="AW41">
        <f>'care receipt'!$N$5*'care provision'!AP41/1000</f>
        <v>954.31853538400026</v>
      </c>
      <c r="AX41">
        <f>'care receipt'!$N$5*'care provision'!AQ41/1000</f>
        <v>472.75841363000012</v>
      </c>
      <c r="AY41">
        <f>'care receipt'!$N$5*'care provision'!AR41/1000</f>
        <v>415.14723318200009</v>
      </c>
      <c r="AZ41">
        <f>'care receipt'!$N$5*'care provision'!AS41/1000</f>
        <v>173.50033741400003</v>
      </c>
      <c r="BA41">
        <f>'care receipt'!$N$5*'care provision'!AT41/1000</f>
        <v>313.92758975600009</v>
      </c>
      <c r="BB41">
        <f t="shared" si="17"/>
        <v>14.96306</v>
      </c>
      <c r="BD41" s="1">
        <v>6132</v>
      </c>
      <c r="BE41" s="1">
        <v>3340</v>
      </c>
      <c r="BF41" s="1">
        <v>2946</v>
      </c>
      <c r="BG41" s="1">
        <v>1289</v>
      </c>
      <c r="BH41" s="1">
        <v>2401</v>
      </c>
      <c r="BI41" s="1">
        <v>16.255120000000002</v>
      </c>
      <c r="BK41">
        <f>'care receipt'!$N$5*'care provision'!BD41/1000</f>
        <v>408.8793501240001</v>
      </c>
      <c r="BL41">
        <f>'care receipt'!$N$5*'care provision'!BE41/1000</f>
        <v>222.70988738000005</v>
      </c>
      <c r="BM41">
        <f>'care receipt'!$N$5*'care provision'!BF41/1000</f>
        <v>196.43812222200006</v>
      </c>
      <c r="BN41">
        <f>'care receipt'!$N$5*'care provision'!BG41/1000</f>
        <v>85.95001342300003</v>
      </c>
      <c r="BO41">
        <f>'care receipt'!$N$5*'care provision'!BH41/1000</f>
        <v>160.09773640700004</v>
      </c>
      <c r="BP41">
        <f t="shared" si="18"/>
        <v>16.255120000000002</v>
      </c>
      <c r="BR41">
        <f t="shared" si="19"/>
        <v>3377.588812978001</v>
      </c>
      <c r="BS41">
        <f t="shared" si="20"/>
        <v>1695.0622895470005</v>
      </c>
      <c r="BT41">
        <f t="shared" si="21"/>
        <v>1469.2184606380006</v>
      </c>
      <c r="BU41">
        <f t="shared" si="22"/>
        <v>651.92651763900017</v>
      </c>
      <c r="BV41">
        <f t="shared" si="23"/>
        <v>1221.7037594540004</v>
      </c>
      <c r="BW41">
        <f t="shared" si="24"/>
        <v>15.863430731497418</v>
      </c>
      <c r="BY41">
        <f t="shared" si="33"/>
        <v>1863.5654466877074</v>
      </c>
      <c r="BZ41">
        <f t="shared" si="34"/>
        <v>2347.6366235013652</v>
      </c>
      <c r="CA41">
        <f t="shared" si="35"/>
        <v>1809.1952425871928</v>
      </c>
      <c r="CB41">
        <f t="shared" si="36"/>
        <v>906.07681242427054</v>
      </c>
      <c r="CC41">
        <f t="shared" si="25"/>
        <v>6926.474125200536</v>
      </c>
      <c r="CD41">
        <f t="shared" si="26"/>
        <v>0.60798640030538609</v>
      </c>
      <c r="CE41">
        <f>CC41/'care receipt'!BR41</f>
        <v>1.401452663366167</v>
      </c>
      <c r="CG41">
        <f>G41*Z41*365.25/7*'care receipt'!$BZ41/10^6</f>
        <v>39.602247921178162</v>
      </c>
      <c r="CH41">
        <f>H41*AN41*365.25/7*'care receipt'!$BZ41/10^6</f>
        <v>49.88914543247521</v>
      </c>
      <c r="CI41">
        <f>I41*BB41*365.25/7*'care receipt'!$BZ41/10^6</f>
        <v>38.44683784092544</v>
      </c>
      <c r="CJ41">
        <f>J41*BP41*365.25/7*'care receipt'!$BZ41/10^6</f>
        <v>19.254852908458091</v>
      </c>
      <c r="CK41">
        <f t="shared" si="27"/>
        <v>147.19308410303688</v>
      </c>
      <c r="CM41" s="1">
        <v>14400</v>
      </c>
      <c r="CN41" s="1">
        <v>20086</v>
      </c>
      <c r="CO41" s="1">
        <v>502</v>
      </c>
      <c r="CP41" s="1">
        <v>4</v>
      </c>
      <c r="CR41">
        <f>'care receipt'!$N$5*'care provision'!CM41/1000</f>
        <v>960.18634080000027</v>
      </c>
      <c r="CS41">
        <f>'care receipt'!$N$5*'care provision'!CN41/1000</f>
        <v>1339.3265862020003</v>
      </c>
      <c r="CT41">
        <f>'care receipt'!$N$5*'care provision'!CO41/1000</f>
        <v>33.473162714000011</v>
      </c>
      <c r="CU41">
        <f>'care receipt'!$N$5*'care provision'!CP41/1000</f>
        <v>0.26671842800000006</v>
      </c>
      <c r="CW41">
        <f t="shared" si="37"/>
        <v>2057</v>
      </c>
      <c r="CX41">
        <f t="shared" si="38"/>
        <v>0.48810250152532036</v>
      </c>
      <c r="CY41">
        <f t="shared" si="39"/>
        <v>0.44417416686937478</v>
      </c>
      <c r="CZ41">
        <f t="shared" si="40"/>
        <v>1.4445211786372009E-2</v>
      </c>
      <c r="DA41">
        <f t="shared" si="41"/>
        <v>2.4967230509955683E-4</v>
      </c>
      <c r="DC41" s="1">
        <v>546.06730000000005</v>
      </c>
      <c r="DD41" s="1">
        <v>623.25649999999996</v>
      </c>
      <c r="DE41" s="1">
        <v>593.80250000000001</v>
      </c>
      <c r="DF41" s="1">
        <v>277.75380000000001</v>
      </c>
      <c r="DH41">
        <f t="shared" si="42"/>
        <v>6.2919163514104319</v>
      </c>
      <c r="DI41">
        <f t="shared" si="43"/>
        <v>10.016928005678484</v>
      </c>
      <c r="DJ41">
        <f t="shared" si="44"/>
        <v>0.2385173724297599</v>
      </c>
      <c r="DK41">
        <f t="shared" si="45"/>
        <v>8.8898468288431723E-4</v>
      </c>
      <c r="DL41">
        <f>SUM(DH41:DK41)/'care receipt'!DF41</f>
        <v>0.18139985648927498</v>
      </c>
      <c r="DM41">
        <f t="shared" si="28"/>
        <v>16.548250714201561</v>
      </c>
      <c r="DO41" s="1">
        <v>0.28473080000000001</v>
      </c>
      <c r="DP41" s="1">
        <v>0.24943380000000001</v>
      </c>
      <c r="DQ41" s="1">
        <v>0.48728090000000002</v>
      </c>
      <c r="DR41" s="1">
        <v>0.27443319999999999</v>
      </c>
      <c r="DS41" s="1">
        <v>4.5285199999999998E-2</v>
      </c>
      <c r="DT41" s="1">
        <v>1.32709E-2</v>
      </c>
      <c r="DU41" s="1">
        <v>0.28275860000000003</v>
      </c>
      <c r="DV41" s="1">
        <v>0.24008370000000001</v>
      </c>
      <c r="DW41" s="1">
        <v>0.24177199999999999</v>
      </c>
      <c r="DX41" s="1">
        <v>0.27238679999999998</v>
      </c>
      <c r="DY41" s="1">
        <v>0.30443730000000002</v>
      </c>
      <c r="EA41">
        <f t="shared" si="29"/>
        <v>0.28473080000000001</v>
      </c>
      <c r="EB41">
        <f t="shared" si="30"/>
        <v>0.48728090000000002</v>
      </c>
      <c r="EC41">
        <f t="shared" si="31"/>
        <v>0.27443319999999999</v>
      </c>
      <c r="ED41">
        <f t="shared" si="46"/>
        <v>3.5183352555492091E-2</v>
      </c>
      <c r="EE41">
        <f t="shared" si="32"/>
        <v>6.6213899999999992E-2</v>
      </c>
      <c r="EG41" s="1">
        <v>0.28473080000000001</v>
      </c>
      <c r="EH41" s="1">
        <v>0.31973020000000002</v>
      </c>
      <c r="EI41" s="1">
        <v>0.42106700000000002</v>
      </c>
      <c r="EJ41" s="1">
        <v>0.25218750000000001</v>
      </c>
      <c r="EK41" s="1">
        <v>0.17391300000000001</v>
      </c>
      <c r="EL41" s="1">
        <v>4569.4889999999996</v>
      </c>
      <c r="EM41" s="1">
        <v>4784.9470000000001</v>
      </c>
      <c r="EN41" s="1">
        <v>5043.9390000000003</v>
      </c>
      <c r="EO41" s="1">
        <v>4200.076</v>
      </c>
      <c r="EP41" s="1">
        <v>4303.0519999999997</v>
      </c>
    </row>
    <row r="42" spans="1:146" x14ac:dyDescent="0.25">
      <c r="A42">
        <v>2058</v>
      </c>
      <c r="B42" s="1">
        <v>29602</v>
      </c>
      <c r="C42" s="1">
        <v>44653</v>
      </c>
      <c r="D42" s="1">
        <v>34657</v>
      </c>
      <c r="E42" s="1">
        <v>15816</v>
      </c>
      <c r="G42">
        <f>'care receipt'!$N$5*'care provision'!B42/1000</f>
        <v>1973.8497264140005</v>
      </c>
      <c r="H42">
        <f>'care receipt'!$N$5*'care provision'!C42/1000</f>
        <v>2977.4444913710008</v>
      </c>
      <c r="I42">
        <f>'care receipt'!$N$5*'care provision'!D42/1000</f>
        <v>2310.9151397990008</v>
      </c>
      <c r="J42">
        <f>'care receipt'!$N$5*'care provision'!E42/1000</f>
        <v>1054.6046643120003</v>
      </c>
      <c r="K42">
        <f t="shared" si="14"/>
        <v>8316.8140218960034</v>
      </c>
      <c r="L42">
        <f>K42/'care receipt'!BG42</f>
        <v>1.6771729776247852</v>
      </c>
      <c r="N42" s="1">
        <v>10579</v>
      </c>
      <c r="O42" s="1">
        <v>5943</v>
      </c>
      <c r="P42" s="1">
        <v>5379</v>
      </c>
      <c r="Q42" s="1">
        <v>2647</v>
      </c>
      <c r="R42" s="1">
        <v>5207</v>
      </c>
      <c r="S42" s="1">
        <v>18.34854</v>
      </c>
      <c r="U42">
        <f>'care receipt'!$N$5*'care provision'!N42/1000</f>
        <v>705.40356245300018</v>
      </c>
      <c r="V42">
        <f>'care receipt'!$N$5*'care provision'!O42/1000</f>
        <v>396.27690440100014</v>
      </c>
      <c r="W42">
        <f>'care receipt'!$N$5*'care provision'!P42/1000</f>
        <v>358.66960605300011</v>
      </c>
      <c r="X42">
        <f>'care receipt'!$N$5*'care provision'!Q42/1000</f>
        <v>176.50091972900003</v>
      </c>
      <c r="Y42">
        <f>'care receipt'!$N$5*'care provision'!R42/1000</f>
        <v>347.20071364900008</v>
      </c>
      <c r="Z42">
        <f t="shared" si="15"/>
        <v>18.34854</v>
      </c>
      <c r="AB42" s="1">
        <v>19069</v>
      </c>
      <c r="AC42" s="1">
        <v>9040</v>
      </c>
      <c r="AD42" s="1">
        <v>7602</v>
      </c>
      <c r="AE42" s="1">
        <v>3158</v>
      </c>
      <c r="AF42" s="1">
        <v>5986</v>
      </c>
      <c r="AG42" s="1">
        <v>14.961460000000001</v>
      </c>
      <c r="AI42">
        <f>'care receipt'!$N$5*'care provision'!AB42/1000</f>
        <v>1271.5134258830003</v>
      </c>
      <c r="AJ42">
        <f>'care receipt'!$N$5*'care provision'!AC42/1000</f>
        <v>602.7836472800002</v>
      </c>
      <c r="AK42">
        <f>'care receipt'!$N$5*'care provision'!AD42/1000</f>
        <v>506.89837241400016</v>
      </c>
      <c r="AL42">
        <f>'care receipt'!$N$5*'care provision'!AE42/1000</f>
        <v>210.57419890600005</v>
      </c>
      <c r="AM42">
        <f>'care receipt'!$N$5*'care provision'!AF42/1000</f>
        <v>399.14412750200012</v>
      </c>
      <c r="AN42">
        <f t="shared" si="16"/>
        <v>14.961460000000001</v>
      </c>
      <c r="AP42" s="1">
        <v>14276</v>
      </c>
      <c r="AQ42" s="1">
        <v>7161</v>
      </c>
      <c r="AR42" s="1">
        <v>6119</v>
      </c>
      <c r="AS42" s="1">
        <v>2624</v>
      </c>
      <c r="AT42" s="1">
        <v>4658</v>
      </c>
      <c r="AU42" s="1">
        <v>14.916700000000001</v>
      </c>
      <c r="AW42">
        <f>'care receipt'!$N$5*'care provision'!AP42/1000</f>
        <v>951.91806953200023</v>
      </c>
      <c r="AX42">
        <f>'care receipt'!$N$5*'care provision'!AQ42/1000</f>
        <v>477.49266572700014</v>
      </c>
      <c r="AY42">
        <f>'care receipt'!$N$5*'care provision'!AR42/1000</f>
        <v>408.0125152330001</v>
      </c>
      <c r="AZ42">
        <f>'care receipt'!$N$5*'care provision'!AS42/1000</f>
        <v>174.96728876800006</v>
      </c>
      <c r="BA42">
        <f>'care receipt'!$N$5*'care provision'!AT42/1000</f>
        <v>310.59360940600004</v>
      </c>
      <c r="BB42">
        <f t="shared" si="17"/>
        <v>14.916700000000001</v>
      </c>
      <c r="BD42" s="1">
        <v>6082</v>
      </c>
      <c r="BE42" s="1">
        <v>3329</v>
      </c>
      <c r="BF42" s="1">
        <v>2961</v>
      </c>
      <c r="BG42" s="1">
        <v>1244</v>
      </c>
      <c r="BH42" s="1">
        <v>2303</v>
      </c>
      <c r="BI42" s="1">
        <v>15.7883</v>
      </c>
      <c r="BK42">
        <f>'care receipt'!$N$5*'care provision'!BD42/1000</f>
        <v>405.54536977400016</v>
      </c>
      <c r="BL42">
        <f>'care receipt'!$N$5*'care provision'!BE42/1000</f>
        <v>221.97641170300005</v>
      </c>
      <c r="BM42">
        <f>'care receipt'!$N$5*'care provision'!BF42/1000</f>
        <v>197.43831632700005</v>
      </c>
      <c r="BN42">
        <f>'care receipt'!$N$5*'care provision'!BG42/1000</f>
        <v>82.949431108000013</v>
      </c>
      <c r="BO42">
        <f>'care receipt'!$N$5*'care provision'!BH42/1000</f>
        <v>153.56313492100006</v>
      </c>
      <c r="BP42">
        <f t="shared" si="18"/>
        <v>15.7883</v>
      </c>
      <c r="BR42">
        <f t="shared" si="19"/>
        <v>3334.380427642001</v>
      </c>
      <c r="BS42">
        <f t="shared" si="20"/>
        <v>1698.5296291110005</v>
      </c>
      <c r="BT42">
        <f t="shared" si="21"/>
        <v>1471.0188100270004</v>
      </c>
      <c r="BU42">
        <f t="shared" si="22"/>
        <v>644.9918385110002</v>
      </c>
      <c r="BV42">
        <f t="shared" si="23"/>
        <v>1210.5015854780004</v>
      </c>
      <c r="BW42">
        <f t="shared" si="24"/>
        <v>15.857733461291769</v>
      </c>
      <c r="BY42">
        <f t="shared" si="33"/>
        <v>1889.7649222478487</v>
      </c>
      <c r="BZ42">
        <f t="shared" si="34"/>
        <v>2324.3944728595188</v>
      </c>
      <c r="CA42">
        <f t="shared" si="35"/>
        <v>1798.6594254282813</v>
      </c>
      <c r="CB42">
        <f t="shared" si="36"/>
        <v>868.79485908196432</v>
      </c>
      <c r="CC42">
        <f t="shared" si="25"/>
        <v>6881.6136796176133</v>
      </c>
      <c r="CD42">
        <f t="shared" si="26"/>
        <v>0.61237953644348331</v>
      </c>
      <c r="CE42">
        <f>CC42/'care receipt'!BR42</f>
        <v>1.4326235752328509</v>
      </c>
      <c r="CG42">
        <f>G42*Z42*365.25/7*'care receipt'!$BZ42/10^6</f>
        <v>40.881279177894768</v>
      </c>
      <c r="CH42">
        <f>H42*AN42*365.25/7*'care receipt'!$BZ42/10^6</f>
        <v>50.283619007752328</v>
      </c>
      <c r="CI42">
        <f>I42*BB42*365.25/7*'care receipt'!$BZ42/10^6</f>
        <v>38.910394224812201</v>
      </c>
      <c r="CJ42">
        <f>J42*BP42*365.25/7*'care receipt'!$BZ42/10^6</f>
        <v>18.794636710793654</v>
      </c>
      <c r="CK42">
        <f t="shared" si="27"/>
        <v>148.86992912125294</v>
      </c>
      <c r="CM42" s="1">
        <v>14369</v>
      </c>
      <c r="CN42" s="1">
        <v>19750</v>
      </c>
      <c r="CO42" s="1">
        <v>497</v>
      </c>
      <c r="CP42" s="1">
        <v>7</v>
      </c>
      <c r="CR42">
        <f>'care receipt'!$N$5*'care provision'!CM42/1000</f>
        <v>958.11927298300031</v>
      </c>
      <c r="CS42">
        <f>'care receipt'!$N$5*'care provision'!CN42/1000</f>
        <v>1316.9222382500004</v>
      </c>
      <c r="CT42">
        <f>'care receipt'!$N$5*'care provision'!CO42/1000</f>
        <v>33.13976467900001</v>
      </c>
      <c r="CU42">
        <f>'care receipt'!$N$5*'care provision'!CP42/1000</f>
        <v>0.4667572490000001</v>
      </c>
      <c r="CW42">
        <f t="shared" si="37"/>
        <v>2058</v>
      </c>
      <c r="CX42">
        <f t="shared" si="38"/>
        <v>0.4854063914600365</v>
      </c>
      <c r="CY42">
        <f t="shared" si="39"/>
        <v>0.44229950955142994</v>
      </c>
      <c r="CZ42">
        <f t="shared" si="40"/>
        <v>1.4340537265198948E-2</v>
      </c>
      <c r="DA42">
        <f t="shared" si="41"/>
        <v>4.4258978249873542E-4</v>
      </c>
      <c r="DC42" s="1">
        <v>551.30359999999996</v>
      </c>
      <c r="DD42" s="1">
        <v>625.17470000000003</v>
      </c>
      <c r="DE42" s="1">
        <v>624.50710000000004</v>
      </c>
      <c r="DF42" s="1">
        <v>569.18849999999998</v>
      </c>
      <c r="DH42">
        <f t="shared" si="42"/>
        <v>6.338575253098929</v>
      </c>
      <c r="DI42">
        <f t="shared" si="43"/>
        <v>9.879677582655269</v>
      </c>
      <c r="DJ42">
        <f t="shared" si="44"/>
        <v>0.24835222001237675</v>
      </c>
      <c r="DK42">
        <f t="shared" si="45"/>
        <v>3.1880743010692385E-3</v>
      </c>
      <c r="DL42">
        <f>SUM(DH42:DK42)/'care receipt'!DF42</f>
        <v>0.18300522621613266</v>
      </c>
      <c r="DM42">
        <f t="shared" si="28"/>
        <v>16.469793130067643</v>
      </c>
      <c r="DO42" s="1">
        <v>0.28780430000000001</v>
      </c>
      <c r="DP42" s="1">
        <v>0.25262180000000001</v>
      </c>
      <c r="DQ42" s="1">
        <v>0.48717050000000001</v>
      </c>
      <c r="DR42" s="1">
        <v>0.28238790000000003</v>
      </c>
      <c r="DS42" s="1">
        <v>4.7211200000000002E-2</v>
      </c>
      <c r="DT42" s="1">
        <v>1.2907999999999999E-2</v>
      </c>
      <c r="DU42" s="1">
        <v>0.28596680000000002</v>
      </c>
      <c r="DV42" s="1">
        <v>0.23890210000000001</v>
      </c>
      <c r="DW42" s="1">
        <v>0.2488438</v>
      </c>
      <c r="DX42" s="1">
        <v>0.26942369999999999</v>
      </c>
      <c r="DY42" s="1">
        <v>0.31031809999999999</v>
      </c>
      <c r="EA42">
        <f t="shared" si="29"/>
        <v>0.28780430000000001</v>
      </c>
      <c r="EB42">
        <f t="shared" si="30"/>
        <v>0.48717050000000001</v>
      </c>
      <c r="EC42">
        <f t="shared" si="31"/>
        <v>0.28238790000000003</v>
      </c>
      <c r="ED42">
        <f t="shared" si="46"/>
        <v>3.6462098278287405E-2</v>
      </c>
      <c r="EE42">
        <f t="shared" si="32"/>
        <v>7.4126999999999998E-2</v>
      </c>
      <c r="EG42" s="1">
        <v>0.28780430000000001</v>
      </c>
      <c r="EH42" s="1">
        <v>0.31987409999999999</v>
      </c>
      <c r="EI42" s="1">
        <v>0.41304350000000001</v>
      </c>
      <c r="EJ42" s="1">
        <v>0.25845099999999999</v>
      </c>
      <c r="EK42" s="1">
        <v>0.16501650000000001</v>
      </c>
      <c r="EL42" s="1">
        <v>4656.8900000000003</v>
      </c>
      <c r="EM42" s="1">
        <v>4911.9889999999996</v>
      </c>
      <c r="EN42" s="1">
        <v>5188.8980000000001</v>
      </c>
      <c r="EO42" s="1">
        <v>4244.8850000000002</v>
      </c>
      <c r="EP42" s="1">
        <v>4365.8360000000002</v>
      </c>
    </row>
    <row r="43" spans="1:146" x14ac:dyDescent="0.25">
      <c r="A43">
        <v>2059</v>
      </c>
      <c r="B43" s="1">
        <v>28937</v>
      </c>
      <c r="C43" s="1">
        <v>44651</v>
      </c>
      <c r="D43" s="1">
        <v>34559</v>
      </c>
      <c r="E43" s="1">
        <v>15579</v>
      </c>
      <c r="G43">
        <f>'care receipt'!$N$5*'care provision'!B43/1000</f>
        <v>1929.5077877590004</v>
      </c>
      <c r="H43">
        <f>'care receipt'!$N$5*'care provision'!C43/1000</f>
        <v>2977.3111321570009</v>
      </c>
      <c r="I43">
        <f>'care receipt'!$N$5*'care provision'!D43/1000</f>
        <v>2304.3805383130007</v>
      </c>
      <c r="J43">
        <f>'care receipt'!$N$5*'care provision'!E43/1000</f>
        <v>1038.8015974530003</v>
      </c>
      <c r="K43">
        <f t="shared" si="14"/>
        <v>8250.0010556820034</v>
      </c>
      <c r="L43">
        <f>K43/'care receipt'!BG43</f>
        <v>1.6860997547015537</v>
      </c>
      <c r="N43" s="1">
        <v>10320</v>
      </c>
      <c r="O43" s="1">
        <v>5886</v>
      </c>
      <c r="P43" s="1">
        <v>5471</v>
      </c>
      <c r="Q43" s="1">
        <v>2474</v>
      </c>
      <c r="R43" s="1">
        <v>4931</v>
      </c>
      <c r="S43" s="1">
        <v>18.02477</v>
      </c>
      <c r="U43">
        <f>'care receipt'!$N$5*'care provision'!N43/1000</f>
        <v>688.13354424000022</v>
      </c>
      <c r="V43">
        <f>'care receipt'!$N$5*'care provision'!O43/1000</f>
        <v>392.47616680200014</v>
      </c>
      <c r="W43">
        <f>'care receipt'!$N$5*'care provision'!P43/1000</f>
        <v>364.80412989700011</v>
      </c>
      <c r="X43">
        <f>'care receipt'!$N$5*'care provision'!Q43/1000</f>
        <v>164.96534771800003</v>
      </c>
      <c r="Y43">
        <f>'care receipt'!$N$5*'care provision'!R43/1000</f>
        <v>328.79714211700008</v>
      </c>
      <c r="Z43">
        <f t="shared" si="15"/>
        <v>18.02477</v>
      </c>
      <c r="AB43" s="1">
        <v>19263</v>
      </c>
      <c r="AC43" s="1">
        <v>8822</v>
      </c>
      <c r="AD43" s="1">
        <v>7456</v>
      </c>
      <c r="AE43" s="1">
        <v>3198</v>
      </c>
      <c r="AF43" s="1">
        <v>6135</v>
      </c>
      <c r="AG43" s="1">
        <v>15.207710000000001</v>
      </c>
      <c r="AI43">
        <f>'care receipt'!$N$5*'care provision'!AB43/1000</f>
        <v>1284.4492696410002</v>
      </c>
      <c r="AJ43">
        <f>'care receipt'!$N$5*'care provision'!AC43/1000</f>
        <v>588.24749295400011</v>
      </c>
      <c r="AK43">
        <f>'care receipt'!$N$5*'care provision'!AD43/1000</f>
        <v>497.16314979200013</v>
      </c>
      <c r="AL43">
        <f>'care receipt'!$N$5*'care provision'!AE43/1000</f>
        <v>213.24138318600006</v>
      </c>
      <c r="AM43">
        <f>'care receipt'!$N$5*'care provision'!AF43/1000</f>
        <v>409.07938894500012</v>
      </c>
      <c r="AN43">
        <f t="shared" si="16"/>
        <v>15.207710000000001</v>
      </c>
      <c r="AP43" s="1">
        <v>14122</v>
      </c>
      <c r="AQ43" s="1">
        <v>7248</v>
      </c>
      <c r="AR43" s="1">
        <v>6176</v>
      </c>
      <c r="AS43" s="1">
        <v>2606</v>
      </c>
      <c r="AT43" s="1">
        <v>4623</v>
      </c>
      <c r="AU43" s="1">
        <v>14.922219999999999</v>
      </c>
      <c r="AW43">
        <f>'care receipt'!$N$5*'care provision'!AP43/1000</f>
        <v>941.64941005400021</v>
      </c>
      <c r="AX43">
        <f>'care receipt'!$N$5*'care provision'!AQ43/1000</f>
        <v>483.29379153600013</v>
      </c>
      <c r="AY43">
        <f>'care receipt'!$N$5*'care provision'!AR43/1000</f>
        <v>411.8132528320001</v>
      </c>
      <c r="AZ43">
        <f>'care receipt'!$N$5*'care provision'!AS43/1000</f>
        <v>173.76705584200005</v>
      </c>
      <c r="BA43">
        <f>'care receipt'!$N$5*'care provision'!AT43/1000</f>
        <v>308.2598231610001</v>
      </c>
      <c r="BB43">
        <f t="shared" si="17"/>
        <v>14.922219999999999</v>
      </c>
      <c r="BD43" s="1">
        <v>5859</v>
      </c>
      <c r="BE43" s="1">
        <v>3287</v>
      </c>
      <c r="BF43" s="1">
        <v>2926</v>
      </c>
      <c r="BG43" s="1">
        <v>1320</v>
      </c>
      <c r="BH43" s="1">
        <v>2274</v>
      </c>
      <c r="BI43" s="1">
        <v>16.022120000000001</v>
      </c>
      <c r="BK43">
        <f>'care receipt'!$N$5*'care provision'!BD43/1000</f>
        <v>390.67581741300012</v>
      </c>
      <c r="BL43">
        <f>'care receipt'!$N$5*'care provision'!BE43/1000</f>
        <v>219.17586820900007</v>
      </c>
      <c r="BM43">
        <f>'care receipt'!$N$5*'care provision'!BF43/1000</f>
        <v>195.10453008200005</v>
      </c>
      <c r="BN43">
        <f>'care receipt'!$N$5*'care provision'!BG43/1000</f>
        <v>88.017081240000024</v>
      </c>
      <c r="BO43">
        <f>'care receipt'!$N$5*'care provision'!BH43/1000</f>
        <v>151.62942631800004</v>
      </c>
      <c r="BP43">
        <f t="shared" si="18"/>
        <v>16.022120000000001</v>
      </c>
      <c r="BR43">
        <f t="shared" si="19"/>
        <v>3304.9080413480006</v>
      </c>
      <c r="BS43">
        <f t="shared" si="20"/>
        <v>1683.1933195010004</v>
      </c>
      <c r="BT43">
        <f t="shared" si="21"/>
        <v>1468.8850626030003</v>
      </c>
      <c r="BU43">
        <f t="shared" si="22"/>
        <v>639.99086798600024</v>
      </c>
      <c r="BV43">
        <f t="shared" si="23"/>
        <v>1197.7657805410004</v>
      </c>
      <c r="BW43">
        <f t="shared" si="24"/>
        <v>15.889367127038776</v>
      </c>
      <c r="BY43">
        <f t="shared" si="33"/>
        <v>1814.7150964975774</v>
      </c>
      <c r="BZ43">
        <f t="shared" si="34"/>
        <v>2362.5457546284292</v>
      </c>
      <c r="CA43">
        <f t="shared" si="35"/>
        <v>1794.2370562048911</v>
      </c>
      <c r="CB43">
        <f t="shared" si="36"/>
        <v>868.44990806081205</v>
      </c>
      <c r="CC43">
        <f t="shared" si="25"/>
        <v>6839.9478153917098</v>
      </c>
      <c r="CD43">
        <f t="shared" si="26"/>
        <v>0.61071531009725744</v>
      </c>
      <c r="CE43">
        <f>CC43/'care receipt'!BR43</f>
        <v>1.4163559141553588</v>
      </c>
      <c r="CG43">
        <f>G43*Z43*365.25/7*'care receipt'!$BZ43/10^6</f>
        <v>39.963788268997796</v>
      </c>
      <c r="CH43">
        <f>H43*AN43*365.25/7*'care receipt'!$BZ43/10^6</f>
        <v>52.028154995797827</v>
      </c>
      <c r="CI43">
        <f>I43*BB43*365.25/7*'care receipt'!$BZ43/10^6</f>
        <v>39.512819371455478</v>
      </c>
      <c r="CJ43">
        <f>J43*BP43*365.25/7*'care receipt'!$BZ43/10^6</f>
        <v>19.125067243313818</v>
      </c>
      <c r="CK43">
        <f t="shared" si="27"/>
        <v>150.62982987956491</v>
      </c>
      <c r="CM43" s="1">
        <v>14116</v>
      </c>
      <c r="CN43" s="1">
        <v>20108</v>
      </c>
      <c r="CO43" s="1">
        <v>490</v>
      </c>
      <c r="CP43" s="1">
        <v>4</v>
      </c>
      <c r="CR43">
        <f>'care receipt'!$N$5*'care provision'!CM43/1000</f>
        <v>941.24933241200029</v>
      </c>
      <c r="CS43">
        <f>'care receipt'!$N$5*'care provision'!CN43/1000</f>
        <v>1340.7935375560003</v>
      </c>
      <c r="CT43">
        <f>'care receipt'!$N$5*'care provision'!CO43/1000</f>
        <v>32.673007430000006</v>
      </c>
      <c r="CU43">
        <f>'care receipt'!$N$5*'care provision'!CP43/1000</f>
        <v>0.26671842800000006</v>
      </c>
      <c r="CW43">
        <f t="shared" si="37"/>
        <v>2059</v>
      </c>
      <c r="CX43">
        <f t="shared" si="38"/>
        <v>0.48781836403220796</v>
      </c>
      <c r="CY43">
        <f t="shared" si="39"/>
        <v>0.4503370585205258</v>
      </c>
      <c r="CZ43">
        <f t="shared" si="40"/>
        <v>1.4178651002633177E-2</v>
      </c>
      <c r="DA43">
        <f t="shared" si="41"/>
        <v>2.5675588933821169E-4</v>
      </c>
      <c r="DC43" s="1">
        <v>550.2355</v>
      </c>
      <c r="DD43" s="1">
        <v>630.25810000000001</v>
      </c>
      <c r="DE43" s="1">
        <v>597.44770000000005</v>
      </c>
      <c r="DF43" s="1">
        <v>513.84649999999999</v>
      </c>
      <c r="DH43">
        <f t="shared" si="42"/>
        <v>6.2149055645325983</v>
      </c>
      <c r="DI43">
        <f t="shared" si="43"/>
        <v>10.140551849667881</v>
      </c>
      <c r="DJ43">
        <f t="shared" si="44"/>
        <v>0.23424495769363701</v>
      </c>
      <c r="DK43">
        <f t="shared" si="45"/>
        <v>1.6446279685596245E-3</v>
      </c>
      <c r="DL43">
        <f>SUM(DH43:DK43)/'care receipt'!DF43</f>
        <v>0.17946123749083728</v>
      </c>
      <c r="DM43">
        <f t="shared" si="28"/>
        <v>16.591346999862676</v>
      </c>
      <c r="DO43" s="1">
        <v>0.28946060000000001</v>
      </c>
      <c r="DP43" s="1">
        <v>0.2520348</v>
      </c>
      <c r="DQ43" s="1">
        <v>0.4859928</v>
      </c>
      <c r="DR43" s="1">
        <v>0.28338609999999997</v>
      </c>
      <c r="DS43" s="1">
        <v>4.5627899999999999E-2</v>
      </c>
      <c r="DT43" s="1">
        <v>1.32385E-2</v>
      </c>
      <c r="DU43" s="1">
        <v>0.2877632</v>
      </c>
      <c r="DV43" s="1">
        <v>0.23690320000000001</v>
      </c>
      <c r="DW43" s="1">
        <v>0.25159680000000001</v>
      </c>
      <c r="DX43" s="1">
        <v>0.2669301</v>
      </c>
      <c r="DY43" s="1">
        <v>0.31019229999999998</v>
      </c>
      <c r="EA43">
        <f t="shared" si="29"/>
        <v>0.28946060000000001</v>
      </c>
      <c r="EB43">
        <f t="shared" si="30"/>
        <v>0.4859928</v>
      </c>
      <c r="EC43">
        <f t="shared" si="31"/>
        <v>0.28338609999999997</v>
      </c>
      <c r="ED43">
        <f t="shared" si="46"/>
        <v>3.5563787697953646E-2</v>
      </c>
      <c r="EE43">
        <f t="shared" si="32"/>
        <v>7.4199400000000026E-2</v>
      </c>
      <c r="EG43" s="1">
        <v>0.28946060000000001</v>
      </c>
      <c r="EH43" s="1">
        <v>0.31623370000000001</v>
      </c>
      <c r="EI43" s="1">
        <v>0.41179339999999998</v>
      </c>
      <c r="EJ43" s="1">
        <v>0.25457740000000001</v>
      </c>
      <c r="EK43" s="1">
        <v>0.17703350000000001</v>
      </c>
      <c r="EL43" s="1">
        <v>4702.6239999999998</v>
      </c>
      <c r="EM43" s="1">
        <v>4963.4870000000001</v>
      </c>
      <c r="EN43" s="1">
        <v>5211.0010000000002</v>
      </c>
      <c r="EO43" s="1">
        <v>4330.7470000000003</v>
      </c>
      <c r="EP43" s="1">
        <v>4426.1260000000002</v>
      </c>
    </row>
    <row r="44" spans="1:146" x14ac:dyDescent="0.25">
      <c r="A44">
        <v>2060</v>
      </c>
      <c r="B44" s="1">
        <v>28205</v>
      </c>
      <c r="C44" s="1">
        <v>44464</v>
      </c>
      <c r="D44" s="1">
        <v>34655</v>
      </c>
      <c r="E44" s="1">
        <v>15620</v>
      </c>
      <c r="G44">
        <f>'care receipt'!$N$5*'care provision'!B44/1000</f>
        <v>1880.6983154350005</v>
      </c>
      <c r="H44">
        <f>'care receipt'!$N$5*'care provision'!C44/1000</f>
        <v>2964.8420456480007</v>
      </c>
      <c r="I44">
        <f>'care receipt'!$N$5*'care provision'!D44/1000</f>
        <v>2310.7817805850009</v>
      </c>
      <c r="J44">
        <f>'care receipt'!$N$5*'care provision'!E44/1000</f>
        <v>1041.5354613400002</v>
      </c>
      <c r="K44">
        <f t="shared" si="14"/>
        <v>8197.8576030080021</v>
      </c>
      <c r="L44">
        <f>K44/'care receipt'!BG44</f>
        <v>1.6856884306359177</v>
      </c>
      <c r="N44" s="1">
        <v>10044</v>
      </c>
      <c r="O44" s="1">
        <v>5881</v>
      </c>
      <c r="P44" s="1">
        <v>5153</v>
      </c>
      <c r="Q44" s="1">
        <v>2355</v>
      </c>
      <c r="R44" s="1">
        <v>4905</v>
      </c>
      <c r="S44" s="1">
        <v>18.165310000000002</v>
      </c>
      <c r="U44">
        <f>'care receipt'!$N$5*'care provision'!N44/1000</f>
        <v>669.72997270800022</v>
      </c>
      <c r="V44">
        <f>'care receipt'!$N$5*'care provision'!O44/1000</f>
        <v>392.14276876700012</v>
      </c>
      <c r="W44">
        <f>'care receipt'!$N$5*'care provision'!P44/1000</f>
        <v>343.6000148710001</v>
      </c>
      <c r="X44">
        <f>'care receipt'!$N$5*'care provision'!Q44/1000</f>
        <v>157.03047448500004</v>
      </c>
      <c r="Y44">
        <f>'care receipt'!$N$5*'care provision'!R44/1000</f>
        <v>327.06347233500014</v>
      </c>
      <c r="Z44">
        <f t="shared" si="15"/>
        <v>18.165310000000002</v>
      </c>
      <c r="AB44" s="1">
        <v>19071</v>
      </c>
      <c r="AC44" s="1">
        <v>8862</v>
      </c>
      <c r="AD44" s="1">
        <v>7493</v>
      </c>
      <c r="AE44" s="1">
        <v>3240</v>
      </c>
      <c r="AF44" s="1">
        <v>6019</v>
      </c>
      <c r="AG44" s="1">
        <v>15.035550000000001</v>
      </c>
      <c r="AI44">
        <f>'care receipt'!$N$5*'care provision'!AB44/1000</f>
        <v>1271.6467850970005</v>
      </c>
      <c r="AJ44">
        <f>'care receipt'!$N$5*'care provision'!AC44/1000</f>
        <v>590.91467723400012</v>
      </c>
      <c r="AK44">
        <f>'care receipt'!$N$5*'care provision'!AD44/1000</f>
        <v>499.63029525100012</v>
      </c>
      <c r="AL44">
        <f>'care receipt'!$N$5*'care provision'!AE44/1000</f>
        <v>216.04192668000007</v>
      </c>
      <c r="AM44">
        <f>'care receipt'!$N$5*'care provision'!AF44/1000</f>
        <v>401.34455453300012</v>
      </c>
      <c r="AN44">
        <f t="shared" si="16"/>
        <v>15.035550000000001</v>
      </c>
      <c r="AP44" s="1">
        <v>14138</v>
      </c>
      <c r="AQ44" s="1">
        <v>7124</v>
      </c>
      <c r="AR44" s="1">
        <v>6163</v>
      </c>
      <c r="AS44" s="1">
        <v>2756</v>
      </c>
      <c r="AT44" s="1">
        <v>4678</v>
      </c>
      <c r="AU44" s="1">
        <v>15.100949999999999</v>
      </c>
      <c r="AW44">
        <f>'care receipt'!$N$5*'care provision'!AP44/1000</f>
        <v>942.71628376600029</v>
      </c>
      <c r="AX44">
        <f>'care receipt'!$N$5*'care provision'!AQ44/1000</f>
        <v>475.02552026800015</v>
      </c>
      <c r="AY44">
        <f>'care receipt'!$N$5*'care provision'!AR44/1000</f>
        <v>410.94641794100016</v>
      </c>
      <c r="AZ44">
        <f>'care receipt'!$N$5*'care provision'!AS44/1000</f>
        <v>183.76899689200005</v>
      </c>
      <c r="BA44">
        <f>'care receipt'!$N$5*'care provision'!AT44/1000</f>
        <v>311.92720154600011</v>
      </c>
      <c r="BB44">
        <f t="shared" si="17"/>
        <v>15.100949999999999</v>
      </c>
      <c r="BD44" s="1">
        <v>5897</v>
      </c>
      <c r="BE44" s="1">
        <v>3345</v>
      </c>
      <c r="BF44" s="1">
        <v>2942</v>
      </c>
      <c r="BG44" s="1">
        <v>1303</v>
      </c>
      <c r="BH44" s="1">
        <v>2205</v>
      </c>
      <c r="BI44" s="1">
        <v>15.76718</v>
      </c>
      <c r="BK44">
        <f>'care receipt'!$N$5*'care provision'!BD44/1000</f>
        <v>393.20964247900008</v>
      </c>
      <c r="BL44">
        <f>'care receipt'!$N$5*'care provision'!BE44/1000</f>
        <v>223.04328541500004</v>
      </c>
      <c r="BM44">
        <f>'care receipt'!$N$5*'care provision'!BF44/1000</f>
        <v>196.17140379400004</v>
      </c>
      <c r="BN44">
        <f>'care receipt'!$N$5*'care provision'!BG44/1000</f>
        <v>86.883527921000024</v>
      </c>
      <c r="BO44">
        <f>'care receipt'!$N$5*'care provision'!BH44/1000</f>
        <v>147.02853343500004</v>
      </c>
      <c r="BP44">
        <f t="shared" si="18"/>
        <v>15.76718</v>
      </c>
      <c r="BR44">
        <f t="shared" si="19"/>
        <v>3277.3026840500011</v>
      </c>
      <c r="BS44">
        <f t="shared" si="20"/>
        <v>1681.1262516840006</v>
      </c>
      <c r="BT44">
        <f t="shared" si="21"/>
        <v>1450.3481318570002</v>
      </c>
      <c r="BU44">
        <f t="shared" si="22"/>
        <v>643.72492597800021</v>
      </c>
      <c r="BV44">
        <f t="shared" si="23"/>
        <v>1187.3637618490004</v>
      </c>
      <c r="BW44">
        <f t="shared" si="24"/>
        <v>15.864946948204059</v>
      </c>
      <c r="BY44">
        <f t="shared" si="33"/>
        <v>1782.6009509212154</v>
      </c>
      <c r="BZ44">
        <f t="shared" si="34"/>
        <v>2326.0179652573547</v>
      </c>
      <c r="CA44">
        <f t="shared" si="35"/>
        <v>1820.7712567584331</v>
      </c>
      <c r="CB44">
        <f t="shared" si="36"/>
        <v>856.88052272422624</v>
      </c>
      <c r="CC44">
        <f t="shared" si="25"/>
        <v>6786.2706956612292</v>
      </c>
      <c r="CD44">
        <f t="shared" si="26"/>
        <v>0.60543103870073978</v>
      </c>
      <c r="CE44">
        <f>CC44/'care receipt'!BR44</f>
        <v>1.4133936452372051</v>
      </c>
      <c r="CG44">
        <f>G44*Z44*365.25/7*'care receipt'!$BZ44/10^6</f>
        <v>39.962609137188743</v>
      </c>
      <c r="CH44">
        <f>H44*AN44*365.25/7*'care receipt'!$BZ44/10^6</f>
        <v>52.145011335050576</v>
      </c>
      <c r="CI44">
        <f>I44*BB44*365.25/7*'care receipt'!$BZ44/10^6</f>
        <v>40.818316642579326</v>
      </c>
      <c r="CJ44">
        <f>J44*BP44*365.25/7*'care receipt'!$BZ44/10^6</f>
        <v>19.209673028168183</v>
      </c>
      <c r="CK44">
        <f t="shared" si="27"/>
        <v>152.13561014298682</v>
      </c>
      <c r="CM44" s="1">
        <v>13676</v>
      </c>
      <c r="CN44" s="1">
        <v>19807</v>
      </c>
      <c r="CO44" s="1">
        <v>488</v>
      </c>
      <c r="CP44" s="1">
        <v>5</v>
      </c>
      <c r="CR44">
        <f>'care receipt'!$N$5*'care provision'!CM44/1000</f>
        <v>911.91030533200023</v>
      </c>
      <c r="CS44">
        <f>'care receipt'!$N$5*'care provision'!CN44/1000</f>
        <v>1320.7229758490002</v>
      </c>
      <c r="CT44">
        <f>'care receipt'!$N$5*'care provision'!CO44/1000</f>
        <v>32.53964821600001</v>
      </c>
      <c r="CU44">
        <f>'care receipt'!$N$5*'care provision'!CP44/1000</f>
        <v>0.33339803500000009</v>
      </c>
      <c r="CW44">
        <f t="shared" si="37"/>
        <v>2060</v>
      </c>
      <c r="CX44">
        <f t="shared" si="38"/>
        <v>0.48487856762985287</v>
      </c>
      <c r="CY44">
        <f t="shared" si="39"/>
        <v>0.44546149694134579</v>
      </c>
      <c r="CZ44">
        <f t="shared" si="40"/>
        <v>1.4081662097821381E-2</v>
      </c>
      <c r="DA44">
        <f t="shared" si="41"/>
        <v>3.2010243277848916E-4</v>
      </c>
      <c r="DC44" s="1">
        <v>549.96559999999999</v>
      </c>
      <c r="DD44" s="1">
        <v>626.44200000000001</v>
      </c>
      <c r="DE44" s="1">
        <v>599.79510000000005</v>
      </c>
      <c r="DF44" s="1">
        <v>371.62599999999998</v>
      </c>
      <c r="DH44">
        <f t="shared" si="42"/>
        <v>6.0182315786171614</v>
      </c>
      <c r="DI44">
        <f t="shared" si="43"/>
        <v>9.9282761092415939</v>
      </c>
      <c r="DJ44">
        <f t="shared" si="44"/>
        <v>0.23420545866816661</v>
      </c>
      <c r="DK44">
        <f t="shared" si="45"/>
        <v>1.4867925378589202E-3</v>
      </c>
      <c r="DL44">
        <f>SUM(DH44:DK44)/'care receipt'!DF44</f>
        <v>0.17271349167307837</v>
      </c>
      <c r="DM44">
        <f t="shared" si="28"/>
        <v>16.18219993906478</v>
      </c>
      <c r="DO44" s="1">
        <v>0.29137479999999999</v>
      </c>
      <c r="DP44" s="1">
        <v>0.2557316</v>
      </c>
      <c r="DQ44" s="1">
        <v>0.48775370000000001</v>
      </c>
      <c r="DR44" s="1">
        <v>0.29363289999999997</v>
      </c>
      <c r="DS44" s="1">
        <v>4.56132E-2</v>
      </c>
      <c r="DT44" s="1">
        <v>1.32836E-2</v>
      </c>
      <c r="DU44" s="1">
        <v>0.2896647</v>
      </c>
      <c r="DV44" s="1">
        <v>0.24554870000000001</v>
      </c>
      <c r="DW44" s="1">
        <v>0.25386819999999999</v>
      </c>
      <c r="DX44" s="1">
        <v>0.26251720000000001</v>
      </c>
      <c r="DY44" s="1">
        <v>0.3148397</v>
      </c>
      <c r="EA44">
        <f t="shared" si="29"/>
        <v>0.29137479999999999</v>
      </c>
      <c r="EB44">
        <f t="shared" si="30"/>
        <v>0.48775370000000001</v>
      </c>
      <c r="EC44">
        <f t="shared" si="31"/>
        <v>0.29363289999999997</v>
      </c>
      <c r="ED44">
        <f t="shared" si="46"/>
        <v>3.5568677831924418E-2</v>
      </c>
      <c r="EE44">
        <f t="shared" si="32"/>
        <v>7.873800000000003E-2</v>
      </c>
      <c r="EG44" s="1">
        <v>0.29137479999999999</v>
      </c>
      <c r="EH44" s="1">
        <v>0.31634089999999998</v>
      </c>
      <c r="EI44" s="1">
        <v>0.40901569999999998</v>
      </c>
      <c r="EJ44" s="1">
        <v>0.2572661</v>
      </c>
      <c r="EK44" s="1">
        <v>0.1745514</v>
      </c>
      <c r="EL44" s="1">
        <v>4788.7479999999996</v>
      </c>
      <c r="EM44" s="1">
        <v>5060.7089999999998</v>
      </c>
      <c r="EN44" s="1">
        <v>5312.4639999999999</v>
      </c>
      <c r="EO44" s="1">
        <v>4377.7470000000003</v>
      </c>
      <c r="EP44" s="1">
        <v>4502.357</v>
      </c>
    </row>
    <row r="45" spans="1:146" x14ac:dyDescent="0.25">
      <c r="A45">
        <v>2061</v>
      </c>
      <c r="B45" s="1">
        <v>27705</v>
      </c>
      <c r="C45" s="1">
        <v>44342</v>
      </c>
      <c r="D45" s="1">
        <v>34588</v>
      </c>
      <c r="E45" s="1">
        <v>15364</v>
      </c>
      <c r="G45">
        <f>'care receipt'!$N$5*'care provision'!B45/1000</f>
        <v>1847.3585119350005</v>
      </c>
      <c r="H45">
        <f>'care receipt'!$N$5*'care provision'!C45/1000</f>
        <v>2956.7071335940009</v>
      </c>
      <c r="I45">
        <f>'care receipt'!$N$5*'care provision'!D45/1000</f>
        <v>2306.3142469160007</v>
      </c>
      <c r="J45">
        <f>'care receipt'!$N$5*'care provision'!E45/1000</f>
        <v>1024.4654819480002</v>
      </c>
      <c r="K45">
        <f t="shared" si="14"/>
        <v>8134.8453743930022</v>
      </c>
      <c r="L45">
        <f>K45/'care receipt'!BG45</f>
        <v>1.6843246079081067</v>
      </c>
      <c r="N45" s="1">
        <v>9741</v>
      </c>
      <c r="O45" s="1">
        <v>5664</v>
      </c>
      <c r="P45" s="1">
        <v>5140</v>
      </c>
      <c r="Q45" s="1">
        <v>2409</v>
      </c>
      <c r="R45" s="1">
        <v>4890</v>
      </c>
      <c r="S45" s="1">
        <v>18.500250000000001</v>
      </c>
      <c r="U45">
        <f>'care receipt'!$N$5*'care provision'!N45/1000</f>
        <v>649.52605178700014</v>
      </c>
      <c r="V45">
        <f>'care receipt'!$N$5*'care provision'!O45/1000</f>
        <v>377.67329404800012</v>
      </c>
      <c r="W45">
        <f>'care receipt'!$N$5*'care provision'!P45/1000</f>
        <v>342.73317998000005</v>
      </c>
      <c r="X45">
        <f>'care receipt'!$N$5*'care provision'!Q45/1000</f>
        <v>160.63117326300002</v>
      </c>
      <c r="Y45">
        <f>'care receipt'!$N$5*'care provision'!R45/1000</f>
        <v>326.06327823000009</v>
      </c>
      <c r="Z45">
        <f t="shared" si="15"/>
        <v>18.500250000000001</v>
      </c>
      <c r="AB45" s="1">
        <v>19051</v>
      </c>
      <c r="AC45" s="1">
        <v>8897</v>
      </c>
      <c r="AD45" s="1">
        <v>7442</v>
      </c>
      <c r="AE45" s="1">
        <v>3135</v>
      </c>
      <c r="AF45" s="1">
        <v>6022</v>
      </c>
      <c r="AG45" s="1">
        <v>15.152060000000001</v>
      </c>
      <c r="AI45">
        <f>'care receipt'!$N$5*'care provision'!AB45/1000</f>
        <v>1270.3131929570004</v>
      </c>
      <c r="AJ45">
        <f>'care receipt'!$N$5*'care provision'!AC45/1000</f>
        <v>593.24846347900018</v>
      </c>
      <c r="AK45">
        <f>'care receipt'!$N$5*'care provision'!AD45/1000</f>
        <v>496.22963529400016</v>
      </c>
      <c r="AL45">
        <f>'care receipt'!$N$5*'care provision'!AE45/1000</f>
        <v>209.04056794500005</v>
      </c>
      <c r="AM45">
        <f>'care receipt'!$N$5*'care provision'!AF45/1000</f>
        <v>401.54459335400014</v>
      </c>
      <c r="AN45">
        <f t="shared" si="16"/>
        <v>15.152060000000001</v>
      </c>
      <c r="AP45" s="1">
        <v>14163</v>
      </c>
      <c r="AQ45" s="1">
        <v>7271</v>
      </c>
      <c r="AR45" s="1">
        <v>5979</v>
      </c>
      <c r="AS45" s="1">
        <v>2651</v>
      </c>
      <c r="AT45" s="1">
        <v>4719</v>
      </c>
      <c r="AU45" s="1">
        <v>15.012689999999999</v>
      </c>
      <c r="AW45">
        <f>'care receipt'!$N$5*'care provision'!AP45/1000</f>
        <v>944.3832739410002</v>
      </c>
      <c r="AX45">
        <f>'care receipt'!$N$5*'care provision'!AQ45/1000</f>
        <v>484.82742249700016</v>
      </c>
      <c r="AY45">
        <f>'care receipt'!$N$5*'care provision'!AR45/1000</f>
        <v>398.67737025300011</v>
      </c>
      <c r="AZ45">
        <f>'care receipt'!$N$5*'care provision'!AS45/1000</f>
        <v>176.76763815700005</v>
      </c>
      <c r="BA45">
        <f>'care receipt'!$N$5*'care provision'!AT45/1000</f>
        <v>314.66106543300009</v>
      </c>
      <c r="BB45">
        <f t="shared" si="17"/>
        <v>15.012689999999999</v>
      </c>
      <c r="BD45" s="1">
        <v>5730</v>
      </c>
      <c r="BE45" s="1">
        <v>3290</v>
      </c>
      <c r="BF45" s="1">
        <v>2851</v>
      </c>
      <c r="BG45" s="1">
        <v>1364</v>
      </c>
      <c r="BH45" s="1">
        <v>2220</v>
      </c>
      <c r="BI45" s="1">
        <v>15.94279</v>
      </c>
      <c r="BK45">
        <f>'care receipt'!$N$5*'care provision'!BD45/1000</f>
        <v>382.07414811000012</v>
      </c>
      <c r="BL45">
        <f>'care receipt'!$N$5*'care provision'!BE45/1000</f>
        <v>219.37590703000006</v>
      </c>
      <c r="BM45">
        <f>'care receipt'!$N$5*'care provision'!BF45/1000</f>
        <v>190.10355955700007</v>
      </c>
      <c r="BN45">
        <f>'care receipt'!$N$5*'care provision'!BG45/1000</f>
        <v>90.950983948000029</v>
      </c>
      <c r="BO45">
        <f>'care receipt'!$N$5*'care provision'!BH45/1000</f>
        <v>148.02872754000006</v>
      </c>
      <c r="BP45">
        <f t="shared" si="18"/>
        <v>15.94279</v>
      </c>
      <c r="BR45">
        <f t="shared" si="19"/>
        <v>3246.2966667950009</v>
      </c>
      <c r="BS45">
        <f t="shared" si="20"/>
        <v>1675.1250870540007</v>
      </c>
      <c r="BT45">
        <f t="shared" si="21"/>
        <v>1427.7437450840002</v>
      </c>
      <c r="BU45">
        <f t="shared" si="22"/>
        <v>637.39036331300019</v>
      </c>
      <c r="BV45">
        <f t="shared" si="23"/>
        <v>1190.2976645570004</v>
      </c>
      <c r="BW45">
        <f t="shared" si="24"/>
        <v>15.972475332174854</v>
      </c>
      <c r="BY45">
        <f t="shared" si="33"/>
        <v>1783.2858674118447</v>
      </c>
      <c r="BZ45">
        <f t="shared" si="34"/>
        <v>2337.6106387225482</v>
      </c>
      <c r="CA45">
        <f t="shared" si="35"/>
        <v>1806.6298569596522</v>
      </c>
      <c r="CB45">
        <f t="shared" si="36"/>
        <v>852.22415635077687</v>
      </c>
      <c r="CC45">
        <f t="shared" si="25"/>
        <v>6779.7505194448222</v>
      </c>
      <c r="CD45">
        <f t="shared" si="26"/>
        <v>0.60782421039171863</v>
      </c>
      <c r="CE45">
        <f>CC45/'care receipt'!BR45</f>
        <v>1.4204563405392689</v>
      </c>
      <c r="CG45">
        <f>G45*Z45*365.25/7*'care receipt'!$BZ45/10^6</f>
        <v>40.696979130651123</v>
      </c>
      <c r="CH45">
        <f>H45*AN45*365.25/7*'care receipt'!$BZ45/10^6</f>
        <v>53.347415082558236</v>
      </c>
      <c r="CI45">
        <f>I45*BB45*365.25/7*'care receipt'!$BZ45/10^6</f>
        <v>41.229720332055962</v>
      </c>
      <c r="CJ45">
        <f>J45*BP45*365.25/7*'care receipt'!$BZ45/10^6</f>
        <v>19.448900111557045</v>
      </c>
      <c r="CK45">
        <f t="shared" si="27"/>
        <v>154.72301465682236</v>
      </c>
      <c r="CM45" s="1">
        <v>13386</v>
      </c>
      <c r="CN45" s="1">
        <v>19891</v>
      </c>
      <c r="CO45" s="1">
        <v>466</v>
      </c>
      <c r="CP45" s="1">
        <v>4</v>
      </c>
      <c r="CR45">
        <f>'care receipt'!$N$5*'care provision'!CM45/1000</f>
        <v>892.57321930200021</v>
      </c>
      <c r="CS45">
        <f>'care receipt'!$N$5*'care provision'!CN45/1000</f>
        <v>1326.3240628370004</v>
      </c>
      <c r="CT45">
        <f>'care receipt'!$N$5*'care provision'!CO45/1000</f>
        <v>31.072696862000008</v>
      </c>
      <c r="CU45">
        <f>'care receipt'!$N$5*'care provision'!CP45/1000</f>
        <v>0.26671842800000006</v>
      </c>
      <c r="CW45">
        <f t="shared" si="37"/>
        <v>2061</v>
      </c>
      <c r="CX45">
        <f t="shared" si="38"/>
        <v>0.48316188413643746</v>
      </c>
      <c r="CY45">
        <f t="shared" si="39"/>
        <v>0.44858148031211942</v>
      </c>
      <c r="CZ45">
        <f t="shared" si="40"/>
        <v>1.347288076789638E-2</v>
      </c>
      <c r="DA45">
        <f t="shared" si="41"/>
        <v>2.6034886748242648E-4</v>
      </c>
      <c r="DC45" s="1">
        <v>544.03700000000003</v>
      </c>
      <c r="DD45" s="1">
        <v>628.30499999999995</v>
      </c>
      <c r="DE45" s="1">
        <v>641.90179999999998</v>
      </c>
      <c r="DF45" s="1">
        <v>178.65100000000001</v>
      </c>
      <c r="DH45">
        <f t="shared" si="42"/>
        <v>5.8271142781128278</v>
      </c>
      <c r="DI45">
        <f t="shared" si="43"/>
        <v>10.000032483609619</v>
      </c>
      <c r="DJ45">
        <f t="shared" si="44"/>
        <v>0.23934744055886586</v>
      </c>
      <c r="DK45">
        <f t="shared" si="45"/>
        <v>5.7179416656753617E-4</v>
      </c>
      <c r="DL45">
        <f>SUM(DH45:DK45)/'care receipt'!DF45</f>
        <v>0.16957479770635728</v>
      </c>
      <c r="DM45">
        <f t="shared" si="28"/>
        <v>16.06706599644788</v>
      </c>
      <c r="DO45" s="1">
        <v>0.29445339999999998</v>
      </c>
      <c r="DP45" s="1">
        <v>0.25795869999999999</v>
      </c>
      <c r="DQ45" s="1">
        <v>0.49525999999999998</v>
      </c>
      <c r="DR45" s="1">
        <v>0.29883470000000001</v>
      </c>
      <c r="DS45" s="1">
        <v>4.2877499999999999E-2</v>
      </c>
      <c r="DT45" s="1">
        <v>1.22553E-2</v>
      </c>
      <c r="DU45" s="1">
        <v>0.29300989999999999</v>
      </c>
      <c r="DV45" s="1">
        <v>0.24522679999999999</v>
      </c>
      <c r="DW45" s="1">
        <v>0.25848369999999998</v>
      </c>
      <c r="DX45" s="1">
        <v>0.26708880000000002</v>
      </c>
      <c r="DY45" s="1">
        <v>0.31676140000000003</v>
      </c>
      <c r="EA45">
        <f t="shared" si="29"/>
        <v>0.29445339999999998</v>
      </c>
      <c r="EB45">
        <f t="shared" si="30"/>
        <v>0.49525999999999998</v>
      </c>
      <c r="EC45">
        <f t="shared" si="31"/>
        <v>0.29883470000000001</v>
      </c>
      <c r="ED45">
        <f t="shared" si="46"/>
        <v>3.3458868497757845E-2</v>
      </c>
      <c r="EE45">
        <f t="shared" si="32"/>
        <v>8.3758799999999967E-2</v>
      </c>
      <c r="EG45" s="1">
        <v>0.29445339999999998</v>
      </c>
      <c r="EH45" s="1">
        <v>0.31798379999999998</v>
      </c>
      <c r="EI45" s="1">
        <v>0.41150120000000001</v>
      </c>
      <c r="EJ45" s="1">
        <v>0.2623721</v>
      </c>
      <c r="EK45" s="1">
        <v>0.1088083</v>
      </c>
      <c r="EL45" s="1">
        <v>4827.076</v>
      </c>
      <c r="EM45" s="1">
        <v>5134.3729999999996</v>
      </c>
      <c r="EN45" s="1">
        <v>5321.893</v>
      </c>
      <c r="EO45" s="1">
        <v>4407.4080000000004</v>
      </c>
      <c r="EP45" s="1">
        <v>4501.3649999999998</v>
      </c>
    </row>
    <row r="46" spans="1:146" x14ac:dyDescent="0.25">
      <c r="A46">
        <v>2062</v>
      </c>
      <c r="B46" s="1">
        <v>27800</v>
      </c>
      <c r="C46" s="1">
        <v>44085</v>
      </c>
      <c r="D46" s="1">
        <v>34184</v>
      </c>
      <c r="E46" s="1">
        <v>15455</v>
      </c>
      <c r="G46">
        <f>'care receipt'!$N$5*'care provision'!B46/1000</f>
        <v>1853.6930746000005</v>
      </c>
      <c r="H46">
        <f>'care receipt'!$N$5*'care provision'!C46/1000</f>
        <v>2939.5704745950011</v>
      </c>
      <c r="I46">
        <f>'care receipt'!$N$5*'care provision'!D46/1000</f>
        <v>2279.3756856880004</v>
      </c>
      <c r="J46">
        <f>'care receipt'!$N$5*'care provision'!E46/1000</f>
        <v>1030.5333261850003</v>
      </c>
      <c r="K46">
        <f t="shared" si="14"/>
        <v>8103.1725610680014</v>
      </c>
      <c r="L46">
        <f>K46/'care receipt'!BG46</f>
        <v>1.6806671553238275</v>
      </c>
      <c r="N46" s="1">
        <v>9865</v>
      </c>
      <c r="O46" s="1">
        <v>5657</v>
      </c>
      <c r="P46" s="1">
        <v>5126</v>
      </c>
      <c r="Q46" s="1">
        <v>2319</v>
      </c>
      <c r="R46" s="1">
        <v>4972</v>
      </c>
      <c r="S46" s="1">
        <v>18.183879999999998</v>
      </c>
      <c r="U46">
        <f>'care receipt'!$N$5*'care provision'!N46/1000</f>
        <v>657.79432305500018</v>
      </c>
      <c r="V46">
        <f>'care receipt'!$N$5*'care provision'!O46/1000</f>
        <v>377.20653679900011</v>
      </c>
      <c r="W46">
        <f>'care receipt'!$N$5*'care provision'!P46/1000</f>
        <v>341.79966548200008</v>
      </c>
      <c r="X46">
        <f>'care receipt'!$N$5*'care provision'!Q46/1000</f>
        <v>154.63000863300005</v>
      </c>
      <c r="Y46">
        <f>'care receipt'!$N$5*'care provision'!R46/1000</f>
        <v>331.53100600400006</v>
      </c>
      <c r="Z46">
        <f t="shared" si="15"/>
        <v>18.183879999999998</v>
      </c>
      <c r="AB46" s="1">
        <v>18879</v>
      </c>
      <c r="AC46" s="1">
        <v>8867</v>
      </c>
      <c r="AD46" s="1">
        <v>7406</v>
      </c>
      <c r="AE46" s="1">
        <v>3284</v>
      </c>
      <c r="AF46" s="1">
        <v>5879</v>
      </c>
      <c r="AG46" s="1">
        <v>14.67934</v>
      </c>
      <c r="AI46">
        <f>'care receipt'!$N$5*'care provision'!AB46/1000</f>
        <v>1258.8443005530003</v>
      </c>
      <c r="AJ46">
        <f>'care receipt'!$N$5*'care provision'!AC46/1000</f>
        <v>591.24807526900008</v>
      </c>
      <c r="AK46">
        <f>'care receipt'!$N$5*'care provision'!AD46/1000</f>
        <v>493.82916944200014</v>
      </c>
      <c r="AL46">
        <f>'care receipt'!$N$5*'care provision'!AE46/1000</f>
        <v>218.97582938800008</v>
      </c>
      <c r="AM46">
        <f>'care receipt'!$N$5*'care provision'!AF46/1000</f>
        <v>392.00940955300013</v>
      </c>
      <c r="AN46">
        <f t="shared" si="16"/>
        <v>14.67934</v>
      </c>
      <c r="AP46" s="1">
        <v>14117</v>
      </c>
      <c r="AQ46" s="1">
        <v>7143</v>
      </c>
      <c r="AR46" s="1">
        <v>5849</v>
      </c>
      <c r="AS46" s="1">
        <v>2588</v>
      </c>
      <c r="AT46" s="1">
        <v>4667</v>
      </c>
      <c r="AU46" s="1">
        <v>14.92587</v>
      </c>
      <c r="AW46">
        <f>'care receipt'!$N$5*'care provision'!AP46/1000</f>
        <v>941.31601201900025</v>
      </c>
      <c r="AX46">
        <f>'care receipt'!$N$5*'care provision'!AQ46/1000</f>
        <v>476.29243280100013</v>
      </c>
      <c r="AY46">
        <f>'care receipt'!$N$5*'care provision'!AR46/1000</f>
        <v>390.00902134300014</v>
      </c>
      <c r="AZ46">
        <f>'care receipt'!$N$5*'care provision'!AS46/1000</f>
        <v>172.56682291600004</v>
      </c>
      <c r="BA46">
        <f>'care receipt'!$N$5*'care provision'!AT46/1000</f>
        <v>311.19372586900005</v>
      </c>
      <c r="BB46">
        <f t="shared" si="17"/>
        <v>14.92587</v>
      </c>
      <c r="BD46" s="1">
        <v>5896</v>
      </c>
      <c r="BE46" s="1">
        <v>3297</v>
      </c>
      <c r="BF46" s="1">
        <v>2843</v>
      </c>
      <c r="BG46" s="1">
        <v>1264</v>
      </c>
      <c r="BH46" s="1">
        <v>2235</v>
      </c>
      <c r="BI46" s="1">
        <v>15.74347</v>
      </c>
      <c r="BK46">
        <f>'care receipt'!$N$5*'care provision'!BD46/1000</f>
        <v>393.14296287200011</v>
      </c>
      <c r="BL46">
        <f>'care receipt'!$N$5*'care provision'!BE46/1000</f>
        <v>219.84266427900005</v>
      </c>
      <c r="BM46">
        <f>'care receipt'!$N$5*'care provision'!BF46/1000</f>
        <v>189.57012270100003</v>
      </c>
      <c r="BN46">
        <f>'care receipt'!$N$5*'care provision'!BG46/1000</f>
        <v>84.283023248000021</v>
      </c>
      <c r="BO46">
        <f>'care receipt'!$N$5*'care provision'!BH46/1000</f>
        <v>149.02892164500005</v>
      </c>
      <c r="BP46">
        <f t="shared" si="18"/>
        <v>15.74347</v>
      </c>
      <c r="BR46">
        <f t="shared" si="19"/>
        <v>3251.0975984990009</v>
      </c>
      <c r="BS46">
        <f t="shared" si="20"/>
        <v>1664.5897091480003</v>
      </c>
      <c r="BT46">
        <f t="shared" si="21"/>
        <v>1415.2079789680004</v>
      </c>
      <c r="BU46">
        <f t="shared" si="22"/>
        <v>630.45568418500011</v>
      </c>
      <c r="BV46">
        <f t="shared" si="23"/>
        <v>1183.7630630710003</v>
      </c>
      <c r="BW46">
        <f t="shared" si="24"/>
        <v>15.685723287827919</v>
      </c>
      <c r="BY46">
        <f t="shared" si="33"/>
        <v>1758.8004526231157</v>
      </c>
      <c r="BZ46">
        <f t="shared" si="34"/>
        <v>2251.5551590086061</v>
      </c>
      <c r="CA46">
        <f t="shared" si="35"/>
        <v>1775.2018859695027</v>
      </c>
      <c r="CB46">
        <f t="shared" si="36"/>
        <v>846.55403955370343</v>
      </c>
      <c r="CC46">
        <f t="shared" si="25"/>
        <v>6632.1115371549286</v>
      </c>
      <c r="CD46">
        <f t="shared" si="26"/>
        <v>0.60468760049715653</v>
      </c>
      <c r="CE46">
        <f>CC46/'care receipt'!BR46</f>
        <v>1.4293971043087144</v>
      </c>
      <c r="CG46">
        <f>G46*Z46*365.25/7*'care receipt'!$BZ46/10^6</f>
        <v>40.860086207684361</v>
      </c>
      <c r="CH46">
        <f>H46*AN46*365.25/7*'care receipt'!$BZ46/10^6</f>
        <v>52.307661031835117</v>
      </c>
      <c r="CI46">
        <f>I46*BB46*365.25/7*'care receipt'!$BZ46/10^6</f>
        <v>41.241120894969931</v>
      </c>
      <c r="CJ46">
        <f>J46*BP46*365.25/7*'care receipt'!$BZ46/10^6</f>
        <v>19.666967326531573</v>
      </c>
      <c r="CK46">
        <f t="shared" si="27"/>
        <v>154.07583546102097</v>
      </c>
      <c r="CM46" s="1">
        <v>13646</v>
      </c>
      <c r="CN46" s="1">
        <v>19728</v>
      </c>
      <c r="CO46" s="1">
        <v>444</v>
      </c>
      <c r="CP46" s="1">
        <v>6</v>
      </c>
      <c r="CR46">
        <f>'care receipt'!$N$5*'care provision'!CM46/1000</f>
        <v>909.90991712200025</v>
      </c>
      <c r="CS46">
        <f>'care receipt'!$N$5*'care provision'!CN46/1000</f>
        <v>1315.4552868960004</v>
      </c>
      <c r="CT46">
        <f>'care receipt'!$N$5*'care provision'!CO46/1000</f>
        <v>29.605745508000009</v>
      </c>
      <c r="CU46">
        <f>'care receipt'!$N$5*'care provision'!CP46/1000</f>
        <v>0.40007764200000007</v>
      </c>
      <c r="CW46">
        <f t="shared" si="37"/>
        <v>2062</v>
      </c>
      <c r="CX46">
        <f t="shared" si="38"/>
        <v>0.49086330935251798</v>
      </c>
      <c r="CY46">
        <f t="shared" si="39"/>
        <v>0.44749914937053414</v>
      </c>
      <c r="CZ46">
        <f t="shared" si="40"/>
        <v>1.2988532646852329E-2</v>
      </c>
      <c r="DA46">
        <f t="shared" si="41"/>
        <v>3.8822387576835973E-4</v>
      </c>
      <c r="DC46" s="1">
        <v>542.21910000000003</v>
      </c>
      <c r="DD46" s="1">
        <v>624.68320000000006</v>
      </c>
      <c r="DE46" s="1">
        <v>599.91</v>
      </c>
      <c r="DF46" s="1">
        <v>415.1694</v>
      </c>
      <c r="DH46">
        <f t="shared" si="42"/>
        <v>5.9204464361155873</v>
      </c>
      <c r="DI46">
        <f t="shared" si="43"/>
        <v>9.8609138169013413</v>
      </c>
      <c r="DJ46">
        <f t="shared" si="44"/>
        <v>0.21312939345245138</v>
      </c>
      <c r="DK46">
        <f t="shared" si="45"/>
        <v>1.9931999349906576E-3</v>
      </c>
      <c r="DL46">
        <f>SUM(DH46:DK46)/'care receipt'!DF46</f>
        <v>0.17139252679966516</v>
      </c>
      <c r="DM46">
        <f t="shared" si="28"/>
        <v>15.996482846404369</v>
      </c>
      <c r="DO46" s="1">
        <v>0.29604140000000001</v>
      </c>
      <c r="DP46" s="1">
        <v>0.26027329999999999</v>
      </c>
      <c r="DQ46" s="1">
        <v>0.49793809999999999</v>
      </c>
      <c r="DR46" s="1">
        <v>0.30164410000000003</v>
      </c>
      <c r="DS46" s="1">
        <v>4.3621899999999998E-2</v>
      </c>
      <c r="DT46" s="1">
        <v>1.1240399999999999E-2</v>
      </c>
      <c r="DU46" s="1">
        <v>0.29453980000000002</v>
      </c>
      <c r="DV46" s="1">
        <v>0.24794849999999999</v>
      </c>
      <c r="DW46" s="1">
        <v>0.25610559999999999</v>
      </c>
      <c r="DX46" s="1">
        <v>0.26716970000000001</v>
      </c>
      <c r="DY46" s="1">
        <v>0.31825710000000001</v>
      </c>
      <c r="EA46">
        <f t="shared" si="29"/>
        <v>0.29604140000000001</v>
      </c>
      <c r="EB46">
        <f t="shared" si="30"/>
        <v>0.49793809999999999</v>
      </c>
      <c r="EC46">
        <f t="shared" si="31"/>
        <v>0.30164410000000003</v>
      </c>
      <c r="ED46">
        <f t="shared" si="46"/>
        <v>3.3539986937690121E-2</v>
      </c>
      <c r="EE46">
        <f t="shared" si="32"/>
        <v>8.4755399999999981E-2</v>
      </c>
      <c r="EG46" s="1">
        <v>0.29604140000000001</v>
      </c>
      <c r="EH46" s="1">
        <v>0.32473980000000002</v>
      </c>
      <c r="EI46" s="1">
        <v>0.41318270000000001</v>
      </c>
      <c r="EJ46" s="1">
        <v>0.2697155</v>
      </c>
      <c r="EK46" s="1">
        <v>0.15625</v>
      </c>
      <c r="EL46" s="1">
        <v>4887.5929999999998</v>
      </c>
      <c r="EM46" s="1">
        <v>5249.9</v>
      </c>
      <c r="EN46" s="1">
        <v>5474.6220000000003</v>
      </c>
      <c r="EO46" s="1">
        <v>4419.8990000000003</v>
      </c>
      <c r="EP46" s="1">
        <v>4404.567</v>
      </c>
    </row>
    <row r="47" spans="1:146" x14ac:dyDescent="0.25">
      <c r="A47">
        <v>2063</v>
      </c>
      <c r="B47" s="1">
        <v>27643</v>
      </c>
      <c r="C47" s="1">
        <v>43939</v>
      </c>
      <c r="D47" s="1">
        <v>33882</v>
      </c>
      <c r="E47" s="1">
        <v>15625</v>
      </c>
      <c r="G47">
        <f>'care receipt'!$N$5*'care provision'!B47/1000</f>
        <v>1843.2243763010006</v>
      </c>
      <c r="H47">
        <f>'care receipt'!$N$5*'care provision'!C47/1000</f>
        <v>2929.8352519730006</v>
      </c>
      <c r="I47">
        <f>'care receipt'!$N$5*'care provision'!D47/1000</f>
        <v>2259.2384443740007</v>
      </c>
      <c r="J47">
        <f>'care receipt'!$N$5*'care provision'!E47/1000</f>
        <v>1041.8688593750003</v>
      </c>
      <c r="K47">
        <f t="shared" si="14"/>
        <v>8074.1669320230021</v>
      </c>
      <c r="L47">
        <f>K47/'care receipt'!BG47</f>
        <v>1.6822122197215972</v>
      </c>
      <c r="N47" s="1">
        <v>9776</v>
      </c>
      <c r="O47" s="1">
        <v>5655</v>
      </c>
      <c r="P47" s="1">
        <v>5109</v>
      </c>
      <c r="Q47" s="1">
        <v>2336</v>
      </c>
      <c r="R47" s="1">
        <v>4886</v>
      </c>
      <c r="S47" s="1">
        <v>18.41377</v>
      </c>
      <c r="U47">
        <f>'care receipt'!$N$5*'care provision'!N47/1000</f>
        <v>651.8598380320002</v>
      </c>
      <c r="V47">
        <f>'care receipt'!$N$5*'care provision'!O47/1000</f>
        <v>377.07317758500011</v>
      </c>
      <c r="W47">
        <f>'care receipt'!$N$5*'care provision'!P47/1000</f>
        <v>340.66611216300009</v>
      </c>
      <c r="X47">
        <f>'care receipt'!$N$5*'care provision'!Q47/1000</f>
        <v>155.76356195200006</v>
      </c>
      <c r="Y47">
        <f>'care receipt'!$N$5*'care provision'!R47/1000</f>
        <v>325.79655980200005</v>
      </c>
      <c r="Z47">
        <f t="shared" si="15"/>
        <v>18.41377</v>
      </c>
      <c r="AB47" s="1">
        <v>18727</v>
      </c>
      <c r="AC47" s="1">
        <v>8794</v>
      </c>
      <c r="AD47" s="1">
        <v>7415</v>
      </c>
      <c r="AE47" s="1">
        <v>3154</v>
      </c>
      <c r="AF47" s="1">
        <v>6067</v>
      </c>
      <c r="AG47" s="1">
        <v>15.306290000000001</v>
      </c>
      <c r="AI47">
        <f>'care receipt'!$N$5*'care provision'!AB47/1000</f>
        <v>1248.7090002890004</v>
      </c>
      <c r="AJ47">
        <f>'care receipt'!$N$5*'care provision'!AC47/1000</f>
        <v>586.38046395800018</v>
      </c>
      <c r="AK47">
        <f>'care receipt'!$N$5*'care provision'!AD47/1000</f>
        <v>494.42928590500009</v>
      </c>
      <c r="AL47">
        <f>'care receipt'!$N$5*'care provision'!AE47/1000</f>
        <v>210.30748047800006</v>
      </c>
      <c r="AM47">
        <f>'care receipt'!$N$5*'care provision'!AF47/1000</f>
        <v>404.54517566900012</v>
      </c>
      <c r="AN47">
        <f t="shared" si="16"/>
        <v>15.306290000000001</v>
      </c>
      <c r="AP47" s="1">
        <v>13903</v>
      </c>
      <c r="AQ47" s="1">
        <v>7065</v>
      </c>
      <c r="AR47" s="1">
        <v>5955</v>
      </c>
      <c r="AS47" s="1">
        <v>2622</v>
      </c>
      <c r="AT47" s="1">
        <v>4508</v>
      </c>
      <c r="AU47" s="1">
        <v>14.89629</v>
      </c>
      <c r="AW47">
        <f>'care receipt'!$N$5*'care provision'!AP47/1000</f>
        <v>927.04657612100027</v>
      </c>
      <c r="AX47">
        <f>'care receipt'!$N$5*'care provision'!AQ47/1000</f>
        <v>471.09142345500015</v>
      </c>
      <c r="AY47">
        <f>'care receipt'!$N$5*'care provision'!AR47/1000</f>
        <v>397.07705968500011</v>
      </c>
      <c r="AZ47">
        <f>'care receipt'!$N$5*'care provision'!AS47/1000</f>
        <v>174.83392955400006</v>
      </c>
      <c r="BA47">
        <f>'care receipt'!$N$5*'care provision'!AT47/1000</f>
        <v>300.59166835600007</v>
      </c>
      <c r="BB47">
        <f t="shared" si="17"/>
        <v>14.89629</v>
      </c>
      <c r="BD47" s="1">
        <v>5906</v>
      </c>
      <c r="BE47" s="1">
        <v>3252</v>
      </c>
      <c r="BF47" s="1">
        <v>2916</v>
      </c>
      <c r="BG47" s="1">
        <v>1288</v>
      </c>
      <c r="BH47" s="1">
        <v>2335</v>
      </c>
      <c r="BI47" s="1">
        <v>15.95947</v>
      </c>
      <c r="BK47">
        <f>'care receipt'!$N$5*'care provision'!BD47/1000</f>
        <v>393.80975894200009</v>
      </c>
      <c r="BL47">
        <f>'care receipt'!$N$5*'care provision'!BE47/1000</f>
        <v>216.84208196400007</v>
      </c>
      <c r="BM47">
        <f>'care receipt'!$N$5*'care provision'!BF47/1000</f>
        <v>194.43773401200005</v>
      </c>
      <c r="BN47">
        <f>'care receipt'!$N$5*'care provision'!BG47/1000</f>
        <v>85.883333816000032</v>
      </c>
      <c r="BO47">
        <f>'care receipt'!$N$5*'care provision'!BH47/1000</f>
        <v>155.69688234500006</v>
      </c>
      <c r="BP47">
        <f t="shared" si="18"/>
        <v>15.95947</v>
      </c>
      <c r="BR47">
        <f t="shared" si="19"/>
        <v>3221.425173384001</v>
      </c>
      <c r="BS47">
        <f t="shared" si="20"/>
        <v>1651.3871469620005</v>
      </c>
      <c r="BT47">
        <f t="shared" si="21"/>
        <v>1426.6101917650003</v>
      </c>
      <c r="BU47">
        <f t="shared" si="22"/>
        <v>626.78830580000022</v>
      </c>
      <c r="BV47">
        <f t="shared" si="23"/>
        <v>1186.6302861720003</v>
      </c>
      <c r="BW47">
        <f t="shared" si="24"/>
        <v>15.985248345844791</v>
      </c>
      <c r="BY47">
        <f t="shared" si="33"/>
        <v>1770.9777466492753</v>
      </c>
      <c r="BZ47">
        <f t="shared" si="34"/>
        <v>2339.9432362730281</v>
      </c>
      <c r="CA47">
        <f t="shared" si="35"/>
        <v>1756.0317856785985</v>
      </c>
      <c r="CB47">
        <f t="shared" si="36"/>
        <v>867.6083175105091</v>
      </c>
      <c r="CC47">
        <f t="shared" si="25"/>
        <v>6734.561086111411</v>
      </c>
      <c r="CD47">
        <f t="shared" si="26"/>
        <v>0.61042151527887945</v>
      </c>
      <c r="CE47">
        <f>CC47/'care receipt'!BR47</f>
        <v>1.4314428097896017</v>
      </c>
      <c r="CG47">
        <f>G47*Z47*365.25/7*'care receipt'!$BZ47/10^6</f>
        <v>41.882955283412166</v>
      </c>
      <c r="CH47">
        <f>H47*AN47*365.25/7*'care receipt'!$BZ47/10^6</f>
        <v>55.33877436685524</v>
      </c>
      <c r="CI47">
        <f>I47*BB47*365.25/7*'care receipt'!$BZ47/10^6</f>
        <v>41.529488947549474</v>
      </c>
      <c r="CJ47">
        <f>J47*BP47*365.25/7*'care receipt'!$BZ47/10^6</f>
        <v>20.518609245407696</v>
      </c>
      <c r="CK47">
        <f t="shared" si="27"/>
        <v>159.26982784322459</v>
      </c>
      <c r="CM47" s="1">
        <v>13571</v>
      </c>
      <c r="CN47" s="1">
        <v>19772</v>
      </c>
      <c r="CO47" s="1">
        <v>474</v>
      </c>
      <c r="CP47" s="1">
        <v>3</v>
      </c>
      <c r="CR47">
        <f>'care receipt'!$N$5*'care provision'!CM47/1000</f>
        <v>904.90894659700018</v>
      </c>
      <c r="CS47">
        <f>'care receipt'!$N$5*'care provision'!CN47/1000</f>
        <v>1318.3891896040004</v>
      </c>
      <c r="CT47">
        <f>'care receipt'!$N$5*'care provision'!CO47/1000</f>
        <v>31.606133718000009</v>
      </c>
      <c r="CU47">
        <f>'care receipt'!$N$5*'care provision'!CP47/1000</f>
        <v>0.20003882100000003</v>
      </c>
      <c r="CW47">
        <f t="shared" si="37"/>
        <v>2063</v>
      </c>
      <c r="CX47">
        <f t="shared" si="38"/>
        <v>0.4909380313280034</v>
      </c>
      <c r="CY47">
        <f t="shared" si="39"/>
        <v>0.44998748264639621</v>
      </c>
      <c r="CZ47">
        <f t="shared" si="40"/>
        <v>1.3989729059677705E-2</v>
      </c>
      <c r="DA47">
        <f t="shared" si="41"/>
        <v>1.9199999999999998E-4</v>
      </c>
      <c r="DC47" s="1">
        <v>536.95060000000001</v>
      </c>
      <c r="DD47" s="1">
        <v>629.48270000000002</v>
      </c>
      <c r="DE47" s="1">
        <v>635.29049999999995</v>
      </c>
      <c r="DF47" s="1">
        <v>300.29590000000002</v>
      </c>
      <c r="DH47">
        <f t="shared" si="42"/>
        <v>5.8306968218475266</v>
      </c>
      <c r="DI47">
        <f t="shared" si="43"/>
        <v>9.9588382406728577</v>
      </c>
      <c r="DJ47">
        <f t="shared" si="44"/>
        <v>0.24094891791330098</v>
      </c>
      <c r="DK47">
        <f t="shared" si="45"/>
        <v>7.2085005344560697E-4</v>
      </c>
      <c r="DL47">
        <f>SUM(DH47:DK47)/'care receipt'!DF47</f>
        <v>0.16558484854526959</v>
      </c>
      <c r="DM47">
        <f t="shared" si="28"/>
        <v>16.03120483048713</v>
      </c>
      <c r="DO47" s="1">
        <v>0.29850929999999998</v>
      </c>
      <c r="DP47" s="1">
        <v>0.26273239999999998</v>
      </c>
      <c r="DQ47" s="1">
        <v>0.49968649999999998</v>
      </c>
      <c r="DR47" s="1">
        <v>0.30467959999999999</v>
      </c>
      <c r="DS47" s="1">
        <v>4.6186900000000003E-2</v>
      </c>
      <c r="DT47" s="1">
        <v>1.3517700000000001E-2</v>
      </c>
      <c r="DU47" s="1">
        <v>0.29702339999999999</v>
      </c>
      <c r="DV47" s="1">
        <v>0.2480205</v>
      </c>
      <c r="DW47" s="1">
        <v>0.25565149999999998</v>
      </c>
      <c r="DX47" s="1">
        <v>0.27339540000000001</v>
      </c>
      <c r="DY47" s="1">
        <v>0.32216610000000001</v>
      </c>
      <c r="EA47">
        <f t="shared" si="29"/>
        <v>0.29850929999999998</v>
      </c>
      <c r="EB47">
        <f t="shared" si="30"/>
        <v>0.49968649999999998</v>
      </c>
      <c r="EC47">
        <f t="shared" si="31"/>
        <v>0.30467959999999999</v>
      </c>
      <c r="ED47">
        <f t="shared" si="46"/>
        <v>3.5876110616680473E-2</v>
      </c>
      <c r="EE47">
        <f t="shared" si="32"/>
        <v>7.1498099999999953E-2</v>
      </c>
      <c r="EG47" s="1">
        <v>0.29850929999999998</v>
      </c>
      <c r="EH47" s="1">
        <v>0.3308989</v>
      </c>
      <c r="EI47" s="1">
        <v>0.42818840000000002</v>
      </c>
      <c r="EJ47" s="1">
        <v>0.26996769999999998</v>
      </c>
      <c r="EK47" s="1">
        <v>0.17452010000000001</v>
      </c>
      <c r="EL47" s="1">
        <v>4961.7619999999997</v>
      </c>
      <c r="EM47" s="1">
        <v>5257.5659999999998</v>
      </c>
      <c r="EN47" s="1">
        <v>5567.9639999999999</v>
      </c>
      <c r="EO47" s="1">
        <v>4469.1769999999997</v>
      </c>
      <c r="EP47" s="1">
        <v>4536.1319999999996</v>
      </c>
    </row>
    <row r="48" spans="1:146" x14ac:dyDescent="0.25">
      <c r="A48">
        <v>2064</v>
      </c>
      <c r="B48" s="1">
        <v>27522</v>
      </c>
      <c r="C48" s="1">
        <v>43557</v>
      </c>
      <c r="D48" s="1">
        <v>33716</v>
      </c>
      <c r="E48" s="1">
        <v>15549</v>
      </c>
      <c r="G48">
        <f>'care receipt'!$N$5*'care provision'!B48/1000</f>
        <v>1835.1561438540007</v>
      </c>
      <c r="H48">
        <f>'care receipt'!$N$5*'care provision'!C48/1000</f>
        <v>2904.363642099001</v>
      </c>
      <c r="I48">
        <f>'care receipt'!$N$5*'care provision'!D48/1000</f>
        <v>2248.1696296120008</v>
      </c>
      <c r="J48">
        <f>'care receipt'!$N$5*'care provision'!E48/1000</f>
        <v>1036.8012092430004</v>
      </c>
      <c r="K48">
        <f t="shared" si="14"/>
        <v>8024.4906248080024</v>
      </c>
      <c r="L48">
        <f>K48/'care receipt'!BG48</f>
        <v>1.6867186186017831</v>
      </c>
      <c r="N48" s="1">
        <v>9824</v>
      </c>
      <c r="O48" s="1">
        <v>5563</v>
      </c>
      <c r="P48" s="1">
        <v>5230</v>
      </c>
      <c r="Q48" s="1">
        <v>2358</v>
      </c>
      <c r="R48" s="1">
        <v>4679</v>
      </c>
      <c r="S48" s="1">
        <v>17.829969999999999</v>
      </c>
      <c r="U48">
        <f>'care receipt'!$N$5*'care provision'!N48/1000</f>
        <v>655.06045916800019</v>
      </c>
      <c r="V48">
        <f>'care receipt'!$N$5*'care provision'!O48/1000</f>
        <v>370.93865374100011</v>
      </c>
      <c r="W48">
        <f>'care receipt'!$N$5*'care provision'!P48/1000</f>
        <v>348.73434461000011</v>
      </c>
      <c r="X48">
        <f>'care receipt'!$N$5*'care provision'!Q48/1000</f>
        <v>157.23051330600003</v>
      </c>
      <c r="Y48">
        <f>'care receipt'!$N$5*'care provision'!R48/1000</f>
        <v>311.99388115300013</v>
      </c>
      <c r="Z48">
        <f t="shared" si="15"/>
        <v>17.829969999999999</v>
      </c>
      <c r="AB48" s="1">
        <v>18560</v>
      </c>
      <c r="AC48" s="1">
        <v>8795</v>
      </c>
      <c r="AD48" s="1">
        <v>7267</v>
      </c>
      <c r="AE48" s="1">
        <v>3139</v>
      </c>
      <c r="AF48" s="1">
        <v>6014</v>
      </c>
      <c r="AG48" s="1">
        <v>15.202070000000001</v>
      </c>
      <c r="AI48">
        <f>'care receipt'!$N$5*'care provision'!AB48/1000</f>
        <v>1237.5735059200003</v>
      </c>
      <c r="AJ48">
        <f>'care receipt'!$N$5*'care provision'!AC48/1000</f>
        <v>586.44714356500015</v>
      </c>
      <c r="AK48">
        <f>'care receipt'!$N$5*'care provision'!AD48/1000</f>
        <v>484.56070406900017</v>
      </c>
      <c r="AL48">
        <f>'care receipt'!$N$5*'care provision'!AE48/1000</f>
        <v>209.30728637300007</v>
      </c>
      <c r="AM48">
        <f>'care receipt'!$N$5*'care provision'!AF48/1000</f>
        <v>401.0111564980001</v>
      </c>
      <c r="AN48">
        <f t="shared" si="16"/>
        <v>15.202070000000001</v>
      </c>
      <c r="AP48" s="1">
        <v>13715</v>
      </c>
      <c r="AQ48" s="1">
        <v>6920</v>
      </c>
      <c r="AR48" s="1">
        <v>6110</v>
      </c>
      <c r="AS48" s="1">
        <v>2707</v>
      </c>
      <c r="AT48" s="1">
        <v>4462</v>
      </c>
      <c r="AU48" s="1">
        <v>14.904730000000001</v>
      </c>
      <c r="AW48">
        <f>'care receipt'!$N$5*'care provision'!AP48/1000</f>
        <v>914.51081000500017</v>
      </c>
      <c r="AX48">
        <f>'care receipt'!$N$5*'care provision'!AQ48/1000</f>
        <v>461.42288044000014</v>
      </c>
      <c r="AY48">
        <f>'care receipt'!$N$5*'care provision'!AR48/1000</f>
        <v>407.4123987700001</v>
      </c>
      <c r="AZ48">
        <f>'care receipt'!$N$5*'care provision'!AS48/1000</f>
        <v>180.50169614900005</v>
      </c>
      <c r="BA48">
        <f>'care receipt'!$N$5*'care provision'!AT48/1000</f>
        <v>297.52440643400007</v>
      </c>
      <c r="BB48">
        <f t="shared" si="17"/>
        <v>14.904730000000001</v>
      </c>
      <c r="BD48" s="1">
        <v>5907</v>
      </c>
      <c r="BE48" s="1">
        <v>3337</v>
      </c>
      <c r="BF48" s="1">
        <v>2921</v>
      </c>
      <c r="BG48" s="1">
        <v>1263</v>
      </c>
      <c r="BH48" s="1">
        <v>2198</v>
      </c>
      <c r="BI48" s="1">
        <v>15.43568</v>
      </c>
      <c r="BK48">
        <f>'care receipt'!$N$5*'care provision'!BD48/1000</f>
        <v>393.87643854900011</v>
      </c>
      <c r="BL48">
        <f>'care receipt'!$N$5*'care provision'!BE48/1000</f>
        <v>222.50984855900006</v>
      </c>
      <c r="BM48">
        <f>'care receipt'!$N$5*'care provision'!BF48/1000</f>
        <v>194.77113204700004</v>
      </c>
      <c r="BN48">
        <f>'care receipt'!$N$5*'care provision'!BG48/1000</f>
        <v>84.216343641000023</v>
      </c>
      <c r="BO48">
        <f>'care receipt'!$N$5*'care provision'!BH48/1000</f>
        <v>146.56177618600003</v>
      </c>
      <c r="BP48">
        <f t="shared" si="18"/>
        <v>15.43568</v>
      </c>
      <c r="BR48">
        <f t="shared" si="19"/>
        <v>3201.0212136420009</v>
      </c>
      <c r="BS48">
        <f t="shared" si="20"/>
        <v>1641.3185263050004</v>
      </c>
      <c r="BT48">
        <f t="shared" si="21"/>
        <v>1435.4785794960005</v>
      </c>
      <c r="BU48">
        <f t="shared" si="22"/>
        <v>631.25583946900019</v>
      </c>
      <c r="BV48">
        <f t="shared" si="23"/>
        <v>1157.0912202710003</v>
      </c>
      <c r="BW48">
        <f t="shared" si="24"/>
        <v>15.749935703732634</v>
      </c>
      <c r="BY48">
        <f t="shared" si="33"/>
        <v>1707.3235037403465</v>
      </c>
      <c r="BZ48">
        <f t="shared" si="34"/>
        <v>2303.8059947376009</v>
      </c>
      <c r="CA48">
        <f t="shared" si="35"/>
        <v>1748.4184247761145</v>
      </c>
      <c r="CB48">
        <f t="shared" si="36"/>
        <v>835.05185708364138</v>
      </c>
      <c r="CC48">
        <f t="shared" si="25"/>
        <v>6594.5997803377031</v>
      </c>
      <c r="CD48">
        <f t="shared" si="26"/>
        <v>0.6082445685995127</v>
      </c>
      <c r="CE48">
        <f>CC48/'care receipt'!BR48</f>
        <v>1.4126347841889486</v>
      </c>
      <c r="CG48">
        <f>G48*Z48*365.25/7*'care receipt'!$BZ48/10^6</f>
        <v>41.103758692559722</v>
      </c>
      <c r="CH48">
        <f>H48*AN48*365.25/7*'care receipt'!$BZ48/10^6</f>
        <v>55.464055566922191</v>
      </c>
      <c r="CI48">
        <f>I48*BB48*365.25/7*'care receipt'!$BZ48/10^6</f>
        <v>42.093117600841282</v>
      </c>
      <c r="CJ48">
        <f>J48*BP48*365.25/7*'care receipt'!$BZ48/10^6</f>
        <v>20.103846725090182</v>
      </c>
      <c r="CK48">
        <f t="shared" si="27"/>
        <v>158.76477858541338</v>
      </c>
      <c r="CM48" s="1">
        <v>13394</v>
      </c>
      <c r="CN48" s="1">
        <v>19325</v>
      </c>
      <c r="CO48" s="1">
        <v>439</v>
      </c>
      <c r="CP48" s="1">
        <v>6</v>
      </c>
      <c r="CR48">
        <f>'care receipt'!$N$5*'care provision'!CM48/1000</f>
        <v>893.10665615800019</v>
      </c>
      <c r="CS48">
        <f>'care receipt'!$N$5*'care provision'!CN48/1000</f>
        <v>1288.5834052750004</v>
      </c>
      <c r="CT48">
        <f>'care receipt'!$N$5*'care provision'!CO48/1000</f>
        <v>29.272347473000011</v>
      </c>
      <c r="CU48">
        <f>'care receipt'!$N$5*'care provision'!CP48/1000</f>
        <v>0.40007764200000007</v>
      </c>
      <c r="CW48">
        <f t="shared" si="37"/>
        <v>2064</v>
      </c>
      <c r="CX48">
        <f t="shared" si="38"/>
        <v>0.48666521328391826</v>
      </c>
      <c r="CY48">
        <f t="shared" si="39"/>
        <v>0.44367151089377133</v>
      </c>
      <c r="CZ48">
        <f t="shared" si="40"/>
        <v>1.3020524380116265E-2</v>
      </c>
      <c r="DA48">
        <f t="shared" si="41"/>
        <v>3.858769052672197E-4</v>
      </c>
      <c r="DC48" s="1">
        <v>538.63120000000004</v>
      </c>
      <c r="DD48" s="1">
        <v>628.60519999999997</v>
      </c>
      <c r="DE48" s="1">
        <v>591.58789999999999</v>
      </c>
      <c r="DF48" s="1">
        <v>525.51700000000005</v>
      </c>
      <c r="DH48">
        <f t="shared" si="42"/>
        <v>5.7726613192124532</v>
      </c>
      <c r="DI48">
        <f t="shared" si="43"/>
        <v>9.7201227502748697</v>
      </c>
      <c r="DJ48">
        <f t="shared" si="44"/>
        <v>0.2078059988354686</v>
      </c>
      <c r="DK48">
        <f t="shared" si="45"/>
        <v>2.5229712262909688E-3</v>
      </c>
      <c r="DL48">
        <f>SUM(DH48:DK48)/'care receipt'!DF48</f>
        <v>0.16135853316155035</v>
      </c>
      <c r="DM48">
        <f t="shared" si="28"/>
        <v>15.703113039549082</v>
      </c>
      <c r="DO48" s="1">
        <v>0.30026399999999998</v>
      </c>
      <c r="DP48" s="1">
        <v>0.26440469999999999</v>
      </c>
      <c r="DQ48" s="1">
        <v>0.49975059999999999</v>
      </c>
      <c r="DR48" s="1">
        <v>0.30714000000000002</v>
      </c>
      <c r="DS48" s="1">
        <v>4.90407E-2</v>
      </c>
      <c r="DT48" s="1">
        <v>1.22801E-2</v>
      </c>
      <c r="DU48" s="1">
        <v>0.2988306</v>
      </c>
      <c r="DV48" s="1">
        <v>0.25175029999999998</v>
      </c>
      <c r="DW48" s="1">
        <v>0.26827309999999999</v>
      </c>
      <c r="DX48" s="1">
        <v>0.27213130000000002</v>
      </c>
      <c r="DY48" s="1">
        <v>0.32019700000000001</v>
      </c>
      <c r="EA48">
        <f t="shared" si="29"/>
        <v>0.30026399999999998</v>
      </c>
      <c r="EB48">
        <f t="shared" si="30"/>
        <v>0.49975059999999999</v>
      </c>
      <c r="EC48">
        <f t="shared" si="31"/>
        <v>0.30714000000000002</v>
      </c>
      <c r="ED48">
        <f t="shared" si="46"/>
        <v>3.7438333829290571E-2</v>
      </c>
      <c r="EE48">
        <f t="shared" si="32"/>
        <v>7.9184399999999988E-2</v>
      </c>
      <c r="EG48" s="1">
        <v>0.30026399999999998</v>
      </c>
      <c r="EH48" s="1">
        <v>0.32948379999999999</v>
      </c>
      <c r="EI48" s="1">
        <v>0.4205662</v>
      </c>
      <c r="EJ48" s="1">
        <v>0.27243610000000001</v>
      </c>
      <c r="EK48" s="1">
        <v>0.1675875</v>
      </c>
      <c r="EL48" s="1">
        <v>5032.5649999999996</v>
      </c>
      <c r="EM48" s="1">
        <v>5387.5259999999998</v>
      </c>
      <c r="EN48" s="1">
        <v>5623.2250000000004</v>
      </c>
      <c r="EO48" s="1">
        <v>4569.5439999999999</v>
      </c>
      <c r="EP48" s="1">
        <v>4534.4849999999997</v>
      </c>
    </row>
    <row r="49" spans="1:146" x14ac:dyDescent="0.25">
      <c r="A49">
        <v>2065</v>
      </c>
      <c r="B49" s="1">
        <v>26740</v>
      </c>
      <c r="C49" s="1">
        <v>43961</v>
      </c>
      <c r="D49" s="1">
        <v>33430</v>
      </c>
      <c r="E49" s="1">
        <v>15616</v>
      </c>
      <c r="G49">
        <f>'care receipt'!$N$5*'care provision'!B49/1000</f>
        <v>1783.0126911800005</v>
      </c>
      <c r="H49">
        <f>'care receipt'!$N$5*'care provision'!C49/1000</f>
        <v>2931.3022033270008</v>
      </c>
      <c r="I49">
        <f>'care receipt'!$N$5*'care provision'!D49/1000</f>
        <v>2229.0992620100005</v>
      </c>
      <c r="J49">
        <f>'care receipt'!$N$5*'care provision'!E49/1000</f>
        <v>1041.2687429120003</v>
      </c>
      <c r="K49">
        <f t="shared" si="14"/>
        <v>7984.6828994290026</v>
      </c>
      <c r="L49">
        <f>K49/'care receipt'!BG49</f>
        <v>1.6869338592660423</v>
      </c>
      <c r="N49" s="1">
        <v>9800</v>
      </c>
      <c r="O49" s="1">
        <v>5434</v>
      </c>
      <c r="P49" s="1">
        <v>4833</v>
      </c>
      <c r="Q49" s="1">
        <v>2244</v>
      </c>
      <c r="R49" s="1">
        <v>4577</v>
      </c>
      <c r="S49" s="1">
        <v>17.92586</v>
      </c>
      <c r="U49">
        <f>'care receipt'!$N$5*'care provision'!N49/1000</f>
        <v>653.46014860000014</v>
      </c>
      <c r="V49">
        <f>'care receipt'!$N$5*'care provision'!O49/1000</f>
        <v>362.33698443800006</v>
      </c>
      <c r="W49">
        <f>'care receipt'!$N$5*'care provision'!P49/1000</f>
        <v>322.26254063100009</v>
      </c>
      <c r="X49">
        <f>'care receipt'!$N$5*'care provision'!Q49/1000</f>
        <v>149.62903810800003</v>
      </c>
      <c r="Y49">
        <f>'care receipt'!$N$5*'care provision'!R49/1000</f>
        <v>305.19256123900004</v>
      </c>
      <c r="Z49">
        <f t="shared" si="15"/>
        <v>17.92586</v>
      </c>
      <c r="AB49" s="1">
        <v>18631</v>
      </c>
      <c r="AC49" s="1">
        <v>9008</v>
      </c>
      <c r="AD49" s="1">
        <v>7412</v>
      </c>
      <c r="AE49" s="1">
        <v>3211</v>
      </c>
      <c r="AF49" s="1">
        <v>5910</v>
      </c>
      <c r="AG49" s="1">
        <v>14.956329999999999</v>
      </c>
      <c r="AI49">
        <f>'care receipt'!$N$5*'care provision'!AB49/1000</f>
        <v>1242.3077580170002</v>
      </c>
      <c r="AJ49">
        <f>'care receipt'!$N$5*'care provision'!AC49/1000</f>
        <v>600.64989985600016</v>
      </c>
      <c r="AK49">
        <f>'care receipt'!$N$5*'care provision'!AD49/1000</f>
        <v>494.22924708400012</v>
      </c>
      <c r="AL49">
        <f>'care receipt'!$N$5*'care provision'!AE49/1000</f>
        <v>214.10821807700006</v>
      </c>
      <c r="AM49">
        <f>'care receipt'!$N$5*'care provision'!AF49/1000</f>
        <v>394.07647737000008</v>
      </c>
      <c r="AN49">
        <f t="shared" si="16"/>
        <v>14.956329999999999</v>
      </c>
      <c r="AP49" s="1">
        <v>13591</v>
      </c>
      <c r="AQ49" s="1">
        <v>6902</v>
      </c>
      <c r="AR49" s="1">
        <v>6045</v>
      </c>
      <c r="AS49" s="1">
        <v>2627</v>
      </c>
      <c r="AT49" s="1">
        <v>4455</v>
      </c>
      <c r="AU49" s="1">
        <v>15.09069</v>
      </c>
      <c r="AW49">
        <f>'care receipt'!$N$5*'care provision'!AP49/1000</f>
        <v>906.24253873700025</v>
      </c>
      <c r="AX49">
        <f>'care receipt'!$N$5*'care provision'!AQ49/1000</f>
        <v>460.22264751400013</v>
      </c>
      <c r="AY49">
        <f>'care receipt'!$N$5*'care provision'!AR49/1000</f>
        <v>403.07822431500011</v>
      </c>
      <c r="AZ49">
        <f>'care receipt'!$N$5*'care provision'!AS49/1000</f>
        <v>175.16732758900005</v>
      </c>
      <c r="BA49">
        <f>'care receipt'!$N$5*'care provision'!AT49/1000</f>
        <v>297.05764918500012</v>
      </c>
      <c r="BB49">
        <f t="shared" si="17"/>
        <v>15.09069</v>
      </c>
      <c r="BD49" s="1">
        <v>5945</v>
      </c>
      <c r="BE49" s="1">
        <v>3378</v>
      </c>
      <c r="BF49" s="1">
        <v>2988</v>
      </c>
      <c r="BG49" s="1">
        <v>1257</v>
      </c>
      <c r="BH49" s="1">
        <v>2126</v>
      </c>
      <c r="BI49" s="1">
        <v>15.54294</v>
      </c>
      <c r="BK49">
        <f>'care receipt'!$N$5*'care provision'!BD49/1000</f>
        <v>396.41026361500013</v>
      </c>
      <c r="BL49">
        <f>'care receipt'!$N$5*'care provision'!BE49/1000</f>
        <v>225.24371244600005</v>
      </c>
      <c r="BM49">
        <f>'care receipt'!$N$5*'care provision'!BF49/1000</f>
        <v>199.23866571600004</v>
      </c>
      <c r="BN49">
        <f>'care receipt'!$N$5*'care provision'!BG49/1000</f>
        <v>83.816265999000024</v>
      </c>
      <c r="BO49">
        <f>'care receipt'!$N$5*'care provision'!BH49/1000</f>
        <v>141.76084448200004</v>
      </c>
      <c r="BP49">
        <f t="shared" si="18"/>
        <v>15.54294</v>
      </c>
      <c r="BR49">
        <f t="shared" si="19"/>
        <v>3198.4207089690008</v>
      </c>
      <c r="BS49">
        <f t="shared" si="20"/>
        <v>1648.4532442540003</v>
      </c>
      <c r="BT49">
        <f t="shared" si="21"/>
        <v>1418.8086777460005</v>
      </c>
      <c r="BU49">
        <f t="shared" si="22"/>
        <v>622.72084977300017</v>
      </c>
      <c r="BV49">
        <f t="shared" si="23"/>
        <v>1138.0875322760003</v>
      </c>
      <c r="BW49">
        <f t="shared" si="24"/>
        <v>15.733446660626154</v>
      </c>
      <c r="BY49">
        <f t="shared" si="33"/>
        <v>1667.7333721836271</v>
      </c>
      <c r="BZ49">
        <f t="shared" si="34"/>
        <v>2287.5880437072801</v>
      </c>
      <c r="CA49">
        <f t="shared" si="35"/>
        <v>1755.216490056639</v>
      </c>
      <c r="CB49">
        <f t="shared" si="36"/>
        <v>844.47770236541635</v>
      </c>
      <c r="CC49">
        <f t="shared" si="25"/>
        <v>6555.0156083129623</v>
      </c>
      <c r="CD49">
        <f t="shared" si="26"/>
        <v>0.6034038135431492</v>
      </c>
      <c r="CE49">
        <f>CC49/'care receipt'!BR49</f>
        <v>1.410859020514218</v>
      </c>
      <c r="CG49">
        <f>G49*Z49*365.25/7*'care receipt'!$BZ49/10^6</f>
        <v>40.872748388175935</v>
      </c>
      <c r="CH49">
        <f>H49*AN49*365.25/7*'care receipt'!$BZ49/10^6</f>
        <v>56.064123969543232</v>
      </c>
      <c r="CI49">
        <f>I49*BB49*365.25/7*'care receipt'!$BZ49/10^6</f>
        <v>43.01678143606955</v>
      </c>
      <c r="CJ49">
        <f>J49*BP49*365.25/7*'care receipt'!$BZ49/10^6</f>
        <v>20.696428592187555</v>
      </c>
      <c r="CK49">
        <f t="shared" si="27"/>
        <v>160.65008238597625</v>
      </c>
      <c r="CM49" s="1">
        <v>13198</v>
      </c>
      <c r="CN49" s="1">
        <v>19824</v>
      </c>
      <c r="CO49" s="1">
        <v>455</v>
      </c>
      <c r="CP49" s="1">
        <v>7</v>
      </c>
      <c r="CR49">
        <f>'care receipt'!$N$5*'care provision'!CM49/1000</f>
        <v>880.03745318600022</v>
      </c>
      <c r="CS49">
        <f>'care receipt'!$N$5*'care provision'!CN49/1000</f>
        <v>1321.8565291680004</v>
      </c>
      <c r="CT49">
        <f>'care receipt'!$N$5*'care provision'!CO49/1000</f>
        <v>30.33922118500001</v>
      </c>
      <c r="CU49">
        <f>'care receipt'!$N$5*'care provision'!CP49/1000</f>
        <v>0.4667572490000001</v>
      </c>
      <c r="CW49">
        <f t="shared" si="37"/>
        <v>2065</v>
      </c>
      <c r="CX49">
        <f t="shared" si="38"/>
        <v>0.49356768885564695</v>
      </c>
      <c r="CY49">
        <f t="shared" si="39"/>
        <v>0.45094515593366852</v>
      </c>
      <c r="CZ49">
        <f t="shared" si="40"/>
        <v>1.3610529464552799E-2</v>
      </c>
      <c r="DA49">
        <f t="shared" si="41"/>
        <v>4.4825819672131143E-4</v>
      </c>
      <c r="DC49" s="1">
        <v>531.06679999999994</v>
      </c>
      <c r="DD49" s="1">
        <v>634.40620000000001</v>
      </c>
      <c r="DE49" s="1">
        <v>654.0616</v>
      </c>
      <c r="DF49" s="1">
        <v>467.0419</v>
      </c>
      <c r="DH49">
        <f t="shared" si="42"/>
        <v>5.6083040897236662</v>
      </c>
      <c r="DI49">
        <f t="shared" si="43"/>
        <v>10.063127731375923</v>
      </c>
      <c r="DJ49">
        <f t="shared" si="44"/>
        <v>0.23812463461218</v>
      </c>
      <c r="DK49">
        <f t="shared" si="45"/>
        <v>2.6159423089407979E-3</v>
      </c>
      <c r="DL49">
        <f>SUM(DH49:DK49)/'care receipt'!DF49</f>
        <v>0.16115661758486366</v>
      </c>
      <c r="DM49">
        <f t="shared" si="28"/>
        <v>15.91217239802071</v>
      </c>
      <c r="DO49" s="1">
        <v>0.3002071</v>
      </c>
      <c r="DP49" s="1">
        <v>0.26594309999999999</v>
      </c>
      <c r="DQ49" s="1">
        <v>0.509073</v>
      </c>
      <c r="DR49" s="1">
        <v>0.30782009999999999</v>
      </c>
      <c r="DS49" s="1">
        <v>4.7765799999999997E-2</v>
      </c>
      <c r="DT49" s="1">
        <v>1.2741799999999999E-2</v>
      </c>
      <c r="DU49" s="1">
        <v>0.29875299999999999</v>
      </c>
      <c r="DV49" s="1">
        <v>0.25516749999999999</v>
      </c>
      <c r="DW49" s="1">
        <v>0.26664559999999998</v>
      </c>
      <c r="DX49" s="1">
        <v>0.27488560000000001</v>
      </c>
      <c r="DY49" s="1">
        <v>0.31961270000000003</v>
      </c>
      <c r="EA49">
        <f t="shared" si="29"/>
        <v>0.3002071</v>
      </c>
      <c r="EB49">
        <f t="shared" si="30"/>
        <v>0.509073</v>
      </c>
      <c r="EC49">
        <f t="shared" si="31"/>
        <v>0.30782009999999999</v>
      </c>
      <c r="ED49">
        <f t="shared" si="46"/>
        <v>3.6614334355502993E-2</v>
      </c>
      <c r="EE49">
        <f t="shared" si="32"/>
        <v>8.6978200000000006E-2</v>
      </c>
      <c r="EG49" s="1">
        <v>0.3002071</v>
      </c>
      <c r="EH49" s="1">
        <v>0.32976939999999999</v>
      </c>
      <c r="EI49" s="1">
        <v>0.42209479999999999</v>
      </c>
      <c r="EJ49" s="1">
        <v>0.27329959999999998</v>
      </c>
      <c r="EK49" s="1">
        <v>0.15559439999999999</v>
      </c>
      <c r="EL49" s="1">
        <v>5089.7470000000003</v>
      </c>
      <c r="EM49" s="1">
        <v>5387.1689999999999</v>
      </c>
      <c r="EN49" s="1">
        <v>5612.8069999999998</v>
      </c>
      <c r="EO49" s="1">
        <v>4641.8649999999998</v>
      </c>
      <c r="EP49" s="1">
        <v>4621.7489999999998</v>
      </c>
    </row>
    <row r="50" spans="1:146" x14ac:dyDescent="0.25">
      <c r="A50">
        <v>2066</v>
      </c>
      <c r="B50" s="1">
        <v>26480</v>
      </c>
      <c r="C50" s="1">
        <v>44241</v>
      </c>
      <c r="D50" s="1">
        <v>32725</v>
      </c>
      <c r="E50" s="1">
        <v>15722</v>
      </c>
      <c r="G50">
        <f>'care receipt'!$N$5*'care provision'!B50/1000</f>
        <v>1765.6759933600003</v>
      </c>
      <c r="H50">
        <f>'care receipt'!$N$5*'care provision'!C50/1000</f>
        <v>2949.9724932870008</v>
      </c>
      <c r="I50">
        <f>'care receipt'!$N$5*'care provision'!D50/1000</f>
        <v>2182.0901390750009</v>
      </c>
      <c r="J50">
        <f>'care receipt'!$N$5*'care provision'!E50/1000</f>
        <v>1048.3367812540002</v>
      </c>
      <c r="K50">
        <f t="shared" si="14"/>
        <v>7946.0754069760023</v>
      </c>
      <c r="L50">
        <f>K50/'care receipt'!BG50</f>
        <v>1.6884820833982741</v>
      </c>
      <c r="N50" s="1">
        <v>9482</v>
      </c>
      <c r="O50" s="1">
        <v>5324</v>
      </c>
      <c r="P50" s="1">
        <v>4987</v>
      </c>
      <c r="Q50" s="1">
        <v>2300</v>
      </c>
      <c r="R50" s="1">
        <v>4524</v>
      </c>
      <c r="S50" s="1">
        <v>17.98875</v>
      </c>
      <c r="U50">
        <f>'care receipt'!$N$5*'care provision'!N50/1000</f>
        <v>632.25603357400007</v>
      </c>
      <c r="V50">
        <f>'care receipt'!$N$5*'care provision'!O50/1000</f>
        <v>355.0022276680001</v>
      </c>
      <c r="W50">
        <f>'care receipt'!$N$5*'care provision'!P50/1000</f>
        <v>332.53120010900011</v>
      </c>
      <c r="X50">
        <f>'care receipt'!$N$5*'care provision'!Q50/1000</f>
        <v>153.36309610000006</v>
      </c>
      <c r="Y50">
        <f>'care receipt'!$N$5*'care provision'!R50/1000</f>
        <v>301.65854206800009</v>
      </c>
      <c r="Z50">
        <f t="shared" si="15"/>
        <v>17.98875</v>
      </c>
      <c r="AB50" s="1">
        <v>19074</v>
      </c>
      <c r="AC50" s="1">
        <v>8988</v>
      </c>
      <c r="AD50" s="1">
        <v>7385</v>
      </c>
      <c r="AE50" s="1">
        <v>3093</v>
      </c>
      <c r="AF50" s="1">
        <v>5928</v>
      </c>
      <c r="AG50" s="1">
        <v>14.96292</v>
      </c>
      <c r="AI50">
        <f>'care receipt'!$N$5*'care provision'!AB50/1000</f>
        <v>1271.8468239180004</v>
      </c>
      <c r="AJ50">
        <f>'care receipt'!$N$5*'care provision'!AC50/1000</f>
        <v>599.3163077160001</v>
      </c>
      <c r="AK50">
        <f>'care receipt'!$N$5*'care provision'!AD50/1000</f>
        <v>492.4288976950001</v>
      </c>
      <c r="AL50">
        <f>'care receipt'!$N$5*'care provision'!AE50/1000</f>
        <v>206.24002445100007</v>
      </c>
      <c r="AM50">
        <f>'care receipt'!$N$5*'care provision'!AF50/1000</f>
        <v>395.27671029600015</v>
      </c>
      <c r="AN50">
        <f t="shared" si="16"/>
        <v>14.96292</v>
      </c>
      <c r="AP50" s="1">
        <v>13300</v>
      </c>
      <c r="AQ50" s="1">
        <v>6957</v>
      </c>
      <c r="AR50" s="1">
        <v>5747</v>
      </c>
      <c r="AS50" s="1">
        <v>2511</v>
      </c>
      <c r="AT50" s="1">
        <v>4396</v>
      </c>
      <c r="AU50" s="1">
        <v>14.968970000000001</v>
      </c>
      <c r="AW50">
        <f>'care receipt'!$N$5*'care provision'!AP50/1000</f>
        <v>886.83877310000025</v>
      </c>
      <c r="AX50">
        <f>'care receipt'!$N$5*'care provision'!AQ50/1000</f>
        <v>463.89002589900014</v>
      </c>
      <c r="AY50">
        <f>'care receipt'!$N$5*'care provision'!AR50/1000</f>
        <v>383.20770142900011</v>
      </c>
      <c r="AZ50">
        <f>'care receipt'!$N$5*'care provision'!AS50/1000</f>
        <v>167.43249317700005</v>
      </c>
      <c r="BA50">
        <f>'care receipt'!$N$5*'care provision'!AT50/1000</f>
        <v>293.12355237200006</v>
      </c>
      <c r="BB50">
        <f t="shared" si="17"/>
        <v>14.968970000000001</v>
      </c>
      <c r="BD50" s="1">
        <v>6021</v>
      </c>
      <c r="BE50" s="1">
        <v>3291</v>
      </c>
      <c r="BF50" s="1">
        <v>2942</v>
      </c>
      <c r="BG50" s="1">
        <v>1287</v>
      </c>
      <c r="BH50" s="1">
        <v>2260</v>
      </c>
      <c r="BI50" s="1">
        <v>15.720280000000001</v>
      </c>
      <c r="BK50">
        <f>'care receipt'!$N$5*'care provision'!BD50/1000</f>
        <v>401.47791374700012</v>
      </c>
      <c r="BL50">
        <f>'care receipt'!$N$5*'care provision'!BE50/1000</f>
        <v>219.44258663700006</v>
      </c>
      <c r="BM50">
        <f>'care receipt'!$N$5*'care provision'!BF50/1000</f>
        <v>196.17140379400004</v>
      </c>
      <c r="BN50">
        <f>'care receipt'!$N$5*'care provision'!BG50/1000</f>
        <v>85.816654209000035</v>
      </c>
      <c r="BO50">
        <f>'care receipt'!$N$5*'care provision'!BH50/1000</f>
        <v>150.69591182000005</v>
      </c>
      <c r="BP50">
        <f t="shared" si="18"/>
        <v>15.720280000000001</v>
      </c>
      <c r="BR50">
        <f t="shared" si="19"/>
        <v>3192.4195443390008</v>
      </c>
      <c r="BS50">
        <f t="shared" si="20"/>
        <v>1637.6511479200003</v>
      </c>
      <c r="BT50">
        <f t="shared" si="21"/>
        <v>1404.3392030270004</v>
      </c>
      <c r="BU50">
        <f t="shared" si="22"/>
        <v>612.85226793700031</v>
      </c>
      <c r="BV50">
        <f t="shared" si="23"/>
        <v>1140.7547165560004</v>
      </c>
      <c r="BW50">
        <f t="shared" si="24"/>
        <v>15.736862489342776</v>
      </c>
      <c r="BY50">
        <f t="shared" si="33"/>
        <v>1657.311649333408</v>
      </c>
      <c r="BZ50">
        <f t="shared" si="34"/>
        <v>2303.1727048046428</v>
      </c>
      <c r="CA50">
        <f t="shared" si="35"/>
        <v>1704.3421682974645</v>
      </c>
      <c r="CB50">
        <f t="shared" si="36"/>
        <v>859.91056577602149</v>
      </c>
      <c r="CC50">
        <f t="shared" si="25"/>
        <v>6524.7370882115356</v>
      </c>
      <c r="CD50">
        <f t="shared" si="26"/>
        <v>0.60699523989918192</v>
      </c>
      <c r="CE50">
        <f>CC50/'care receipt'!BR50</f>
        <v>1.4311646874775388</v>
      </c>
      <c r="CG50">
        <f>G50*Z50*365.25/7*'care receipt'!$BZ50/10^6</f>
        <v>41.34784786999306</v>
      </c>
      <c r="CH50">
        <f>H50*AN50*365.25/7*'care receipt'!$BZ50/10^6</f>
        <v>57.461271484386181</v>
      </c>
      <c r="CI50">
        <f>I50*BB50*365.25/7*'care receipt'!$BZ50/10^6</f>
        <v>42.521200355721845</v>
      </c>
      <c r="CJ50">
        <f>J50*BP50*365.25/7*'care receipt'!$BZ50/10^6</f>
        <v>21.453690541430426</v>
      </c>
      <c r="CK50">
        <f t="shared" si="27"/>
        <v>162.78401025153153</v>
      </c>
      <c r="CM50" s="1">
        <v>13033</v>
      </c>
      <c r="CN50" s="1">
        <v>19925</v>
      </c>
      <c r="CO50" s="1">
        <v>421</v>
      </c>
      <c r="CP50" s="1">
        <v>5</v>
      </c>
      <c r="CR50">
        <f>'care receipt'!$N$5*'care provision'!CM50/1000</f>
        <v>869.0353180310002</v>
      </c>
      <c r="CS50">
        <f>'care receipt'!$N$5*'care provision'!CN50/1000</f>
        <v>1328.5911694750002</v>
      </c>
      <c r="CT50">
        <f>'care receipt'!$N$5*'care provision'!CO50/1000</f>
        <v>28.072114547000009</v>
      </c>
      <c r="CU50">
        <f>'care receipt'!$N$5*'care provision'!CP50/1000</f>
        <v>0.33339803500000009</v>
      </c>
      <c r="CW50">
        <f t="shared" si="37"/>
        <v>2066</v>
      </c>
      <c r="CX50">
        <f t="shared" si="38"/>
        <v>0.49218277945619338</v>
      </c>
      <c r="CY50">
        <f t="shared" si="39"/>
        <v>0.45037408738500484</v>
      </c>
      <c r="CZ50">
        <f t="shared" si="40"/>
        <v>1.2864782276546981E-2</v>
      </c>
      <c r="DA50">
        <f t="shared" si="41"/>
        <v>3.180256964762753E-4</v>
      </c>
      <c r="DC50" s="1">
        <v>548.68499999999995</v>
      </c>
      <c r="DD50" s="1">
        <v>638.02099999999996</v>
      </c>
      <c r="DE50" s="1">
        <v>597.98410000000001</v>
      </c>
      <c r="DF50" s="1">
        <v>404.13990000000001</v>
      </c>
      <c r="DH50">
        <f t="shared" si="42"/>
        <v>5.7219197216860707</v>
      </c>
      <c r="DI50">
        <f t="shared" si="43"/>
        <v>10.17202879847531</v>
      </c>
      <c r="DJ50">
        <f t="shared" si="44"/>
        <v>0.20144013782981651</v>
      </c>
      <c r="DK50">
        <f t="shared" si="45"/>
        <v>1.6168733823011584E-3</v>
      </c>
      <c r="DL50">
        <f>SUM(DH50:DK50)/'care receipt'!DF50</f>
        <v>0.16268700488325977</v>
      </c>
      <c r="DM50">
        <f t="shared" si="28"/>
        <v>16.097005531373497</v>
      </c>
      <c r="DO50" s="1">
        <v>0.3029789</v>
      </c>
      <c r="DP50" s="1">
        <v>0.2656213</v>
      </c>
      <c r="DQ50" s="1">
        <v>0.50488049999999995</v>
      </c>
      <c r="DR50" s="1">
        <v>0.3086893</v>
      </c>
      <c r="DS50" s="1">
        <v>4.7265399999999999E-2</v>
      </c>
      <c r="DT50" s="1">
        <v>1.3128300000000001E-2</v>
      </c>
      <c r="DU50" s="1">
        <v>0.30156070000000001</v>
      </c>
      <c r="DV50" s="1">
        <v>0.2447347</v>
      </c>
      <c r="DW50" s="1">
        <v>0.26693869999999997</v>
      </c>
      <c r="DX50" s="1">
        <v>0.27852349999999998</v>
      </c>
      <c r="DY50" s="1">
        <v>0.33148460000000002</v>
      </c>
      <c r="EA50">
        <f t="shared" si="29"/>
        <v>0.3029789</v>
      </c>
      <c r="EB50">
        <f t="shared" si="30"/>
        <v>0.50488049999999995</v>
      </c>
      <c r="EC50">
        <f t="shared" si="31"/>
        <v>0.3086893</v>
      </c>
      <c r="ED50">
        <f t="shared" si="46"/>
        <v>3.6187242710590956E-2</v>
      </c>
      <c r="EE50">
        <f t="shared" si="32"/>
        <v>8.2299599999999973E-2</v>
      </c>
      <c r="EG50" s="1">
        <v>0.3029789</v>
      </c>
      <c r="EH50" s="1">
        <v>0.32943929999999999</v>
      </c>
      <c r="EI50" s="1">
        <v>0.42258089999999998</v>
      </c>
      <c r="EJ50" s="1">
        <v>0.27418559999999997</v>
      </c>
      <c r="EK50" s="1">
        <v>0.17293230000000001</v>
      </c>
      <c r="EL50" s="1">
        <v>5159.6180000000004</v>
      </c>
      <c r="EM50" s="1">
        <v>5542.6390000000001</v>
      </c>
      <c r="EN50" s="1">
        <v>5741.6149999999998</v>
      </c>
      <c r="EO50" s="1">
        <v>4687.1940000000004</v>
      </c>
      <c r="EP50" s="1">
        <v>4722.8329999999996</v>
      </c>
    </row>
    <row r="51" spans="1:146" x14ac:dyDescent="0.25">
      <c r="A51">
        <v>2067</v>
      </c>
      <c r="B51" s="1">
        <v>26041</v>
      </c>
      <c r="C51" s="1">
        <v>44532</v>
      </c>
      <c r="D51" s="1">
        <v>32163</v>
      </c>
      <c r="E51" s="1">
        <v>15925</v>
      </c>
      <c r="G51">
        <f>'care receipt'!$N$5*'care provision'!B51/1000</f>
        <v>1736.4036458870005</v>
      </c>
      <c r="H51">
        <f>'care receipt'!$N$5*'care provision'!C51/1000</f>
        <v>2969.3762589240009</v>
      </c>
      <c r="I51">
        <f>'care receipt'!$N$5*'care provision'!D51/1000</f>
        <v>2144.6161999410006</v>
      </c>
      <c r="J51">
        <f>'care receipt'!$N$5*'care provision'!E51/1000</f>
        <v>1061.8727414750003</v>
      </c>
      <c r="K51">
        <f t="shared" si="14"/>
        <v>7912.2688462270016</v>
      </c>
      <c r="L51">
        <f>K51/'care receipt'!BG51</f>
        <v>1.6830870046239821</v>
      </c>
      <c r="N51" s="1">
        <v>9508</v>
      </c>
      <c r="O51" s="1">
        <v>5404</v>
      </c>
      <c r="P51" s="1">
        <v>4806</v>
      </c>
      <c r="Q51" s="1">
        <v>2070</v>
      </c>
      <c r="R51" s="1">
        <v>4392</v>
      </c>
      <c r="S51" s="1">
        <v>17.766629999999999</v>
      </c>
      <c r="U51">
        <f>'care receipt'!$N$5*'care provision'!N51/1000</f>
        <v>633.98970335600018</v>
      </c>
      <c r="V51">
        <f>'care receipt'!$N$5*'care provision'!O51/1000</f>
        <v>360.33659622800013</v>
      </c>
      <c r="W51">
        <f>'care receipt'!$N$5*'care provision'!P51/1000</f>
        <v>320.46219124200007</v>
      </c>
      <c r="X51">
        <f>'care receipt'!$N$5*'care provision'!Q51/1000</f>
        <v>138.02678649000003</v>
      </c>
      <c r="Y51">
        <f>'care receipt'!$N$5*'care provision'!R51/1000</f>
        <v>292.85683394400007</v>
      </c>
      <c r="Z51">
        <f t="shared" si="15"/>
        <v>17.766629999999999</v>
      </c>
      <c r="AB51" s="1">
        <v>18989</v>
      </c>
      <c r="AC51" s="1">
        <v>8895</v>
      </c>
      <c r="AD51" s="1">
        <v>7654</v>
      </c>
      <c r="AE51" s="1">
        <v>3262</v>
      </c>
      <c r="AF51" s="1">
        <v>5960</v>
      </c>
      <c r="AG51" s="1">
        <v>15.06293</v>
      </c>
      <c r="AI51">
        <f>'care receipt'!$N$5*'care provision'!AB51/1000</f>
        <v>1266.1790573230005</v>
      </c>
      <c r="AJ51">
        <f>'care receipt'!$N$5*'care provision'!AC51/1000</f>
        <v>593.11510426500024</v>
      </c>
      <c r="AK51">
        <f>'care receipt'!$N$5*'care provision'!AD51/1000</f>
        <v>510.36571197800015</v>
      </c>
      <c r="AL51">
        <f>'care receipt'!$N$5*'care provision'!AE51/1000</f>
        <v>217.50887803400005</v>
      </c>
      <c r="AM51">
        <f>'care receipt'!$N$5*'care provision'!AF51/1000</f>
        <v>397.41045772000012</v>
      </c>
      <c r="AN51">
        <f t="shared" si="16"/>
        <v>15.06293</v>
      </c>
      <c r="AP51" s="1">
        <v>13222</v>
      </c>
      <c r="AQ51" s="1">
        <v>6669</v>
      </c>
      <c r="AR51" s="1">
        <v>5714</v>
      </c>
      <c r="AS51" s="1">
        <v>2471</v>
      </c>
      <c r="AT51" s="1">
        <v>4259</v>
      </c>
      <c r="AU51" s="1">
        <v>14.785830000000001</v>
      </c>
      <c r="AW51">
        <f>'care receipt'!$N$5*'care provision'!AP51/1000</f>
        <v>881.63776375400016</v>
      </c>
      <c r="AX51">
        <f>'care receipt'!$N$5*'care provision'!AQ51/1000</f>
        <v>444.68629908300011</v>
      </c>
      <c r="AY51">
        <f>'care receipt'!$N$5*'care provision'!AR51/1000</f>
        <v>381.00727439800011</v>
      </c>
      <c r="AZ51">
        <f>'care receipt'!$N$5*'care provision'!AS51/1000</f>
        <v>164.76530889700004</v>
      </c>
      <c r="BA51">
        <f>'care receipt'!$N$5*'care provision'!AT51/1000</f>
        <v>283.98844621300009</v>
      </c>
      <c r="BB51">
        <f t="shared" si="17"/>
        <v>14.785830000000001</v>
      </c>
      <c r="BD51" s="1">
        <v>6084</v>
      </c>
      <c r="BE51" s="1">
        <v>3367</v>
      </c>
      <c r="BF51" s="1">
        <v>2962</v>
      </c>
      <c r="BG51" s="1">
        <v>1345</v>
      </c>
      <c r="BH51" s="1">
        <v>2254</v>
      </c>
      <c r="BI51" s="1">
        <v>15.508760000000001</v>
      </c>
      <c r="BK51">
        <f>'care receipt'!$N$5*'care provision'!BD51/1000</f>
        <v>405.67872898800016</v>
      </c>
      <c r="BL51">
        <f>'care receipt'!$N$5*'care provision'!BE51/1000</f>
        <v>224.51023676900007</v>
      </c>
      <c r="BM51">
        <f>'care receipt'!$N$5*'care provision'!BF51/1000</f>
        <v>197.50499593400008</v>
      </c>
      <c r="BN51">
        <f>'care receipt'!$N$5*'care provision'!BG51/1000</f>
        <v>89.684071415000034</v>
      </c>
      <c r="BO51">
        <f>'care receipt'!$N$5*'care provision'!BH51/1000</f>
        <v>150.29583417800004</v>
      </c>
      <c r="BP51">
        <f t="shared" si="18"/>
        <v>15.508760000000001</v>
      </c>
      <c r="BR51">
        <f t="shared" si="19"/>
        <v>3187.4852534210008</v>
      </c>
      <c r="BS51">
        <f t="shared" si="20"/>
        <v>1622.6482363450007</v>
      </c>
      <c r="BT51">
        <f t="shared" si="21"/>
        <v>1409.3401735520004</v>
      </c>
      <c r="BU51">
        <f t="shared" si="22"/>
        <v>609.98504483600016</v>
      </c>
      <c r="BV51">
        <f t="shared" si="23"/>
        <v>1124.5515720550004</v>
      </c>
      <c r="BW51">
        <f t="shared" si="24"/>
        <v>15.64100137264982</v>
      </c>
      <c r="BY51">
        <f t="shared" si="33"/>
        <v>1609.7110734825053</v>
      </c>
      <c r="BZ51">
        <f t="shared" si="34"/>
        <v>2333.8174048289147</v>
      </c>
      <c r="CA51">
        <f t="shared" si="35"/>
        <v>1654.5788760716107</v>
      </c>
      <c r="CB51">
        <f t="shared" si="36"/>
        <v>859.2939070247038</v>
      </c>
      <c r="CC51">
        <f t="shared" si="25"/>
        <v>6457.4012614077346</v>
      </c>
      <c r="CD51">
        <f t="shared" si="26"/>
        <v>0.61069899773453418</v>
      </c>
      <c r="CE51">
        <f>CC51/'care receipt'!BR51</f>
        <v>1.4175816359753555</v>
      </c>
      <c r="CG51">
        <f>G51*Z51*365.25/7*'care receipt'!$BZ51/10^6</f>
        <v>40.882567504601496</v>
      </c>
      <c r="CH51">
        <f>H51*AN51*365.25/7*'care receipt'!$BZ51/10^6</f>
        <v>59.273026798475918</v>
      </c>
      <c r="CI51">
        <f>I51*BB51*365.25/7*'care receipt'!$BZ51/10^6</f>
        <v>42.022095584111952</v>
      </c>
      <c r="CJ51">
        <f>J51*BP51*365.25/7*'care receipt'!$BZ51/10^6</f>
        <v>21.823879911708897</v>
      </c>
      <c r="CK51">
        <f t="shared" si="27"/>
        <v>164.00156979889826</v>
      </c>
      <c r="CM51" s="1">
        <v>12770</v>
      </c>
      <c r="CN51" s="1">
        <v>20124</v>
      </c>
      <c r="CO51" s="1">
        <v>444</v>
      </c>
      <c r="CP51" s="1">
        <v>1</v>
      </c>
      <c r="CR51">
        <f>'care receipt'!$N$5*'care provision'!CM51/1000</f>
        <v>851.49858139000014</v>
      </c>
      <c r="CS51">
        <f>'care receipt'!$N$5*'care provision'!CN51/1000</f>
        <v>1341.8604112680002</v>
      </c>
      <c r="CT51">
        <f>'care receipt'!$N$5*'care provision'!CO51/1000</f>
        <v>29.605745508000009</v>
      </c>
      <c r="CU51">
        <f>'care receipt'!$N$5*'care provision'!CP51/1000</f>
        <v>6.6679607000000016E-2</v>
      </c>
      <c r="CW51">
        <f t="shared" si="37"/>
        <v>2067</v>
      </c>
      <c r="CX51">
        <f t="shared" si="38"/>
        <v>0.49038055374217576</v>
      </c>
      <c r="CY51">
        <f t="shared" si="39"/>
        <v>0.45189975747776873</v>
      </c>
      <c r="CZ51">
        <f t="shared" si="40"/>
        <v>1.3804682399029941E-2</v>
      </c>
      <c r="DA51">
        <f t="shared" si="41"/>
        <v>6.2794348508634219E-5</v>
      </c>
      <c r="DC51" s="1">
        <v>543.47479999999996</v>
      </c>
      <c r="DD51" s="1">
        <v>637.31820000000005</v>
      </c>
      <c r="DE51" s="1">
        <v>639.59500000000003</v>
      </c>
      <c r="DF51" s="1">
        <v>201.65860000000001</v>
      </c>
      <c r="DH51">
        <f t="shared" si="42"/>
        <v>5.5532162546545685</v>
      </c>
      <c r="DI51">
        <f t="shared" si="43"/>
        <v>10.262304743526981</v>
      </c>
      <c r="DJ51">
        <f t="shared" si="44"/>
        <v>0.22722824157827121</v>
      </c>
      <c r="DK51">
        <f t="shared" si="45"/>
        <v>1.6135819435404244E-4</v>
      </c>
      <c r="DL51">
        <f>SUM(DH51:DK51)/'care receipt'!DF51</f>
        <v>0.15976946004989792</v>
      </c>
      <c r="DM51">
        <f t="shared" si="28"/>
        <v>16.042910597954176</v>
      </c>
      <c r="DO51" s="1">
        <v>0.30343029999999999</v>
      </c>
      <c r="DP51" s="1">
        <v>0.26680199999999998</v>
      </c>
      <c r="DQ51" s="1">
        <v>0.50868619999999998</v>
      </c>
      <c r="DR51" s="1">
        <v>0.3099864</v>
      </c>
      <c r="DS51" s="1">
        <v>4.8239600000000001E-2</v>
      </c>
      <c r="DT51" s="1">
        <v>1.2913900000000001E-2</v>
      </c>
      <c r="DU51" s="1">
        <v>0.3020197</v>
      </c>
      <c r="DV51" s="1">
        <v>0.25453249999999999</v>
      </c>
      <c r="DW51" s="1">
        <v>0.26090989999999997</v>
      </c>
      <c r="DX51" s="1">
        <v>0.2682234</v>
      </c>
      <c r="DY51" s="1">
        <v>0.32840540000000001</v>
      </c>
      <c r="EA51">
        <f t="shared" si="29"/>
        <v>0.30343029999999999</v>
      </c>
      <c r="EB51">
        <f t="shared" si="30"/>
        <v>0.50868619999999998</v>
      </c>
      <c r="EC51">
        <f t="shared" si="31"/>
        <v>0.3099864</v>
      </c>
      <c r="ED51">
        <f t="shared" si="46"/>
        <v>3.6541010487023795E-2</v>
      </c>
      <c r="EE51">
        <f t="shared" si="32"/>
        <v>8.8770799999999983E-2</v>
      </c>
      <c r="EG51" s="1">
        <v>0.30343029999999999</v>
      </c>
      <c r="EH51" s="1">
        <v>0.32547470000000001</v>
      </c>
      <c r="EI51" s="1">
        <v>0.41991539999999999</v>
      </c>
      <c r="EJ51" s="1">
        <v>0.27032840000000002</v>
      </c>
      <c r="EK51" s="1">
        <v>0.1781818</v>
      </c>
      <c r="EL51" s="1">
        <v>5206.723</v>
      </c>
      <c r="EM51" s="1">
        <v>5571.723</v>
      </c>
      <c r="EN51" s="1">
        <v>5755.5429999999997</v>
      </c>
      <c r="EO51" s="1">
        <v>4760.2759999999998</v>
      </c>
      <c r="EP51" s="1">
        <v>4728.1559999999999</v>
      </c>
    </row>
    <row r="52" spans="1:146" x14ac:dyDescent="0.25">
      <c r="A52">
        <v>2068</v>
      </c>
      <c r="B52" s="1">
        <v>25878</v>
      </c>
      <c r="C52" s="1">
        <v>44261</v>
      </c>
      <c r="D52" s="1">
        <v>31996</v>
      </c>
      <c r="E52" s="1">
        <v>16125</v>
      </c>
      <c r="G52">
        <f>'care receipt'!$N$5*'care provision'!B52/1000</f>
        <v>1725.5348699460003</v>
      </c>
      <c r="H52">
        <f>'care receipt'!$N$5*'care provision'!C52/1000</f>
        <v>2951.3060854270007</v>
      </c>
      <c r="I52">
        <f>'care receipt'!$N$5*'care provision'!D52/1000</f>
        <v>2133.4807055720007</v>
      </c>
      <c r="J52">
        <f>'care receipt'!$N$5*'care provision'!E52/1000</f>
        <v>1075.2086628750003</v>
      </c>
      <c r="K52">
        <f t="shared" si="14"/>
        <v>7885.5303238200013</v>
      </c>
      <c r="L52">
        <f>K52/'care receipt'!BG52</f>
        <v>1.6914099373551874</v>
      </c>
      <c r="N52" s="1">
        <v>9414</v>
      </c>
      <c r="O52" s="1">
        <v>5215</v>
      </c>
      <c r="P52" s="1">
        <v>4833</v>
      </c>
      <c r="Q52" s="1">
        <v>2217</v>
      </c>
      <c r="R52" s="1">
        <v>4318</v>
      </c>
      <c r="S52" s="1">
        <v>17.664850000000001</v>
      </c>
      <c r="U52">
        <f>'care receipt'!$N$5*'care provision'!N52/1000</f>
        <v>627.72182029800013</v>
      </c>
      <c r="V52">
        <f>'care receipt'!$N$5*'care provision'!O52/1000</f>
        <v>347.73415050500006</v>
      </c>
      <c r="W52">
        <f>'care receipt'!$N$5*'care provision'!P52/1000</f>
        <v>322.26254063100009</v>
      </c>
      <c r="X52">
        <f>'care receipt'!$N$5*'care provision'!Q52/1000</f>
        <v>147.82868871900001</v>
      </c>
      <c r="Y52">
        <f>'care receipt'!$N$5*'care provision'!R52/1000</f>
        <v>287.92254302600008</v>
      </c>
      <c r="Z52">
        <f t="shared" si="15"/>
        <v>17.664850000000001</v>
      </c>
      <c r="AB52" s="1">
        <v>19145</v>
      </c>
      <c r="AC52" s="1">
        <v>8834</v>
      </c>
      <c r="AD52" s="1">
        <v>7366</v>
      </c>
      <c r="AE52" s="1">
        <v>3084</v>
      </c>
      <c r="AF52" s="1">
        <v>6062</v>
      </c>
      <c r="AG52" s="1">
        <v>15.06424</v>
      </c>
      <c r="AI52">
        <f>'care receipt'!$N$5*'care provision'!AB52/1000</f>
        <v>1276.5810760150005</v>
      </c>
      <c r="AJ52">
        <f>'care receipt'!$N$5*'care provision'!AC52/1000</f>
        <v>589.04764823800008</v>
      </c>
      <c r="AK52">
        <f>'care receipt'!$N$5*'care provision'!AD52/1000</f>
        <v>491.16198516200012</v>
      </c>
      <c r="AL52">
        <f>'care receipt'!$N$5*'care provision'!AE52/1000</f>
        <v>205.63990798800006</v>
      </c>
      <c r="AM52">
        <f>'care receipt'!$N$5*'care provision'!AF52/1000</f>
        <v>404.2117776340001</v>
      </c>
      <c r="AN52">
        <f t="shared" si="16"/>
        <v>15.06424</v>
      </c>
      <c r="AP52" s="1">
        <v>13158</v>
      </c>
      <c r="AQ52" s="1">
        <v>6632</v>
      </c>
      <c r="AR52" s="1">
        <v>5644</v>
      </c>
      <c r="AS52" s="1">
        <v>2440</v>
      </c>
      <c r="AT52" s="1">
        <v>4336</v>
      </c>
      <c r="AU52" s="1">
        <v>14.937290000000001</v>
      </c>
      <c r="AW52">
        <f>'care receipt'!$N$5*'care provision'!AP52/1000</f>
        <v>877.37026890600021</v>
      </c>
      <c r="AX52">
        <f>'care receipt'!$N$5*'care provision'!AQ52/1000</f>
        <v>442.21915362400017</v>
      </c>
      <c r="AY52">
        <f>'care receipt'!$N$5*'care provision'!AR52/1000</f>
        <v>376.33970190800011</v>
      </c>
      <c r="AZ52">
        <f>'care receipt'!$N$5*'care provision'!AS52/1000</f>
        <v>162.69824108000003</v>
      </c>
      <c r="BA52">
        <f>'care receipt'!$N$5*'care provision'!AT52/1000</f>
        <v>289.12277595200004</v>
      </c>
      <c r="BB52">
        <f t="shared" si="17"/>
        <v>14.937290000000001</v>
      </c>
      <c r="BD52" s="1">
        <v>6166</v>
      </c>
      <c r="BE52" s="1">
        <v>3372</v>
      </c>
      <c r="BF52" s="1">
        <v>3033</v>
      </c>
      <c r="BG52" s="1">
        <v>1329</v>
      </c>
      <c r="BH52" s="1">
        <v>2304</v>
      </c>
      <c r="BI52" s="1">
        <v>15.686159999999999</v>
      </c>
      <c r="BK52">
        <f>'care receipt'!$N$5*'care provision'!BD52/1000</f>
        <v>411.14645676200013</v>
      </c>
      <c r="BL52">
        <f>'care receipt'!$N$5*'care provision'!BE52/1000</f>
        <v>224.84363480400006</v>
      </c>
      <c r="BM52">
        <f>'care receipt'!$N$5*'care provision'!BF52/1000</f>
        <v>202.23924803100005</v>
      </c>
      <c r="BN52">
        <f>'care receipt'!$N$5*'care provision'!BG52/1000</f>
        <v>88.617197703000031</v>
      </c>
      <c r="BO52">
        <f>'care receipt'!$N$5*'care provision'!BH52/1000</f>
        <v>153.62981452800005</v>
      </c>
      <c r="BP52">
        <f t="shared" si="18"/>
        <v>15.686159999999999</v>
      </c>
      <c r="BR52">
        <f t="shared" si="19"/>
        <v>3192.8196219810011</v>
      </c>
      <c r="BS52">
        <f t="shared" si="20"/>
        <v>1603.8445871710003</v>
      </c>
      <c r="BT52">
        <f t="shared" si="21"/>
        <v>1392.0034757320004</v>
      </c>
      <c r="BU52">
        <f t="shared" si="22"/>
        <v>604.78403549000018</v>
      </c>
      <c r="BV52">
        <f t="shared" si="23"/>
        <v>1134.8869111400004</v>
      </c>
      <c r="BW52">
        <f t="shared" si="24"/>
        <v>15.683766072890243</v>
      </c>
      <c r="BY52">
        <f t="shared" si="33"/>
        <v>1590.4714535643268</v>
      </c>
      <c r="BZ52">
        <f t="shared" si="34"/>
        <v>2319.8166654396528</v>
      </c>
      <c r="CA52">
        <f t="shared" si="35"/>
        <v>1662.8486297309848</v>
      </c>
      <c r="CB52">
        <f t="shared" si="36"/>
        <v>880.03831318623145</v>
      </c>
      <c r="CC52">
        <f t="shared" si="25"/>
        <v>6453.1750619211962</v>
      </c>
      <c r="CD52">
        <f t="shared" si="26"/>
        <v>0.60594793748549491</v>
      </c>
      <c r="CE52">
        <f>CC52/'care receipt'!BR52</f>
        <v>1.4213971163460182</v>
      </c>
      <c r="CG52">
        <f>G52*Z52*365.25/7*'care receipt'!$BZ52/10^6</f>
        <v>41.120426801423889</v>
      </c>
      <c r="CH52">
        <f>H52*AN52*365.25/7*'care receipt'!$BZ52/10^6</f>
        <v>59.977091176428573</v>
      </c>
      <c r="CI52">
        <f>I52*BB52*365.25/7*'care receipt'!$BZ52/10^6</f>
        <v>42.991683508348785</v>
      </c>
      <c r="CJ52">
        <f>J52*BP52*365.25/7*'care receipt'!$BZ52/10^6</f>
        <v>22.752719615762267</v>
      </c>
      <c r="CK52">
        <f t="shared" si="27"/>
        <v>166.84192110196352</v>
      </c>
      <c r="CM52" s="1">
        <v>12692</v>
      </c>
      <c r="CN52" s="1">
        <v>20127</v>
      </c>
      <c r="CO52" s="1">
        <v>490</v>
      </c>
      <c r="CP52" s="1">
        <v>4</v>
      </c>
      <c r="CR52">
        <f>'care receipt'!$N$5*'care provision'!CM52/1000</f>
        <v>846.29757204400028</v>
      </c>
      <c r="CS52">
        <f>'care receipt'!$N$5*'care provision'!CN52/1000</f>
        <v>1342.0604500890004</v>
      </c>
      <c r="CT52">
        <f>'care receipt'!$N$5*'care provision'!CO52/1000</f>
        <v>32.673007430000006</v>
      </c>
      <c r="CU52">
        <f>'care receipt'!$N$5*'care provision'!CP52/1000</f>
        <v>0.26671842800000006</v>
      </c>
      <c r="CW52">
        <f t="shared" si="37"/>
        <v>2068</v>
      </c>
      <c r="CX52">
        <f t="shared" si="38"/>
        <v>0.49045521292217337</v>
      </c>
      <c r="CY52">
        <f t="shared" si="39"/>
        <v>0.45473441630329187</v>
      </c>
      <c r="CZ52">
        <f t="shared" si="40"/>
        <v>1.5314414301787722E-2</v>
      </c>
      <c r="DA52">
        <f t="shared" si="41"/>
        <v>2.4806201550387597E-4</v>
      </c>
      <c r="DC52" s="1">
        <v>543.76589999999999</v>
      </c>
      <c r="DD52" s="1">
        <v>641.33900000000006</v>
      </c>
      <c r="DE52" s="1">
        <v>603.87030000000004</v>
      </c>
      <c r="DF52" s="1">
        <v>228.66069999999999</v>
      </c>
      <c r="DH52">
        <f t="shared" si="42"/>
        <v>5.5222531311638479</v>
      </c>
      <c r="DI52">
        <f t="shared" si="43"/>
        <v>10.328588483995553</v>
      </c>
      <c r="DJ52">
        <f t="shared" si="44"/>
        <v>0.23676310558387603</v>
      </c>
      <c r="DK52">
        <f t="shared" si="45"/>
        <v>7.3185626939255527E-4</v>
      </c>
      <c r="DL52">
        <f>SUM(DH52:DK52)/'care receipt'!DF52</f>
        <v>0.15841818260133766</v>
      </c>
      <c r="DM52">
        <f t="shared" si="28"/>
        <v>16.088336577012669</v>
      </c>
      <c r="DO52" s="1">
        <v>0.30457770000000001</v>
      </c>
      <c r="DP52" s="1">
        <v>0.27063979999999999</v>
      </c>
      <c r="DQ52" s="1">
        <v>0.52162169999999997</v>
      </c>
      <c r="DR52" s="1">
        <v>0.31188919999999998</v>
      </c>
      <c r="DS52" s="1">
        <v>4.7873100000000002E-2</v>
      </c>
      <c r="DT52" s="1">
        <v>1.34726E-2</v>
      </c>
      <c r="DU52" s="1">
        <v>0.30315550000000002</v>
      </c>
      <c r="DV52" s="1">
        <v>0.25297059999999999</v>
      </c>
      <c r="DW52" s="1">
        <v>0.272142</v>
      </c>
      <c r="DX52" s="1">
        <v>0.28566170000000002</v>
      </c>
      <c r="DY52" s="1">
        <v>0.31964290000000001</v>
      </c>
      <c r="EA52">
        <f t="shared" si="29"/>
        <v>0.30457770000000001</v>
      </c>
      <c r="EB52">
        <f t="shared" si="30"/>
        <v>0.52162169999999997</v>
      </c>
      <c r="EC52">
        <f t="shared" si="31"/>
        <v>0.31188919999999998</v>
      </c>
      <c r="ED52">
        <f t="shared" si="46"/>
        <v>3.6345740583113406E-2</v>
      </c>
      <c r="EE52">
        <f t="shared" si="32"/>
        <v>9.5652899999999985E-2</v>
      </c>
      <c r="EG52" s="1">
        <v>0.30457770000000001</v>
      </c>
      <c r="EH52" s="1">
        <v>0.33146219999999998</v>
      </c>
      <c r="EI52" s="1">
        <v>0.42596879999999998</v>
      </c>
      <c r="EJ52" s="1">
        <v>0.27599489999999999</v>
      </c>
      <c r="EK52" s="1">
        <v>0.1861614</v>
      </c>
      <c r="EL52" s="1">
        <v>5286.9830000000002</v>
      </c>
      <c r="EM52" s="1">
        <v>5590.2079999999996</v>
      </c>
      <c r="EN52" s="1">
        <v>5793.643</v>
      </c>
      <c r="EO52" s="1">
        <v>4838.2380000000003</v>
      </c>
      <c r="EP52" s="1">
        <v>4842.9759999999997</v>
      </c>
    </row>
    <row r="53" spans="1:146" x14ac:dyDescent="0.25">
      <c r="A53">
        <v>2069</v>
      </c>
      <c r="B53" s="1">
        <v>25190</v>
      </c>
      <c r="C53" s="1">
        <v>44147</v>
      </c>
      <c r="D53" s="1">
        <v>31545</v>
      </c>
      <c r="E53" s="1">
        <v>16163</v>
      </c>
      <c r="G53">
        <f>'care receipt'!$N$5*'care provision'!B53/1000</f>
        <v>1679.6593003300004</v>
      </c>
      <c r="H53">
        <f>'care receipt'!$N$5*'care provision'!C53/1000</f>
        <v>2943.704610229001</v>
      </c>
      <c r="I53">
        <f>'care receipt'!$N$5*'care provision'!D53/1000</f>
        <v>2103.4082028150005</v>
      </c>
      <c r="J53">
        <f>'care receipt'!$N$5*'care provision'!E53/1000</f>
        <v>1077.7424879410005</v>
      </c>
      <c r="K53">
        <f t="shared" si="14"/>
        <v>7804.5146013150024</v>
      </c>
      <c r="L53">
        <f>K53/'care receipt'!BG53</f>
        <v>1.6865030763245485</v>
      </c>
      <c r="N53" s="1">
        <v>9174</v>
      </c>
      <c r="O53" s="1">
        <v>5118</v>
      </c>
      <c r="P53" s="1">
        <v>4731</v>
      </c>
      <c r="Q53" s="1">
        <v>2150</v>
      </c>
      <c r="R53" s="1">
        <v>4142</v>
      </c>
      <c r="S53" s="1">
        <v>17.53913</v>
      </c>
      <c r="U53">
        <f>'care receipt'!$N$5*'care provision'!N53/1000</f>
        <v>611.71871461800015</v>
      </c>
      <c r="V53">
        <f>'care receipt'!$N$5*'care provision'!O53/1000</f>
        <v>341.2662286260001</v>
      </c>
      <c r="W53">
        <f>'care receipt'!$N$5*'care provision'!P53/1000</f>
        <v>315.46122071700006</v>
      </c>
      <c r="X53">
        <f>'care receipt'!$N$5*'care provision'!Q53/1000</f>
        <v>143.36115505000004</v>
      </c>
      <c r="Y53">
        <f>'care receipt'!$N$5*'care provision'!R53/1000</f>
        <v>276.18693219400006</v>
      </c>
      <c r="Z53">
        <f t="shared" si="15"/>
        <v>17.53913</v>
      </c>
      <c r="AB53" s="1">
        <v>19049</v>
      </c>
      <c r="AC53" s="1">
        <v>8795</v>
      </c>
      <c r="AD53" s="1">
        <v>7439</v>
      </c>
      <c r="AE53" s="1">
        <v>3169</v>
      </c>
      <c r="AF53" s="1">
        <v>5899</v>
      </c>
      <c r="AG53" s="1">
        <v>14.972049999999999</v>
      </c>
      <c r="AI53">
        <f>'care receipt'!$N$5*'care provision'!AB53/1000</f>
        <v>1270.1798337430005</v>
      </c>
      <c r="AJ53">
        <f>'care receipt'!$N$5*'care provision'!AC53/1000</f>
        <v>586.44714356500015</v>
      </c>
      <c r="AK53">
        <f>'care receipt'!$N$5*'care provision'!AD53/1000</f>
        <v>496.02959647300014</v>
      </c>
      <c r="AL53">
        <f>'care receipt'!$N$5*'care provision'!AE53/1000</f>
        <v>211.30767458300008</v>
      </c>
      <c r="AM53">
        <f>'care receipt'!$N$5*'care provision'!AF53/1000</f>
        <v>393.34300169300008</v>
      </c>
      <c r="AN53">
        <f t="shared" si="16"/>
        <v>14.972049999999999</v>
      </c>
      <c r="AP53" s="1">
        <v>12911</v>
      </c>
      <c r="AQ53" s="1">
        <v>6449</v>
      </c>
      <c r="AR53" s="1">
        <v>5553</v>
      </c>
      <c r="AS53" s="1">
        <v>2491</v>
      </c>
      <c r="AT53" s="1">
        <v>4303</v>
      </c>
      <c r="AU53" s="1">
        <v>15.22978</v>
      </c>
      <c r="AW53">
        <f>'care receipt'!$N$5*'care provision'!AP53/1000</f>
        <v>860.90040597700022</v>
      </c>
      <c r="AX53">
        <f>'care receipt'!$N$5*'care provision'!AQ53/1000</f>
        <v>430.01678554300008</v>
      </c>
      <c r="AY53">
        <f>'care receipt'!$N$5*'care provision'!AR53/1000</f>
        <v>370.27185767100013</v>
      </c>
      <c r="AZ53">
        <f>'care receipt'!$N$5*'care provision'!AS53/1000</f>
        <v>166.09890103700002</v>
      </c>
      <c r="BA53">
        <f>'care receipt'!$N$5*'care provision'!AT53/1000</f>
        <v>286.92234892100009</v>
      </c>
      <c r="BB53">
        <f t="shared" si="17"/>
        <v>15.22978</v>
      </c>
      <c r="BD53" s="1">
        <v>6072</v>
      </c>
      <c r="BE53" s="1">
        <v>3470</v>
      </c>
      <c r="BF53" s="1">
        <v>3081</v>
      </c>
      <c r="BG53" s="1">
        <v>1307</v>
      </c>
      <c r="BH53" s="1">
        <v>2312</v>
      </c>
      <c r="BI53" s="1">
        <v>15.8864</v>
      </c>
      <c r="BK53">
        <f>'care receipt'!$N$5*'care provision'!BD53/1000</f>
        <v>404.87857370400008</v>
      </c>
      <c r="BL53">
        <f>'care receipt'!$N$5*'care provision'!BE53/1000</f>
        <v>231.37823629000005</v>
      </c>
      <c r="BM53">
        <f>'care receipt'!$N$5*'care provision'!BF53/1000</f>
        <v>205.43986916700007</v>
      </c>
      <c r="BN53">
        <f>'care receipt'!$N$5*'care provision'!BG53/1000</f>
        <v>87.150246349000028</v>
      </c>
      <c r="BO53">
        <f>'care receipt'!$N$5*'care provision'!BH53/1000</f>
        <v>154.16325138400003</v>
      </c>
      <c r="BP53">
        <f t="shared" si="18"/>
        <v>15.8864</v>
      </c>
      <c r="BR53">
        <f t="shared" si="19"/>
        <v>3147.6775280420006</v>
      </c>
      <c r="BS53">
        <f t="shared" si="20"/>
        <v>1589.1083940240005</v>
      </c>
      <c r="BT53">
        <f t="shared" si="21"/>
        <v>1387.2025440280004</v>
      </c>
      <c r="BU53">
        <f t="shared" si="22"/>
        <v>607.91797701900009</v>
      </c>
      <c r="BV53">
        <f t="shared" si="23"/>
        <v>1110.6155341920003</v>
      </c>
      <c r="BW53">
        <f t="shared" si="24"/>
        <v>15.720253486693153</v>
      </c>
      <c r="BY53">
        <f t="shared" si="33"/>
        <v>1537.1683387911321</v>
      </c>
      <c r="BZ53">
        <f t="shared" si="34"/>
        <v>2299.6814465212528</v>
      </c>
      <c r="CA53">
        <f t="shared" si="35"/>
        <v>1671.5115337720756</v>
      </c>
      <c r="CB53">
        <f t="shared" si="36"/>
        <v>893.37271101722331</v>
      </c>
      <c r="CC53">
        <f t="shared" si="25"/>
        <v>6401.7340301016839</v>
      </c>
      <c r="CD53">
        <f t="shared" si="26"/>
        <v>0.59934539099423367</v>
      </c>
      <c r="CE53">
        <f>CC53/'care receipt'!BR53</f>
        <v>1.3982446655030267</v>
      </c>
      <c r="CG53">
        <f>G53*Z53*365.25/7*'care receipt'!$BZ53/10^6</f>
        <v>40.457092640651453</v>
      </c>
      <c r="CH53">
        <f>H53*AN53*365.25/7*'care receipt'!$BZ53/10^6</f>
        <v>60.525853270608877</v>
      </c>
      <c r="CI53">
        <f>I53*BB53*365.25/7*'care receipt'!$BZ53/10^6</f>
        <v>43.992902576249946</v>
      </c>
      <c r="CJ53">
        <f>J53*BP53*365.25/7*'care receipt'!$BZ53/10^6</f>
        <v>23.512885101886571</v>
      </c>
      <c r="CK53">
        <f t="shared" si="27"/>
        <v>168.48873358939687</v>
      </c>
      <c r="CM53" s="1">
        <v>12334</v>
      </c>
      <c r="CN53" s="1">
        <v>19968</v>
      </c>
      <c r="CO53" s="1">
        <v>488</v>
      </c>
      <c r="CP53" s="1">
        <v>2</v>
      </c>
      <c r="CR53">
        <f>'care receipt'!$N$5*'care provision'!CM53/1000</f>
        <v>822.42627273800031</v>
      </c>
      <c r="CS53">
        <f>'care receipt'!$N$5*'care provision'!CN53/1000</f>
        <v>1331.4583925760005</v>
      </c>
      <c r="CT53">
        <f>'care receipt'!$N$5*'care provision'!CO53/1000</f>
        <v>32.53964821600001</v>
      </c>
      <c r="CU53">
        <f>'care receipt'!$N$5*'care provision'!CP53/1000</f>
        <v>0.13335921400000003</v>
      </c>
      <c r="CW53">
        <f t="shared" si="37"/>
        <v>2069</v>
      </c>
      <c r="CX53">
        <f t="shared" si="38"/>
        <v>0.4896387455339421</v>
      </c>
      <c r="CY53">
        <f t="shared" si="39"/>
        <v>0.45230706503273155</v>
      </c>
      <c r="CZ53">
        <f t="shared" si="40"/>
        <v>1.5469963544143287E-2</v>
      </c>
      <c r="DA53">
        <f t="shared" si="41"/>
        <v>1.2373940481346282E-4</v>
      </c>
      <c r="DC53" s="1">
        <v>545.80250000000001</v>
      </c>
      <c r="DD53" s="1">
        <v>641.29650000000004</v>
      </c>
      <c r="DE53" s="1">
        <v>615.21699999999998</v>
      </c>
      <c r="DF53" s="1">
        <v>945.04669999999999</v>
      </c>
      <c r="DH53">
        <f t="shared" si="42"/>
        <v>5.3865877887129896</v>
      </c>
      <c r="DI53">
        <f t="shared" si="43"/>
        <v>10.246315284655381</v>
      </c>
      <c r="DJ53">
        <f t="shared" si="44"/>
        <v>0.24022733707803454</v>
      </c>
      <c r="DK53">
        <f t="shared" si="45"/>
        <v>1.5123682212635258E-3</v>
      </c>
      <c r="DL53">
        <f>SUM(DH53:DK53)/'care receipt'!DF53</f>
        <v>0.1514061251226434</v>
      </c>
      <c r="DM53">
        <f t="shared" si="28"/>
        <v>15.874642778667669</v>
      </c>
      <c r="DO53" s="1">
        <v>0.30503340000000001</v>
      </c>
      <c r="DP53" s="1">
        <v>0.26932080000000003</v>
      </c>
      <c r="DQ53" s="1">
        <v>0.51814159999999998</v>
      </c>
      <c r="DR53" s="1">
        <v>0.31577159999999999</v>
      </c>
      <c r="DS53" s="1">
        <v>4.6817999999999999E-2</v>
      </c>
      <c r="DT53" s="1">
        <v>1.35278E-2</v>
      </c>
      <c r="DU53" s="1">
        <v>0.3037144</v>
      </c>
      <c r="DV53" s="1">
        <v>0.25565189999999999</v>
      </c>
      <c r="DW53" s="1">
        <v>0.26152570000000003</v>
      </c>
      <c r="DX53" s="1">
        <v>0.28577340000000001</v>
      </c>
      <c r="DY53" s="1">
        <v>0.32912239999999998</v>
      </c>
      <c r="EA53">
        <f t="shared" si="29"/>
        <v>0.30503340000000001</v>
      </c>
      <c r="EB53">
        <f t="shared" si="30"/>
        <v>0.51814159999999998</v>
      </c>
      <c r="EC53">
        <f t="shared" si="31"/>
        <v>0.31577159999999999</v>
      </c>
      <c r="ED53">
        <f t="shared" si="46"/>
        <v>3.5539608480757941E-2</v>
      </c>
      <c r="EE53">
        <f t="shared" si="32"/>
        <v>8.7251199999999973E-2</v>
      </c>
      <c r="EG53" s="1">
        <v>0.30503340000000001</v>
      </c>
      <c r="EH53" s="1">
        <v>0.32831179999999999</v>
      </c>
      <c r="EI53" s="1">
        <v>0.43089040000000001</v>
      </c>
      <c r="EJ53" s="1">
        <v>0.2710497</v>
      </c>
      <c r="EK53" s="1">
        <v>0.1924342</v>
      </c>
      <c r="EL53" s="1">
        <v>5322.7740000000003</v>
      </c>
      <c r="EM53" s="1">
        <v>5621.442</v>
      </c>
      <c r="EN53" s="1">
        <v>5829.9629999999997</v>
      </c>
      <c r="EO53" s="1">
        <v>4874.8270000000002</v>
      </c>
      <c r="EP53" s="1">
        <v>4853.0659999999998</v>
      </c>
    </row>
    <row r="54" spans="1:146" x14ac:dyDescent="0.25">
      <c r="A54">
        <v>2070</v>
      </c>
      <c r="B54" s="1">
        <v>25101</v>
      </c>
      <c r="C54" s="1">
        <v>43890</v>
      </c>
      <c r="D54" s="1">
        <v>31041</v>
      </c>
      <c r="E54" s="1">
        <v>16178</v>
      </c>
      <c r="G54">
        <f>'care receipt'!$N$5*'care provision'!B54/1000</f>
        <v>1673.7248153070004</v>
      </c>
      <c r="H54">
        <f>'care receipt'!$N$5*'care provision'!C54/1000</f>
        <v>2926.5679512300007</v>
      </c>
      <c r="I54">
        <f>'care receipt'!$N$5*'care provision'!D54/1000</f>
        <v>2069.8016808870007</v>
      </c>
      <c r="J54">
        <f>'care receipt'!$N$5*'care provision'!E54/1000</f>
        <v>1078.7426820460005</v>
      </c>
      <c r="K54">
        <f t="shared" si="14"/>
        <v>7748.8371294700019</v>
      </c>
      <c r="L54">
        <f>K54/'care receipt'!BG54</f>
        <v>1.6801364812699695</v>
      </c>
      <c r="N54" s="1">
        <v>8890</v>
      </c>
      <c r="O54" s="1">
        <v>5088</v>
      </c>
      <c r="P54" s="1">
        <v>4692</v>
      </c>
      <c r="Q54" s="1">
        <v>2171</v>
      </c>
      <c r="R54" s="1">
        <v>4387</v>
      </c>
      <c r="S54" s="1">
        <v>18.15297</v>
      </c>
      <c r="U54">
        <f>'care receipt'!$N$5*'care provision'!N54/1000</f>
        <v>592.78170623000017</v>
      </c>
      <c r="V54">
        <f>'care receipt'!$N$5*'care provision'!O54/1000</f>
        <v>339.26584041600012</v>
      </c>
      <c r="W54">
        <f>'care receipt'!$N$5*'care provision'!P54/1000</f>
        <v>312.86071604400007</v>
      </c>
      <c r="X54">
        <f>'care receipt'!$N$5*'care provision'!Q54/1000</f>
        <v>144.76142679700004</v>
      </c>
      <c r="Y54">
        <f>'care receipt'!$N$5*'care provision'!R54/1000</f>
        <v>292.52343590900011</v>
      </c>
      <c r="Z54">
        <f t="shared" si="15"/>
        <v>18.15297</v>
      </c>
      <c r="AB54" s="1">
        <v>18962</v>
      </c>
      <c r="AC54" s="1">
        <v>8873</v>
      </c>
      <c r="AD54" s="1">
        <v>7362</v>
      </c>
      <c r="AE54" s="1">
        <v>3076</v>
      </c>
      <c r="AF54" s="1">
        <v>5842</v>
      </c>
      <c r="AG54" s="1">
        <v>14.915889999999999</v>
      </c>
      <c r="AI54">
        <f>'care receipt'!$N$5*'care provision'!AB54/1000</f>
        <v>1264.3787079340002</v>
      </c>
      <c r="AJ54">
        <f>'care receipt'!$N$5*'care provision'!AC54/1000</f>
        <v>591.64815291100024</v>
      </c>
      <c r="AK54">
        <f>'care receipt'!$N$5*'care provision'!AD54/1000</f>
        <v>490.89526673400013</v>
      </c>
      <c r="AL54">
        <f>'care receipt'!$N$5*'care provision'!AE54/1000</f>
        <v>205.10647113200005</v>
      </c>
      <c r="AM54">
        <f>'care receipt'!$N$5*'care provision'!AF54/1000</f>
        <v>389.54226409400007</v>
      </c>
      <c r="AN54">
        <f t="shared" si="16"/>
        <v>14.915889999999999</v>
      </c>
      <c r="AP54" s="1">
        <v>12786</v>
      </c>
      <c r="AQ54" s="1">
        <v>6314</v>
      </c>
      <c r="AR54" s="1">
        <v>5446</v>
      </c>
      <c r="AS54" s="1">
        <v>2428</v>
      </c>
      <c r="AT54" s="1">
        <v>4227</v>
      </c>
      <c r="AU54" s="1">
        <v>14.973699999999999</v>
      </c>
      <c r="AW54">
        <f>'care receipt'!$N$5*'care provision'!AP54/1000</f>
        <v>852.56545510200021</v>
      </c>
      <c r="AX54">
        <f>'care receipt'!$N$5*'care provision'!AQ54/1000</f>
        <v>421.0150385980001</v>
      </c>
      <c r="AY54">
        <f>'care receipt'!$N$5*'care provision'!AR54/1000</f>
        <v>363.13713972200009</v>
      </c>
      <c r="AZ54">
        <f>'care receipt'!$N$5*'care provision'!AS54/1000</f>
        <v>161.89808579600006</v>
      </c>
      <c r="BA54">
        <f>'care receipt'!$N$5*'care provision'!AT54/1000</f>
        <v>281.85469878900011</v>
      </c>
      <c r="BB54">
        <f t="shared" si="17"/>
        <v>14.973699999999999</v>
      </c>
      <c r="BD54" s="1">
        <v>6210</v>
      </c>
      <c r="BE54" s="1">
        <v>3343</v>
      </c>
      <c r="BF54" s="1">
        <v>3056</v>
      </c>
      <c r="BG54" s="1">
        <v>1300</v>
      </c>
      <c r="BH54" s="1">
        <v>2350</v>
      </c>
      <c r="BI54" s="1">
        <v>15.57452</v>
      </c>
      <c r="BK54">
        <f>'care receipt'!$N$5*'care provision'!BD54/1000</f>
        <v>414.08035947000013</v>
      </c>
      <c r="BL54">
        <f>'care receipt'!$N$5*'care provision'!BE54/1000</f>
        <v>222.90992620100005</v>
      </c>
      <c r="BM54">
        <f>'care receipt'!$N$5*'care provision'!BF54/1000</f>
        <v>203.77287899200007</v>
      </c>
      <c r="BN54">
        <f>'care receipt'!$N$5*'care provision'!BG54/1000</f>
        <v>86.683489100000017</v>
      </c>
      <c r="BO54">
        <f>'care receipt'!$N$5*'care provision'!BH54/1000</f>
        <v>156.69707645000005</v>
      </c>
      <c r="BP54">
        <f t="shared" si="18"/>
        <v>15.57452</v>
      </c>
      <c r="BR54">
        <f t="shared" si="19"/>
        <v>3123.8062287360008</v>
      </c>
      <c r="BS54">
        <f t="shared" si="20"/>
        <v>1574.8389581260005</v>
      </c>
      <c r="BT54">
        <f t="shared" si="21"/>
        <v>1370.6660014920005</v>
      </c>
      <c r="BU54">
        <f t="shared" si="22"/>
        <v>598.44947282500016</v>
      </c>
      <c r="BV54">
        <f t="shared" si="23"/>
        <v>1120.6174752420002</v>
      </c>
      <c r="BW54">
        <f t="shared" si="24"/>
        <v>15.722221136993374</v>
      </c>
      <c r="BY54">
        <f t="shared" si="33"/>
        <v>1585.3455200973165</v>
      </c>
      <c r="BZ54">
        <f t="shared" si="34"/>
        <v>2277.71807847226</v>
      </c>
      <c r="CA54">
        <f t="shared" si="35"/>
        <v>1617.1490412825608</v>
      </c>
      <c r="CB54">
        <f t="shared" si="36"/>
        <v>876.64693339249402</v>
      </c>
      <c r="CC54">
        <f t="shared" si="25"/>
        <v>6356.8595732446311</v>
      </c>
      <c r="CD54">
        <f t="shared" si="26"/>
        <v>0.6077000056488292</v>
      </c>
      <c r="CE54">
        <f>CC54/'care receipt'!BR54</f>
        <v>1.4072986381778461</v>
      </c>
      <c r="CG54">
        <f>G54*Z54*365.25/7*'care receipt'!$BZ54/10^6</f>
        <v>42.47551695144589</v>
      </c>
      <c r="CH54">
        <f>H54*AN54*365.25/7*'care receipt'!$BZ54/10^6</f>
        <v>61.025972966968375</v>
      </c>
      <c r="CI54">
        <f>I54*BB54*365.25/7*'care receipt'!$BZ54/10^6</f>
        <v>43.327615743850842</v>
      </c>
      <c r="CJ54">
        <f>J54*BP54*365.25/7*'care receipt'!$BZ54/10^6</f>
        <v>23.487644307002682</v>
      </c>
      <c r="CK54">
        <f t="shared" si="27"/>
        <v>170.31674996926779</v>
      </c>
      <c r="CM54" s="1">
        <v>12226</v>
      </c>
      <c r="CN54" s="1">
        <v>19824</v>
      </c>
      <c r="CO54" s="1">
        <v>472</v>
      </c>
      <c r="CP54" s="1">
        <v>0</v>
      </c>
      <c r="CR54">
        <f>'care receipt'!$N$5*'care provision'!CM54/1000</f>
        <v>815.22487518200023</v>
      </c>
      <c r="CS54">
        <f>'care receipt'!$N$5*'care provision'!CN54/1000</f>
        <v>1321.8565291680004</v>
      </c>
      <c r="CT54">
        <f>'care receipt'!$N$5*'care provision'!CO54/1000</f>
        <v>31.472774504000007</v>
      </c>
      <c r="CU54">
        <f>'care receipt'!$N$5*'care provision'!CP54/1000</f>
        <v>0</v>
      </c>
      <c r="CW54">
        <f t="shared" si="37"/>
        <v>2070</v>
      </c>
      <c r="CX54">
        <f t="shared" si="38"/>
        <v>0.48707222819807977</v>
      </c>
      <c r="CY54">
        <f t="shared" si="39"/>
        <v>0.4516746411483254</v>
      </c>
      <c r="CZ54">
        <f t="shared" si="40"/>
        <v>1.5205695692793401E-2</v>
      </c>
      <c r="DA54">
        <f t="shared" si="41"/>
        <v>0</v>
      </c>
      <c r="DC54" s="1">
        <v>545.28869999999995</v>
      </c>
      <c r="DD54" s="1">
        <v>648.57150000000001</v>
      </c>
      <c r="DE54" s="1">
        <v>575.99279999999999</v>
      </c>
      <c r="DF54" s="1">
        <v>0</v>
      </c>
      <c r="DH54">
        <f t="shared" si="42"/>
        <v>5.3343949487478612</v>
      </c>
      <c r="DI54">
        <f t="shared" si="43"/>
        <v>10.287821662887406</v>
      </c>
      <c r="DJ54">
        <f t="shared" si="44"/>
        <v>0.21753709812393091</v>
      </c>
      <c r="DK54">
        <f t="shared" si="45"/>
        <v>0</v>
      </c>
      <c r="DL54">
        <f>SUM(DH54:DK54)/'care receipt'!DF54</f>
        <v>0.15116669406742392</v>
      </c>
      <c r="DM54">
        <f t="shared" si="28"/>
        <v>15.839753709759197</v>
      </c>
      <c r="DO54" s="1">
        <v>0.3052763</v>
      </c>
      <c r="DP54" s="1">
        <v>0.26888469999999998</v>
      </c>
      <c r="DQ54" s="1">
        <v>0.5147756</v>
      </c>
      <c r="DR54" s="1">
        <v>0.31612010000000001</v>
      </c>
      <c r="DS54" s="1">
        <v>4.8350400000000002E-2</v>
      </c>
      <c r="DT54" s="1">
        <v>1.35145E-2</v>
      </c>
      <c r="DU54" s="1">
        <v>0.3037397</v>
      </c>
      <c r="DV54" s="1">
        <v>0.26047809999999999</v>
      </c>
      <c r="DW54" s="1">
        <v>0.26473190000000002</v>
      </c>
      <c r="DX54" s="1">
        <v>0.28336319999999998</v>
      </c>
      <c r="DY54" s="1">
        <v>0.3234091</v>
      </c>
      <c r="EA54">
        <f t="shared" si="29"/>
        <v>0.3052763</v>
      </c>
      <c r="EB54">
        <f t="shared" si="30"/>
        <v>0.5147756</v>
      </c>
      <c r="EC54">
        <f t="shared" si="31"/>
        <v>0.31612010000000001</v>
      </c>
      <c r="ED54">
        <f t="shared" si="46"/>
        <v>3.6415052148499542E-2</v>
      </c>
      <c r="EE54">
        <f t="shared" si="32"/>
        <v>8.3717600000000003E-2</v>
      </c>
      <c r="EG54" s="1">
        <v>0.3052763</v>
      </c>
      <c r="EH54" s="1">
        <v>0.32999200000000001</v>
      </c>
      <c r="EI54" s="1">
        <v>0.431058</v>
      </c>
      <c r="EJ54" s="1">
        <v>0.27397529999999998</v>
      </c>
      <c r="EK54" s="1">
        <v>0.18644069999999999</v>
      </c>
      <c r="EL54" s="1">
        <v>5359.558</v>
      </c>
      <c r="EM54" s="1">
        <v>5609.1189999999997</v>
      </c>
      <c r="EN54" s="1">
        <v>5754.8490000000002</v>
      </c>
      <c r="EO54" s="1">
        <v>4901.2659999999996</v>
      </c>
      <c r="EP54" s="1">
        <v>4926.6139999999996</v>
      </c>
    </row>
    <row r="55" spans="1:146" x14ac:dyDescent="0.25"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</row>
    <row r="56" spans="1:146" x14ac:dyDescent="0.25">
      <c r="G56">
        <f>G54-G4</f>
        <v>-540.77161277000005</v>
      </c>
      <c r="H56">
        <f t="shared" ref="H56:K56" si="47">H54-H4</f>
        <v>-459.68921065800032</v>
      </c>
      <c r="I56">
        <f t="shared" si="47"/>
        <v>314.6610654330002</v>
      </c>
      <c r="J56">
        <f t="shared" si="47"/>
        <v>585.51362906700035</v>
      </c>
      <c r="K56">
        <f t="shared" si="47"/>
        <v>-100.28612892799902</v>
      </c>
      <c r="BW56">
        <f>1.5*10^9/BW54/10^6</f>
        <v>95.406367009467672</v>
      </c>
      <c r="BY56">
        <f t="shared" ref="BY56:CB56" si="48">BY54-BY4</f>
        <v>-277.70026391205624</v>
      </c>
      <c r="BZ56">
        <f t="shared" si="48"/>
        <v>-297.42471493547009</v>
      </c>
      <c r="CA56">
        <f t="shared" si="48"/>
        <v>190.16191786963213</v>
      </c>
      <c r="CB56">
        <f t="shared" si="48"/>
        <v>435.27912508892655</v>
      </c>
      <c r="CC56">
        <f>CC54-CC4</f>
        <v>50.316064111032574</v>
      </c>
    </row>
    <row r="58" spans="1:146" x14ac:dyDescent="0.25">
      <c r="K58">
        <f>K54/K4</f>
        <v>0.98722326995939325</v>
      </c>
    </row>
    <row r="60" spans="1:146" x14ac:dyDescent="0.25">
      <c r="H60">
        <f>SUM(G54:H54)/SUM(G4:H4)</f>
        <v>0.82137031966188456</v>
      </c>
      <c r="J60">
        <f>SUM(I54:J54)/SUM(I4:J4)</f>
        <v>1.4003677451881729</v>
      </c>
      <c r="Z60">
        <f>Z54-Z4</f>
        <v>2.0295799999999993</v>
      </c>
      <c r="AN60">
        <f>AN54-AN4</f>
        <v>0.3415399999999984</v>
      </c>
      <c r="BB60">
        <f>BB54-BB4</f>
        <v>-0.6080400000000008</v>
      </c>
      <c r="BP60">
        <f>BP54-BP4</f>
        <v>-1.5753100000000018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care receipt</vt:lpstr>
      <vt:lpstr>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2025-03-11T13:33:49Z</dcterms:created>
  <dcterms:modified xsi:type="dcterms:W3CDTF">2025-03-26T08:15:15Z</dcterms:modified>
</cp:coreProperties>
</file>