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00 CURRENT\03 PROJECTS\WELLCARE\1 analysis\policy analysis\"/>
    </mc:Choice>
  </mc:AlternateContent>
  <xr:revisionPtr revIDLastSave="0" documentId="13_ncr:1_{DE9F8003-9F83-4DC3-9B4D-7E6045B40735}" xr6:coauthVersionLast="47" xr6:coauthVersionMax="47" xr10:uidLastSave="{00000000-0000-0000-0000-000000000000}"/>
  <bookViews>
    <workbookView xWindow="28680" yWindow="-120" windowWidth="29040" windowHeight="15720" activeTab="2" xr2:uid="{BECC5159-88F3-4A40-AB2F-A4A5046EA3C7}"/>
  </bookViews>
  <sheets>
    <sheet name="Notes" sheetId="1" r:id="rId1"/>
    <sheet name="care receipt" sheetId="2" r:id="rId2"/>
    <sheet name="care provi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N5" i="3" l="1"/>
  <c r="DN6" i="3"/>
  <c r="DN7" i="3"/>
  <c r="DN8" i="3"/>
  <c r="DN9" i="3"/>
  <c r="DN10" i="3"/>
  <c r="DN11" i="3"/>
  <c r="DN12" i="3"/>
  <c r="DN13" i="3"/>
  <c r="DN14" i="3"/>
  <c r="DN15" i="3"/>
  <c r="DN16" i="3"/>
  <c r="DN17" i="3"/>
  <c r="DN18" i="3"/>
  <c r="DN19" i="3"/>
  <c r="DN20" i="3"/>
  <c r="DN21" i="3"/>
  <c r="DN22" i="3"/>
  <c r="DN23" i="3"/>
  <c r="DN24" i="3"/>
  <c r="DN25" i="3"/>
  <c r="DN26" i="3"/>
  <c r="DN27" i="3"/>
  <c r="DN28" i="3"/>
  <c r="DN29" i="3"/>
  <c r="DN30" i="3"/>
  <c r="DN31" i="3"/>
  <c r="DN32" i="3"/>
  <c r="DN33" i="3"/>
  <c r="DN34" i="3"/>
  <c r="DN35" i="3"/>
  <c r="DN36" i="3"/>
  <c r="DN37" i="3"/>
  <c r="DN38" i="3"/>
  <c r="DN39" i="3"/>
  <c r="DN40" i="3"/>
  <c r="DN41" i="3"/>
  <c r="DN42" i="3"/>
  <c r="DN43" i="3"/>
  <c r="DN44" i="3"/>
  <c r="DN45" i="3"/>
  <c r="DN46" i="3"/>
  <c r="DN47" i="3"/>
  <c r="DN48" i="3"/>
  <c r="DN49" i="3"/>
  <c r="DN50" i="3"/>
  <c r="DN51" i="3"/>
  <c r="DN52" i="3"/>
  <c r="DN53" i="3"/>
  <c r="DN54" i="3"/>
  <c r="DN4" i="3"/>
  <c r="BB3" i="2"/>
  <c r="CM7" i="2" l="1"/>
  <c r="CM8" i="2" s="1"/>
  <c r="CM9" i="2" s="1"/>
  <c r="CM10" i="2" s="1"/>
  <c r="CM11" i="2" s="1"/>
  <c r="CM12" i="2" s="1"/>
  <c r="CM13" i="2" s="1"/>
  <c r="CM14" i="2" s="1"/>
  <c r="CM15" i="2" s="1"/>
  <c r="CM16" i="2" s="1"/>
  <c r="CM17" i="2" s="1"/>
  <c r="CM18" i="2" s="1"/>
  <c r="CM19" i="2" s="1"/>
  <c r="CM20" i="2" s="1"/>
  <c r="CM21" i="2" s="1"/>
  <c r="CM22" i="2" s="1"/>
  <c r="CM23" i="2" s="1"/>
  <c r="CM24" i="2" s="1"/>
  <c r="CM25" i="2" s="1"/>
  <c r="CM26" i="2" s="1"/>
  <c r="CM27" i="2" s="1"/>
  <c r="CM28" i="2" s="1"/>
  <c r="CM29" i="2" s="1"/>
  <c r="CM30" i="2" s="1"/>
  <c r="CM31" i="2" s="1"/>
  <c r="CM32" i="2" s="1"/>
  <c r="CM33" i="2" s="1"/>
  <c r="CM34" i="2" s="1"/>
  <c r="CM35" i="2" s="1"/>
  <c r="CM36" i="2" s="1"/>
  <c r="CM37" i="2" s="1"/>
  <c r="CM38" i="2" s="1"/>
  <c r="CM39" i="2" s="1"/>
  <c r="CM40" i="2" s="1"/>
  <c r="CM41" i="2" s="1"/>
  <c r="CM42" i="2" s="1"/>
  <c r="CM43" i="2" s="1"/>
  <c r="CM44" i="2" s="1"/>
  <c r="CM45" i="2" s="1"/>
  <c r="CM46" i="2" s="1"/>
  <c r="CM47" i="2" s="1"/>
  <c r="CM48" i="2" s="1"/>
  <c r="CM49" i="2" s="1"/>
  <c r="CM50" i="2" s="1"/>
  <c r="CM51" i="2" s="1"/>
  <c r="CM52" i="2" s="1"/>
  <c r="CM53" i="2" s="1"/>
  <c r="CM54" i="2" s="1"/>
  <c r="CM6" i="2"/>
  <c r="CM5" i="2"/>
  <c r="CM4" i="2"/>
  <c r="CM3" i="2"/>
  <c r="EE5" i="3" l="1"/>
  <c r="EE6" i="3"/>
  <c r="EE7" i="3"/>
  <c r="EE8" i="3"/>
  <c r="EE9" i="3"/>
  <c r="EE10" i="3"/>
  <c r="EE11" i="3"/>
  <c r="EE12" i="3"/>
  <c r="EE13" i="3"/>
  <c r="EE14" i="3"/>
  <c r="EE15" i="3"/>
  <c r="EE16" i="3"/>
  <c r="EE17" i="3"/>
  <c r="EE18" i="3"/>
  <c r="EE19" i="3"/>
  <c r="EE20" i="3"/>
  <c r="EE21" i="3"/>
  <c r="EE22" i="3"/>
  <c r="EE23" i="3"/>
  <c r="EE24" i="3"/>
  <c r="EE25" i="3"/>
  <c r="EE26" i="3"/>
  <c r="EE27" i="3"/>
  <c r="EE28" i="3"/>
  <c r="EE29" i="3"/>
  <c r="EE30" i="3"/>
  <c r="EE31" i="3"/>
  <c r="EE32" i="3"/>
  <c r="EE33" i="3"/>
  <c r="EE34" i="3"/>
  <c r="EE35" i="3"/>
  <c r="EE36" i="3"/>
  <c r="EE37" i="3"/>
  <c r="EE38" i="3"/>
  <c r="EE39" i="3"/>
  <c r="EE40" i="3"/>
  <c r="EE41" i="3"/>
  <c r="EE42" i="3"/>
  <c r="EE43" i="3"/>
  <c r="EE44" i="3"/>
  <c r="EE45" i="3"/>
  <c r="EE46" i="3"/>
  <c r="EE47" i="3"/>
  <c r="EE48" i="3"/>
  <c r="EE49" i="3"/>
  <c r="EE50" i="3"/>
  <c r="EE51" i="3"/>
  <c r="EE52" i="3"/>
  <c r="EE53" i="3"/>
  <c r="EE54" i="3"/>
  <c r="EE4" i="3"/>
  <c r="EC3" i="3"/>
  <c r="EB3" i="3"/>
  <c r="F56" i="2"/>
  <c r="CN7" i="2" l="1"/>
  <c r="CN8" i="2" s="1"/>
  <c r="CN6" i="2"/>
  <c r="CN5" i="2"/>
  <c r="CN4" i="2"/>
  <c r="CN3" i="2"/>
  <c r="CL7" i="2"/>
  <c r="CL8" i="2" s="1"/>
  <c r="CL3" i="2"/>
  <c r="CL6" i="2" l="1"/>
  <c r="CL9" i="2"/>
  <c r="AW3" i="2" l="1"/>
  <c r="AW4" i="2"/>
  <c r="BB4" i="2" s="1"/>
  <c r="EA4" i="3"/>
  <c r="EB4" i="3"/>
  <c r="EC4" i="3"/>
  <c r="EA5" i="3"/>
  <c r="EB5" i="3"/>
  <c r="EC5" i="3"/>
  <c r="EA6" i="3"/>
  <c r="EB6" i="3"/>
  <c r="EC6" i="3"/>
  <c r="EA7" i="3"/>
  <c r="EB7" i="3"/>
  <c r="EC7" i="3"/>
  <c r="EA8" i="3"/>
  <c r="EB8" i="3"/>
  <c r="EC8" i="3"/>
  <c r="EA9" i="3"/>
  <c r="EB9" i="3"/>
  <c r="EC9" i="3"/>
  <c r="EA10" i="3"/>
  <c r="EB10" i="3"/>
  <c r="EC10" i="3"/>
  <c r="EA11" i="3"/>
  <c r="EB11" i="3"/>
  <c r="EC11" i="3"/>
  <c r="EA12" i="3"/>
  <c r="EB12" i="3"/>
  <c r="EC12" i="3"/>
  <c r="EA13" i="3"/>
  <c r="EB13" i="3"/>
  <c r="EC13" i="3"/>
  <c r="EA14" i="3"/>
  <c r="EB14" i="3"/>
  <c r="EC14" i="3"/>
  <c r="EA15" i="3"/>
  <c r="EB15" i="3"/>
  <c r="EC15" i="3"/>
  <c r="EA16" i="3"/>
  <c r="EB16" i="3"/>
  <c r="EC16" i="3"/>
  <c r="EA17" i="3"/>
  <c r="EB17" i="3"/>
  <c r="EC17" i="3"/>
  <c r="EA18" i="3"/>
  <c r="EB18" i="3"/>
  <c r="EC18" i="3"/>
  <c r="EA19" i="3"/>
  <c r="EB19" i="3"/>
  <c r="EC19" i="3"/>
  <c r="EA20" i="3"/>
  <c r="EB20" i="3"/>
  <c r="EC20" i="3"/>
  <c r="EA21" i="3"/>
  <c r="EB21" i="3"/>
  <c r="EC21" i="3"/>
  <c r="EA22" i="3"/>
  <c r="EB22" i="3"/>
  <c r="EC22" i="3"/>
  <c r="EA23" i="3"/>
  <c r="EB23" i="3"/>
  <c r="EC23" i="3"/>
  <c r="EA24" i="3"/>
  <c r="EB24" i="3"/>
  <c r="EC24" i="3"/>
  <c r="EA25" i="3"/>
  <c r="EB25" i="3"/>
  <c r="EC25" i="3"/>
  <c r="EA26" i="3"/>
  <c r="EB26" i="3"/>
  <c r="EC26" i="3"/>
  <c r="EA27" i="3"/>
  <c r="EB27" i="3"/>
  <c r="EC27" i="3"/>
  <c r="EA28" i="3"/>
  <c r="EB28" i="3"/>
  <c r="EC28" i="3"/>
  <c r="EA29" i="3"/>
  <c r="EB29" i="3"/>
  <c r="EC29" i="3"/>
  <c r="EA30" i="3"/>
  <c r="EB30" i="3"/>
  <c r="EC30" i="3"/>
  <c r="EA31" i="3"/>
  <c r="EB31" i="3"/>
  <c r="EC31" i="3"/>
  <c r="EA32" i="3"/>
  <c r="EB32" i="3"/>
  <c r="EC32" i="3"/>
  <c r="EA33" i="3"/>
  <c r="EB33" i="3"/>
  <c r="EC33" i="3"/>
  <c r="EA34" i="3"/>
  <c r="EB34" i="3"/>
  <c r="EC34" i="3"/>
  <c r="EA35" i="3"/>
  <c r="EB35" i="3"/>
  <c r="EC35" i="3"/>
  <c r="EA36" i="3"/>
  <c r="EB36" i="3"/>
  <c r="EC36" i="3"/>
  <c r="EA37" i="3"/>
  <c r="EB37" i="3"/>
  <c r="EC37" i="3"/>
  <c r="EA38" i="3"/>
  <c r="EB38" i="3"/>
  <c r="EC38" i="3"/>
  <c r="EA39" i="3"/>
  <c r="EB39" i="3"/>
  <c r="EC39" i="3"/>
  <c r="EA40" i="3"/>
  <c r="EB40" i="3"/>
  <c r="EC40" i="3"/>
  <c r="EA41" i="3"/>
  <c r="EB41" i="3"/>
  <c r="EC41" i="3"/>
  <c r="EA42" i="3"/>
  <c r="EB42" i="3"/>
  <c r="EC42" i="3"/>
  <c r="EA43" i="3"/>
  <c r="EB43" i="3"/>
  <c r="EC43" i="3"/>
  <c r="EA44" i="3"/>
  <c r="EB44" i="3"/>
  <c r="EC44" i="3"/>
  <c r="EA45" i="3"/>
  <c r="EB45" i="3"/>
  <c r="EC45" i="3"/>
  <c r="EA46" i="3"/>
  <c r="EB46" i="3"/>
  <c r="EC46" i="3"/>
  <c r="EA47" i="3"/>
  <c r="EB47" i="3"/>
  <c r="EC47" i="3"/>
  <c r="EA48" i="3"/>
  <c r="EB48" i="3"/>
  <c r="EC48" i="3"/>
  <c r="EA49" i="3"/>
  <c r="EB49" i="3"/>
  <c r="EC49" i="3"/>
  <c r="EA50" i="3"/>
  <c r="EB50" i="3"/>
  <c r="EC50" i="3"/>
  <c r="EA51" i="3"/>
  <c r="EB51" i="3"/>
  <c r="EC51" i="3"/>
  <c r="EA52" i="3"/>
  <c r="EB52" i="3"/>
  <c r="EC52" i="3"/>
  <c r="EA53" i="3"/>
  <c r="EB53" i="3"/>
  <c r="EC53" i="3"/>
  <c r="EA54" i="3"/>
  <c r="EB54" i="3"/>
  <c r="EC54" i="3"/>
  <c r="EA3" i="3"/>
  <c r="CL10" i="2"/>
  <c r="CL11" i="2" s="1"/>
  <c r="CL12" i="2" s="1"/>
  <c r="CL13" i="2" s="1"/>
  <c r="CL14" i="2" s="1"/>
  <c r="CL15" i="2" s="1"/>
  <c r="CL16" i="2" s="1"/>
  <c r="CL17" i="2" s="1"/>
  <c r="CL18" i="2" s="1"/>
  <c r="CL19" i="2" s="1"/>
  <c r="CL20" i="2" s="1"/>
  <c r="CL21" i="2" s="1"/>
  <c r="CL22" i="2" s="1"/>
  <c r="CL23" i="2" s="1"/>
  <c r="CL24" i="2" s="1"/>
  <c r="CL25" i="2" s="1"/>
  <c r="CL26" i="2" s="1"/>
  <c r="CL27" i="2" s="1"/>
  <c r="CL28" i="2" s="1"/>
  <c r="CL29" i="2" s="1"/>
  <c r="CL30" i="2" s="1"/>
  <c r="CL31" i="2" s="1"/>
  <c r="CL32" i="2" s="1"/>
  <c r="CL33" i="2" s="1"/>
  <c r="CL34" i="2" s="1"/>
  <c r="CL35" i="2" s="1"/>
  <c r="CL36" i="2" s="1"/>
  <c r="CL37" i="2" s="1"/>
  <c r="CL38" i="2" s="1"/>
  <c r="CL39" i="2" s="1"/>
  <c r="CL40" i="2" s="1"/>
  <c r="CL41" i="2" s="1"/>
  <c r="CL42" i="2" s="1"/>
  <c r="CL43" i="2" s="1"/>
  <c r="CL44" i="2" s="1"/>
  <c r="CL45" i="2" s="1"/>
  <c r="CL46" i="2" s="1"/>
  <c r="CL47" i="2" s="1"/>
  <c r="CL48" i="2" s="1"/>
  <c r="CL49" i="2" s="1"/>
  <c r="CL50" i="2" s="1"/>
  <c r="CL51" i="2" s="1"/>
  <c r="CL52" i="2" s="1"/>
  <c r="CL53" i="2" s="1"/>
  <c r="CL54" i="2" s="1"/>
  <c r="CL5" i="2"/>
  <c r="CL4" i="2"/>
  <c r="CW4" i="3"/>
  <c r="CW5" i="3"/>
  <c r="CW6" i="3"/>
  <c r="CW7" i="3"/>
  <c r="CW8" i="3"/>
  <c r="CW9" i="3"/>
  <c r="CW10" i="3"/>
  <c r="CW11" i="3"/>
  <c r="CW12" i="3"/>
  <c r="CW13" i="3"/>
  <c r="CW14" i="3"/>
  <c r="CW15" i="3"/>
  <c r="CW16" i="3"/>
  <c r="CW17" i="3"/>
  <c r="CW18" i="3"/>
  <c r="CW19" i="3"/>
  <c r="CW20" i="3"/>
  <c r="CW21" i="3"/>
  <c r="CW22" i="3"/>
  <c r="CW23" i="3"/>
  <c r="CW24" i="3"/>
  <c r="CW25" i="3"/>
  <c r="CW26" i="3"/>
  <c r="CW27" i="3"/>
  <c r="CW28" i="3"/>
  <c r="CW29" i="3"/>
  <c r="CW30" i="3"/>
  <c r="CW31" i="3"/>
  <c r="CW32" i="3"/>
  <c r="CW33" i="3"/>
  <c r="CW34" i="3"/>
  <c r="CW35" i="3"/>
  <c r="CW36" i="3"/>
  <c r="CW37" i="3"/>
  <c r="CW38" i="3"/>
  <c r="CW39" i="3"/>
  <c r="CW40" i="3"/>
  <c r="CW41" i="3"/>
  <c r="CW42" i="3"/>
  <c r="CW43" i="3"/>
  <c r="CW44" i="3"/>
  <c r="CW45" i="3"/>
  <c r="CW46" i="3"/>
  <c r="CW47" i="3"/>
  <c r="CW48" i="3"/>
  <c r="CW49" i="3"/>
  <c r="CW50" i="3"/>
  <c r="CW51" i="3"/>
  <c r="CW52" i="3"/>
  <c r="CW53" i="3"/>
  <c r="CW54" i="3"/>
  <c r="CW3" i="3"/>
  <c r="AX4" i="2" l="1"/>
  <c r="AY4" i="2"/>
  <c r="BD4" i="2" s="1"/>
  <c r="AZ4" i="2"/>
  <c r="BE4" i="2" s="1"/>
  <c r="AW5" i="2"/>
  <c r="AX5" i="2"/>
  <c r="BC5" i="2" s="1"/>
  <c r="AY5" i="2"/>
  <c r="BD5" i="2" s="1"/>
  <c r="AZ5" i="2"/>
  <c r="BE5" i="2" s="1"/>
  <c r="AW6" i="2"/>
  <c r="AX6" i="2"/>
  <c r="BC6" i="2" s="1"/>
  <c r="AY6" i="2"/>
  <c r="BD6" i="2" s="1"/>
  <c r="AZ6" i="2"/>
  <c r="BE6" i="2" s="1"/>
  <c r="AW7" i="2"/>
  <c r="AX7" i="2"/>
  <c r="BC7" i="2" s="1"/>
  <c r="AY7" i="2"/>
  <c r="BD7" i="2" s="1"/>
  <c r="AZ7" i="2"/>
  <c r="BE7" i="2" s="1"/>
  <c r="AW8" i="2"/>
  <c r="AX8" i="2"/>
  <c r="BC8" i="2" s="1"/>
  <c r="AY8" i="2"/>
  <c r="BD8" i="2" s="1"/>
  <c r="AZ8" i="2"/>
  <c r="BE8" i="2" s="1"/>
  <c r="AW9" i="2"/>
  <c r="AX9" i="2"/>
  <c r="BC9" i="2" s="1"/>
  <c r="AY9" i="2"/>
  <c r="BD9" i="2" s="1"/>
  <c r="AZ9" i="2"/>
  <c r="BE9" i="2" s="1"/>
  <c r="AW10" i="2"/>
  <c r="AX10" i="2"/>
  <c r="BC10" i="2" s="1"/>
  <c r="AY10" i="2"/>
  <c r="BD10" i="2" s="1"/>
  <c r="AZ10" i="2"/>
  <c r="BE10" i="2" s="1"/>
  <c r="AW11" i="2"/>
  <c r="AX11" i="2"/>
  <c r="BC11" i="2" s="1"/>
  <c r="AY11" i="2"/>
  <c r="BD11" i="2" s="1"/>
  <c r="AZ11" i="2"/>
  <c r="BE11" i="2" s="1"/>
  <c r="AW12" i="2"/>
  <c r="AX12" i="2"/>
  <c r="BC12" i="2" s="1"/>
  <c r="AY12" i="2"/>
  <c r="BD12" i="2" s="1"/>
  <c r="AZ12" i="2"/>
  <c r="BE12" i="2" s="1"/>
  <c r="AW13" i="2"/>
  <c r="AX13" i="2"/>
  <c r="BC13" i="2" s="1"/>
  <c r="AY13" i="2"/>
  <c r="BD13" i="2" s="1"/>
  <c r="AZ13" i="2"/>
  <c r="BE13" i="2" s="1"/>
  <c r="AW14" i="2"/>
  <c r="AX14" i="2"/>
  <c r="BC14" i="2" s="1"/>
  <c r="AY14" i="2"/>
  <c r="BD14" i="2" s="1"/>
  <c r="AZ14" i="2"/>
  <c r="BE14" i="2" s="1"/>
  <c r="AW15" i="2"/>
  <c r="AX15" i="2"/>
  <c r="BC15" i="2" s="1"/>
  <c r="AY15" i="2"/>
  <c r="BD15" i="2" s="1"/>
  <c r="AZ15" i="2"/>
  <c r="BE15" i="2" s="1"/>
  <c r="AW16" i="2"/>
  <c r="AX16" i="2"/>
  <c r="BC16" i="2" s="1"/>
  <c r="AY16" i="2"/>
  <c r="BD16" i="2" s="1"/>
  <c r="AZ16" i="2"/>
  <c r="BE16" i="2" s="1"/>
  <c r="AW17" i="2"/>
  <c r="AX17" i="2"/>
  <c r="BC17" i="2" s="1"/>
  <c r="AY17" i="2"/>
  <c r="BD17" i="2" s="1"/>
  <c r="AZ17" i="2"/>
  <c r="BE17" i="2" s="1"/>
  <c r="AW18" i="2"/>
  <c r="AX18" i="2"/>
  <c r="BC18" i="2" s="1"/>
  <c r="AY18" i="2"/>
  <c r="BD18" i="2" s="1"/>
  <c r="AZ18" i="2"/>
  <c r="BE18" i="2" s="1"/>
  <c r="AW19" i="2"/>
  <c r="AX19" i="2"/>
  <c r="BC19" i="2" s="1"/>
  <c r="AY19" i="2"/>
  <c r="BD19" i="2" s="1"/>
  <c r="AZ19" i="2"/>
  <c r="BE19" i="2" s="1"/>
  <c r="AW20" i="2"/>
  <c r="AX20" i="2"/>
  <c r="BC20" i="2" s="1"/>
  <c r="AY20" i="2"/>
  <c r="BD20" i="2" s="1"/>
  <c r="AZ20" i="2"/>
  <c r="BE20" i="2" s="1"/>
  <c r="AW21" i="2"/>
  <c r="AX21" i="2"/>
  <c r="BC21" i="2" s="1"/>
  <c r="AY21" i="2"/>
  <c r="BD21" i="2" s="1"/>
  <c r="AZ21" i="2"/>
  <c r="BE21" i="2" s="1"/>
  <c r="AW22" i="2"/>
  <c r="AX22" i="2"/>
  <c r="BC22" i="2" s="1"/>
  <c r="AY22" i="2"/>
  <c r="BD22" i="2" s="1"/>
  <c r="AZ22" i="2"/>
  <c r="BE22" i="2" s="1"/>
  <c r="AW23" i="2"/>
  <c r="AX23" i="2"/>
  <c r="BC23" i="2" s="1"/>
  <c r="AY23" i="2"/>
  <c r="BD23" i="2" s="1"/>
  <c r="AZ23" i="2"/>
  <c r="BE23" i="2" s="1"/>
  <c r="AW24" i="2"/>
  <c r="AX24" i="2"/>
  <c r="BC24" i="2" s="1"/>
  <c r="AY24" i="2"/>
  <c r="BD24" i="2" s="1"/>
  <c r="AZ24" i="2"/>
  <c r="BE24" i="2" s="1"/>
  <c r="AW25" i="2"/>
  <c r="AX25" i="2"/>
  <c r="BC25" i="2" s="1"/>
  <c r="AY25" i="2"/>
  <c r="BD25" i="2" s="1"/>
  <c r="AZ25" i="2"/>
  <c r="BE25" i="2" s="1"/>
  <c r="AW26" i="2"/>
  <c r="AX26" i="2"/>
  <c r="BC26" i="2" s="1"/>
  <c r="AY26" i="2"/>
  <c r="BD26" i="2" s="1"/>
  <c r="AZ26" i="2"/>
  <c r="BE26" i="2" s="1"/>
  <c r="AW27" i="2"/>
  <c r="AX27" i="2"/>
  <c r="BC27" i="2" s="1"/>
  <c r="AY27" i="2"/>
  <c r="BD27" i="2" s="1"/>
  <c r="AZ27" i="2"/>
  <c r="BE27" i="2" s="1"/>
  <c r="AW28" i="2"/>
  <c r="AX28" i="2"/>
  <c r="BC28" i="2" s="1"/>
  <c r="AY28" i="2"/>
  <c r="BD28" i="2" s="1"/>
  <c r="AZ28" i="2"/>
  <c r="BE28" i="2" s="1"/>
  <c r="AW29" i="2"/>
  <c r="AX29" i="2"/>
  <c r="BC29" i="2" s="1"/>
  <c r="AY29" i="2"/>
  <c r="BD29" i="2" s="1"/>
  <c r="AZ29" i="2"/>
  <c r="BE29" i="2" s="1"/>
  <c r="AW30" i="2"/>
  <c r="AX30" i="2"/>
  <c r="BC30" i="2" s="1"/>
  <c r="AY30" i="2"/>
  <c r="BD30" i="2" s="1"/>
  <c r="AZ30" i="2"/>
  <c r="BE30" i="2" s="1"/>
  <c r="AW31" i="2"/>
  <c r="AX31" i="2"/>
  <c r="BC31" i="2" s="1"/>
  <c r="AY31" i="2"/>
  <c r="BD31" i="2" s="1"/>
  <c r="AZ31" i="2"/>
  <c r="BE31" i="2" s="1"/>
  <c r="AW32" i="2"/>
  <c r="AX32" i="2"/>
  <c r="BC32" i="2" s="1"/>
  <c r="AY32" i="2"/>
  <c r="BD32" i="2" s="1"/>
  <c r="AZ32" i="2"/>
  <c r="BE32" i="2" s="1"/>
  <c r="AW33" i="2"/>
  <c r="AX33" i="2"/>
  <c r="BC33" i="2" s="1"/>
  <c r="AY33" i="2"/>
  <c r="BD33" i="2" s="1"/>
  <c r="AZ33" i="2"/>
  <c r="BE33" i="2" s="1"/>
  <c r="AW34" i="2"/>
  <c r="AX34" i="2"/>
  <c r="BC34" i="2" s="1"/>
  <c r="AY34" i="2"/>
  <c r="BD34" i="2" s="1"/>
  <c r="AZ34" i="2"/>
  <c r="BE34" i="2" s="1"/>
  <c r="AW35" i="2"/>
  <c r="AX35" i="2"/>
  <c r="BC35" i="2" s="1"/>
  <c r="AY35" i="2"/>
  <c r="BD35" i="2" s="1"/>
  <c r="AZ35" i="2"/>
  <c r="BE35" i="2" s="1"/>
  <c r="AW36" i="2"/>
  <c r="AX36" i="2"/>
  <c r="BC36" i="2" s="1"/>
  <c r="AY36" i="2"/>
  <c r="BD36" i="2" s="1"/>
  <c r="AZ36" i="2"/>
  <c r="BE36" i="2" s="1"/>
  <c r="AW37" i="2"/>
  <c r="AX37" i="2"/>
  <c r="BC37" i="2" s="1"/>
  <c r="AY37" i="2"/>
  <c r="BD37" i="2" s="1"/>
  <c r="AZ37" i="2"/>
  <c r="BE37" i="2" s="1"/>
  <c r="AW38" i="2"/>
  <c r="AX38" i="2"/>
  <c r="BC38" i="2" s="1"/>
  <c r="AY38" i="2"/>
  <c r="BD38" i="2" s="1"/>
  <c r="AZ38" i="2"/>
  <c r="BE38" i="2" s="1"/>
  <c r="AW39" i="2"/>
  <c r="AX39" i="2"/>
  <c r="BC39" i="2" s="1"/>
  <c r="AY39" i="2"/>
  <c r="BD39" i="2" s="1"/>
  <c r="AZ39" i="2"/>
  <c r="BE39" i="2" s="1"/>
  <c r="AW40" i="2"/>
  <c r="AX40" i="2"/>
  <c r="BC40" i="2" s="1"/>
  <c r="AY40" i="2"/>
  <c r="BD40" i="2" s="1"/>
  <c r="AZ40" i="2"/>
  <c r="BE40" i="2" s="1"/>
  <c r="AW41" i="2"/>
  <c r="AX41" i="2"/>
  <c r="BC41" i="2" s="1"/>
  <c r="AY41" i="2"/>
  <c r="BD41" i="2" s="1"/>
  <c r="AZ41" i="2"/>
  <c r="BE41" i="2" s="1"/>
  <c r="AW42" i="2"/>
  <c r="AX42" i="2"/>
  <c r="BC42" i="2" s="1"/>
  <c r="AY42" i="2"/>
  <c r="BD42" i="2" s="1"/>
  <c r="AZ42" i="2"/>
  <c r="BE42" i="2" s="1"/>
  <c r="AW43" i="2"/>
  <c r="AX43" i="2"/>
  <c r="BC43" i="2" s="1"/>
  <c r="AY43" i="2"/>
  <c r="BD43" i="2" s="1"/>
  <c r="AZ43" i="2"/>
  <c r="BE43" i="2" s="1"/>
  <c r="AW44" i="2"/>
  <c r="AX44" i="2"/>
  <c r="BC44" i="2" s="1"/>
  <c r="AY44" i="2"/>
  <c r="BD44" i="2" s="1"/>
  <c r="AZ44" i="2"/>
  <c r="BE44" i="2" s="1"/>
  <c r="AW45" i="2"/>
  <c r="AX45" i="2"/>
  <c r="BC45" i="2" s="1"/>
  <c r="AY45" i="2"/>
  <c r="BD45" i="2" s="1"/>
  <c r="AZ45" i="2"/>
  <c r="BE45" i="2" s="1"/>
  <c r="AW46" i="2"/>
  <c r="AX46" i="2"/>
  <c r="BC46" i="2" s="1"/>
  <c r="AY46" i="2"/>
  <c r="BD46" i="2" s="1"/>
  <c r="AZ46" i="2"/>
  <c r="BE46" i="2" s="1"/>
  <c r="AW47" i="2"/>
  <c r="AX47" i="2"/>
  <c r="BC47" i="2" s="1"/>
  <c r="AY47" i="2"/>
  <c r="BD47" i="2" s="1"/>
  <c r="AZ47" i="2"/>
  <c r="BE47" i="2" s="1"/>
  <c r="AW48" i="2"/>
  <c r="AX48" i="2"/>
  <c r="BC48" i="2" s="1"/>
  <c r="AY48" i="2"/>
  <c r="BD48" i="2" s="1"/>
  <c r="AZ48" i="2"/>
  <c r="BE48" i="2" s="1"/>
  <c r="AW49" i="2"/>
  <c r="AX49" i="2"/>
  <c r="BC49" i="2" s="1"/>
  <c r="AY49" i="2"/>
  <c r="BD49" i="2" s="1"/>
  <c r="AZ49" i="2"/>
  <c r="BE49" i="2" s="1"/>
  <c r="AW50" i="2"/>
  <c r="AX50" i="2"/>
  <c r="BC50" i="2" s="1"/>
  <c r="AY50" i="2"/>
  <c r="BD50" i="2" s="1"/>
  <c r="AZ50" i="2"/>
  <c r="BE50" i="2" s="1"/>
  <c r="AW51" i="2"/>
  <c r="AX51" i="2"/>
  <c r="BC51" i="2" s="1"/>
  <c r="AY51" i="2"/>
  <c r="BD51" i="2" s="1"/>
  <c r="AZ51" i="2"/>
  <c r="BE51" i="2" s="1"/>
  <c r="AW52" i="2"/>
  <c r="AX52" i="2"/>
  <c r="BC52" i="2" s="1"/>
  <c r="AY52" i="2"/>
  <c r="BD52" i="2" s="1"/>
  <c r="AZ52" i="2"/>
  <c r="BE52" i="2" s="1"/>
  <c r="AW53" i="2"/>
  <c r="AX53" i="2"/>
  <c r="BC53" i="2" s="1"/>
  <c r="AY53" i="2"/>
  <c r="BD53" i="2" s="1"/>
  <c r="AZ53" i="2"/>
  <c r="BE53" i="2" s="1"/>
  <c r="AW54" i="2"/>
  <c r="AX54" i="2"/>
  <c r="BC54" i="2" s="1"/>
  <c r="AY54" i="2"/>
  <c r="BD54" i="2" s="1"/>
  <c r="AZ54" i="2"/>
  <c r="BE54" i="2" s="1"/>
  <c r="AX3" i="2"/>
  <c r="BC3" i="2" s="1"/>
  <c r="AY3" i="2"/>
  <c r="BD3" i="2" s="1"/>
  <c r="AZ3" i="2"/>
  <c r="BE3" i="2" s="1"/>
  <c r="BB43" i="2" l="1"/>
  <c r="BF43" i="2"/>
  <c r="BB23" i="2"/>
  <c r="BF23" i="2"/>
  <c r="BB39" i="2"/>
  <c r="BF39" i="2"/>
  <c r="BB15" i="2"/>
  <c r="BF15" i="2"/>
  <c r="BB42" i="2"/>
  <c r="BF42" i="2"/>
  <c r="BB38" i="2"/>
  <c r="BF38" i="2"/>
  <c r="BB34" i="2"/>
  <c r="BF34" i="2"/>
  <c r="BB30" i="2"/>
  <c r="BF30" i="2"/>
  <c r="BB26" i="2"/>
  <c r="BF26" i="2"/>
  <c r="BB22" i="2"/>
  <c r="BF22" i="2"/>
  <c r="BB18" i="2"/>
  <c r="BF18" i="2"/>
  <c r="BB14" i="2"/>
  <c r="BF14" i="2"/>
  <c r="BB10" i="2"/>
  <c r="BF10" i="2"/>
  <c r="BB6" i="2"/>
  <c r="BF6" i="2"/>
  <c r="BB51" i="2"/>
  <c r="BF51" i="2"/>
  <c r="BB11" i="2"/>
  <c r="BF11" i="2"/>
  <c r="BB47" i="2"/>
  <c r="BF47" i="2"/>
  <c r="BB27" i="2"/>
  <c r="BF27" i="2"/>
  <c r="BB54" i="2"/>
  <c r="BF54" i="2"/>
  <c r="BB35" i="2"/>
  <c r="BF35" i="2"/>
  <c r="BB19" i="2"/>
  <c r="BF19" i="2"/>
  <c r="BB46" i="2"/>
  <c r="BF46" i="2"/>
  <c r="BB49" i="2"/>
  <c r="BF49" i="2"/>
  <c r="BB45" i="2"/>
  <c r="BF45" i="2"/>
  <c r="BB41" i="2"/>
  <c r="BF41" i="2"/>
  <c r="BB37" i="2"/>
  <c r="BF37" i="2"/>
  <c r="BB29" i="2"/>
  <c r="BF29" i="2"/>
  <c r="BB25" i="2"/>
  <c r="BF25" i="2"/>
  <c r="BB21" i="2"/>
  <c r="BF21" i="2"/>
  <c r="BB17" i="2"/>
  <c r="BF17" i="2"/>
  <c r="BB13" i="2"/>
  <c r="BF13" i="2"/>
  <c r="BB5" i="2"/>
  <c r="BF5" i="2"/>
  <c r="BD57" i="2"/>
  <c r="BB52" i="2"/>
  <c r="BF52" i="2"/>
  <c r="BB36" i="2"/>
  <c r="BF36" i="2"/>
  <c r="BB28" i="2"/>
  <c r="BF28" i="2"/>
  <c r="BB24" i="2"/>
  <c r="BF24" i="2"/>
  <c r="BB20" i="2"/>
  <c r="BF20" i="2"/>
  <c r="BB16" i="2"/>
  <c r="BF16" i="2"/>
  <c r="BB12" i="2"/>
  <c r="BF12" i="2"/>
  <c r="BB8" i="2"/>
  <c r="BF8" i="2"/>
  <c r="BB31" i="2"/>
  <c r="BF31" i="2"/>
  <c r="BB7" i="2"/>
  <c r="BF7" i="2"/>
  <c r="BB50" i="2"/>
  <c r="BF50" i="2"/>
  <c r="BB53" i="2"/>
  <c r="BF53" i="2"/>
  <c r="BB33" i="2"/>
  <c r="BF33" i="2"/>
  <c r="BB9" i="2"/>
  <c r="BF9" i="2"/>
  <c r="BE57" i="2"/>
  <c r="BC4" i="2"/>
  <c r="BF4" i="2"/>
  <c r="BB48" i="2"/>
  <c r="BF48" i="2"/>
  <c r="BB44" i="2"/>
  <c r="BF44" i="2"/>
  <c r="BB40" i="2"/>
  <c r="BF40" i="2"/>
  <c r="BB32" i="2"/>
  <c r="BF32" i="2"/>
  <c r="BF3" i="2"/>
  <c r="BP4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60" i="3" s="1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FI4" i="2"/>
  <c r="FJ4" i="2"/>
  <c r="FI5" i="2"/>
  <c r="FJ5" i="2"/>
  <c r="FI6" i="2"/>
  <c r="FJ6" i="2"/>
  <c r="FI7" i="2"/>
  <c r="FJ7" i="2"/>
  <c r="FI8" i="2"/>
  <c r="FJ8" i="2"/>
  <c r="FI9" i="2"/>
  <c r="FJ9" i="2"/>
  <c r="FI10" i="2"/>
  <c r="FJ10" i="2"/>
  <c r="FI11" i="2"/>
  <c r="FJ11" i="2"/>
  <c r="FI12" i="2"/>
  <c r="FJ12" i="2"/>
  <c r="FI13" i="2"/>
  <c r="FJ13" i="2"/>
  <c r="FI14" i="2"/>
  <c r="FJ14" i="2"/>
  <c r="FI15" i="2"/>
  <c r="FJ15" i="2"/>
  <c r="FI16" i="2"/>
  <c r="FJ16" i="2"/>
  <c r="FI17" i="2"/>
  <c r="FJ17" i="2"/>
  <c r="FI18" i="2"/>
  <c r="FJ18" i="2"/>
  <c r="FI19" i="2"/>
  <c r="FJ19" i="2"/>
  <c r="FI20" i="2"/>
  <c r="FJ20" i="2"/>
  <c r="FI21" i="2"/>
  <c r="FJ21" i="2"/>
  <c r="FI22" i="2"/>
  <c r="FJ22" i="2"/>
  <c r="FI23" i="2"/>
  <c r="FJ23" i="2"/>
  <c r="FI24" i="2"/>
  <c r="FJ24" i="2"/>
  <c r="FI25" i="2"/>
  <c r="FJ25" i="2"/>
  <c r="FI26" i="2"/>
  <c r="FJ26" i="2"/>
  <c r="FI27" i="2"/>
  <c r="FJ27" i="2"/>
  <c r="FI28" i="2"/>
  <c r="FJ28" i="2"/>
  <c r="FI29" i="2"/>
  <c r="FJ29" i="2"/>
  <c r="FI30" i="2"/>
  <c r="FJ30" i="2"/>
  <c r="FI31" i="2"/>
  <c r="FJ31" i="2"/>
  <c r="FI32" i="2"/>
  <c r="FJ32" i="2"/>
  <c r="FI33" i="2"/>
  <c r="FJ33" i="2"/>
  <c r="FI34" i="2"/>
  <c r="FJ34" i="2"/>
  <c r="FI35" i="2"/>
  <c r="FJ35" i="2"/>
  <c r="FI36" i="2"/>
  <c r="FJ36" i="2"/>
  <c r="FI37" i="2"/>
  <c r="FJ37" i="2"/>
  <c r="FI38" i="2"/>
  <c r="FJ38" i="2"/>
  <c r="FI39" i="2"/>
  <c r="FJ39" i="2"/>
  <c r="FI40" i="2"/>
  <c r="FJ40" i="2"/>
  <c r="FI41" i="2"/>
  <c r="FJ41" i="2"/>
  <c r="FI42" i="2"/>
  <c r="FJ42" i="2"/>
  <c r="FI43" i="2"/>
  <c r="FJ43" i="2"/>
  <c r="FI44" i="2"/>
  <c r="FJ44" i="2"/>
  <c r="FI45" i="2"/>
  <c r="FJ45" i="2"/>
  <c r="FI46" i="2"/>
  <c r="FJ46" i="2"/>
  <c r="FI47" i="2"/>
  <c r="FJ47" i="2"/>
  <c r="FI48" i="2"/>
  <c r="FJ48" i="2"/>
  <c r="FI49" i="2"/>
  <c r="FJ49" i="2"/>
  <c r="FI50" i="2"/>
  <c r="FJ50" i="2"/>
  <c r="FI51" i="2"/>
  <c r="FJ51" i="2"/>
  <c r="FI52" i="2"/>
  <c r="FJ52" i="2"/>
  <c r="FI53" i="2"/>
  <c r="FJ53" i="2"/>
  <c r="FI54" i="2"/>
  <c r="FJ54" i="2"/>
  <c r="FJ3" i="2"/>
  <c r="FI3" i="2"/>
  <c r="BP3" i="3"/>
  <c r="BB3" i="3"/>
  <c r="AN3" i="3"/>
  <c r="Z3" i="3"/>
  <c r="N5" i="2"/>
  <c r="BN3" i="2" l="1"/>
  <c r="BH3" i="2"/>
  <c r="BK7" i="2"/>
  <c r="BJ7" i="2"/>
  <c r="BH7" i="2"/>
  <c r="BI7" i="2"/>
  <c r="BH4" i="2"/>
  <c r="BH11" i="2"/>
  <c r="BJ14" i="2"/>
  <c r="BI21" i="2"/>
  <c r="BI28" i="2"/>
  <c r="BK31" i="2"/>
  <c r="BI35" i="2"/>
  <c r="BK38" i="2"/>
  <c r="BI42" i="2"/>
  <c r="BK45" i="2"/>
  <c r="BH49" i="2"/>
  <c r="BJ52" i="2"/>
  <c r="BI4" i="2"/>
  <c r="BI11" i="2"/>
  <c r="BK14" i="2"/>
  <c r="BH18" i="2"/>
  <c r="BJ21" i="2"/>
  <c r="BH25" i="2"/>
  <c r="BH32" i="2"/>
  <c r="BJ35" i="2"/>
  <c r="BH39" i="2"/>
  <c r="BJ42" i="2"/>
  <c r="BI49" i="2"/>
  <c r="BK52" i="2"/>
  <c r="BJ4" i="2"/>
  <c r="BK28" i="2"/>
  <c r="BH46" i="2"/>
  <c r="BI8" i="2"/>
  <c r="BH22" i="2"/>
  <c r="BI46" i="2"/>
  <c r="BK39" i="2"/>
  <c r="BK8" i="2"/>
  <c r="BI36" i="2"/>
  <c r="BK15" i="2"/>
  <c r="BK29" i="2"/>
  <c r="BK53" i="2"/>
  <c r="BH9" i="2"/>
  <c r="BI16" i="2"/>
  <c r="BK50" i="2"/>
  <c r="BJ23" i="2"/>
  <c r="BH44" i="2"/>
  <c r="BJ28" i="2"/>
  <c r="BK25" i="2"/>
  <c r="BH5" i="2"/>
  <c r="BK22" i="2"/>
  <c r="BJ43" i="2"/>
  <c r="BJ19" i="2"/>
  <c r="BK36" i="2"/>
  <c r="BK19" i="2"/>
  <c r="BJ33" i="2"/>
  <c r="BH13" i="2"/>
  <c r="BI30" i="2"/>
  <c r="BJ54" i="2"/>
  <c r="BI6" i="2"/>
  <c r="BK9" i="2"/>
  <c r="BI13" i="2"/>
  <c r="BK16" i="2"/>
  <c r="BH20" i="2"/>
  <c r="BK23" i="2"/>
  <c r="BH27" i="2"/>
  <c r="BJ30" i="2"/>
  <c r="BI37" i="2"/>
  <c r="BI44" i="2"/>
  <c r="BK47" i="2"/>
  <c r="BI51" i="2"/>
  <c r="BK54" i="2"/>
  <c r="BK20" i="2"/>
  <c r="BH31" i="2"/>
  <c r="BJ41" i="2"/>
  <c r="BJ45" i="2"/>
  <c r="BH8" i="2"/>
  <c r="BK35" i="2"/>
  <c r="BK11" i="2"/>
  <c r="BJ25" i="2"/>
  <c r="BH53" i="2"/>
  <c r="BH36" i="2"/>
  <c r="BJ22" i="2"/>
  <c r="BI43" i="2"/>
  <c r="BJ53" i="2"/>
  <c r="BJ36" i="2"/>
  <c r="BH16" i="2"/>
  <c r="BI33" i="2"/>
  <c r="BH54" i="2"/>
  <c r="BI9" i="2"/>
  <c r="BJ40" i="2"/>
  <c r="BH6" i="2"/>
  <c r="BK40" i="2"/>
  <c r="BJ6" i="2"/>
  <c r="BH10" i="2"/>
  <c r="BJ13" i="2"/>
  <c r="BI20" i="2"/>
  <c r="BI27" i="2"/>
  <c r="BK30" i="2"/>
  <c r="BH34" i="2"/>
  <c r="BJ37" i="2"/>
  <c r="BH41" i="2"/>
  <c r="BJ44" i="2"/>
  <c r="BH48" i="2"/>
  <c r="BJ51" i="2"/>
  <c r="BJ10" i="2"/>
  <c r="BI24" i="2"/>
  <c r="BJ34" i="2"/>
  <c r="BJ48" i="2"/>
  <c r="BI18" i="2"/>
  <c r="BK42" i="2"/>
  <c r="BJ18" i="2"/>
  <c r="BI22" i="2"/>
  <c r="BI53" i="2"/>
  <c r="BH26" i="2"/>
  <c r="BI26" i="2"/>
  <c r="BI50" i="2"/>
  <c r="BJ26" i="2"/>
  <c r="BJ50" i="2"/>
  <c r="BK26" i="2"/>
  <c r="BJ47" i="2"/>
  <c r="BK6" i="2"/>
  <c r="BI10" i="2"/>
  <c r="BK13" i="2"/>
  <c r="BH17" i="2"/>
  <c r="BJ20" i="2"/>
  <c r="BH24" i="2"/>
  <c r="BJ27" i="2"/>
  <c r="BI34" i="2"/>
  <c r="BK37" i="2"/>
  <c r="BI41" i="2"/>
  <c r="BK44" i="2"/>
  <c r="BI48" i="2"/>
  <c r="BK51" i="2"/>
  <c r="BI17" i="2"/>
  <c r="BK27" i="2"/>
  <c r="BH38" i="2"/>
  <c r="BH45" i="2"/>
  <c r="BH42" i="2"/>
  <c r="BI25" i="2"/>
  <c r="BI39" i="2"/>
  <c r="BK4" i="2"/>
  <c r="BJ32" i="2"/>
  <c r="BI15" i="2"/>
  <c r="BK32" i="2"/>
  <c r="BH12" i="2"/>
  <c r="BI12" i="2"/>
  <c r="BH33" i="2"/>
  <c r="BJ5" i="2"/>
  <c r="BI40" i="2"/>
  <c r="BK5" i="2"/>
  <c r="BI47" i="2"/>
  <c r="BH51" i="2"/>
  <c r="BK21" i="2"/>
  <c r="BJ39" i="2"/>
  <c r="BK18" i="2"/>
  <c r="BJ46" i="2"/>
  <c r="BJ15" i="2"/>
  <c r="BJ29" i="2"/>
  <c r="BH50" i="2"/>
  <c r="BI19" i="2"/>
  <c r="BH23" i="2"/>
  <c r="BH47" i="2"/>
  <c r="BI23" i="2"/>
  <c r="BH30" i="2"/>
  <c r="BI54" i="2"/>
  <c r="BJ16" i="2"/>
  <c r="BH37" i="2"/>
  <c r="BK10" i="2"/>
  <c r="BH14" i="2"/>
  <c r="BJ17" i="2"/>
  <c r="BJ24" i="2"/>
  <c r="BI31" i="2"/>
  <c r="BK34" i="2"/>
  <c r="BI38" i="2"/>
  <c r="BK41" i="2"/>
  <c r="BI45" i="2"/>
  <c r="BK48" i="2"/>
  <c r="BH52" i="2"/>
  <c r="BI14" i="2"/>
  <c r="BK17" i="2"/>
  <c r="BH21" i="2"/>
  <c r="BK24" i="2"/>
  <c r="BH28" i="2"/>
  <c r="BJ31" i="2"/>
  <c r="BH35" i="2"/>
  <c r="BJ38" i="2"/>
  <c r="BI52" i="2"/>
  <c r="BJ11" i="2"/>
  <c r="BI32" i="2"/>
  <c r="BJ49" i="2"/>
  <c r="BH15" i="2"/>
  <c r="BH29" i="2"/>
  <c r="BK49" i="2"/>
  <c r="BJ8" i="2"/>
  <c r="BI29" i="2"/>
  <c r="BH43" i="2"/>
  <c r="BH19" i="2"/>
  <c r="BK46" i="2"/>
  <c r="BI5" i="2"/>
  <c r="BH40" i="2"/>
  <c r="BJ12" i="2"/>
  <c r="BK43" i="2"/>
  <c r="BK12" i="2"/>
  <c r="BJ9" i="2"/>
  <c r="BK33" i="2"/>
  <c r="BI3" i="2"/>
  <c r="BJ3" i="2"/>
  <c r="BK3" i="2"/>
  <c r="BC57" i="2"/>
  <c r="Q4" i="2"/>
  <c r="EO4" i="2"/>
  <c r="EN4" i="2"/>
  <c r="EM4" i="2"/>
  <c r="EL4" i="2"/>
  <c r="EO7" i="2"/>
  <c r="EO11" i="2"/>
  <c r="EO15" i="2"/>
  <c r="EO19" i="2"/>
  <c r="EO23" i="2"/>
  <c r="EO27" i="2"/>
  <c r="EO31" i="2"/>
  <c r="EO35" i="2"/>
  <c r="EO39" i="2"/>
  <c r="EO43" i="2"/>
  <c r="EO47" i="2"/>
  <c r="EO51" i="2"/>
  <c r="EL3" i="2"/>
  <c r="EL12" i="2"/>
  <c r="EL28" i="2"/>
  <c r="EL13" i="2"/>
  <c r="EO16" i="2"/>
  <c r="EM5" i="2"/>
  <c r="EM9" i="2"/>
  <c r="EM13" i="2"/>
  <c r="EM17" i="2"/>
  <c r="EM21" i="2"/>
  <c r="EM25" i="2"/>
  <c r="EM29" i="2"/>
  <c r="EM33" i="2"/>
  <c r="EM37" i="2"/>
  <c r="EM41" i="2"/>
  <c r="EM45" i="2"/>
  <c r="EM49" i="2"/>
  <c r="EM53" i="2"/>
  <c r="EO6" i="2"/>
  <c r="EO18" i="2"/>
  <c r="EO38" i="2"/>
  <c r="EL39" i="2"/>
  <c r="EM43" i="2"/>
  <c r="EN31" i="2"/>
  <c r="EO3" i="2"/>
  <c r="EL16" i="2"/>
  <c r="EL44" i="2"/>
  <c r="EM36" i="2"/>
  <c r="EN8" i="2"/>
  <c r="EN36" i="2"/>
  <c r="EO12" i="2"/>
  <c r="EO32" i="2"/>
  <c r="EO52" i="2"/>
  <c r="EL49" i="2"/>
  <c r="EN5" i="2"/>
  <c r="EN9" i="2"/>
  <c r="EN13" i="2"/>
  <c r="EN17" i="2"/>
  <c r="EN21" i="2"/>
  <c r="EN25" i="2"/>
  <c r="EN29" i="2"/>
  <c r="EN33" i="2"/>
  <c r="EN37" i="2"/>
  <c r="EN41" i="2"/>
  <c r="EN45" i="2"/>
  <c r="EN49" i="2"/>
  <c r="EN53" i="2"/>
  <c r="EO10" i="2"/>
  <c r="EO14" i="2"/>
  <c r="EO22" i="2"/>
  <c r="EO42" i="2"/>
  <c r="EL43" i="2"/>
  <c r="EM35" i="2"/>
  <c r="EN19" i="2"/>
  <c r="EN43" i="2"/>
  <c r="EL8" i="2"/>
  <c r="EL36" i="2"/>
  <c r="EN24" i="2"/>
  <c r="EO20" i="2"/>
  <c r="EO40" i="2"/>
  <c r="EL53" i="2"/>
  <c r="EO5" i="2"/>
  <c r="EO9" i="2"/>
  <c r="EO13" i="2"/>
  <c r="EO17" i="2"/>
  <c r="EO21" i="2"/>
  <c r="EO25" i="2"/>
  <c r="EO29" i="2"/>
  <c r="EO33" i="2"/>
  <c r="EO37" i="2"/>
  <c r="EO41" i="2"/>
  <c r="EO45" i="2"/>
  <c r="EO49" i="2"/>
  <c r="EO53" i="2"/>
  <c r="EO26" i="2"/>
  <c r="EO50" i="2"/>
  <c r="EL27" i="2"/>
  <c r="EM23" i="2"/>
  <c r="EM51" i="2"/>
  <c r="EN11" i="2"/>
  <c r="EN23" i="2"/>
  <c r="EN35" i="2"/>
  <c r="EN51" i="2"/>
  <c r="EL32" i="2"/>
  <c r="EL48" i="2"/>
  <c r="EM32" i="2"/>
  <c r="EN32" i="2"/>
  <c r="EN52" i="2"/>
  <c r="EO8" i="2"/>
  <c r="EO24" i="2"/>
  <c r="EO48" i="2"/>
  <c r="EL9" i="2"/>
  <c r="EL17" i="2"/>
  <c r="EL29" i="2"/>
  <c r="EL45" i="2"/>
  <c r="EL6" i="2"/>
  <c r="EL10" i="2"/>
  <c r="EL14" i="2"/>
  <c r="EL18" i="2"/>
  <c r="EL22" i="2"/>
  <c r="EL26" i="2"/>
  <c r="EL30" i="2"/>
  <c r="EL34" i="2"/>
  <c r="EL38" i="2"/>
  <c r="EL42" i="2"/>
  <c r="EL46" i="2"/>
  <c r="EL50" i="2"/>
  <c r="EL54" i="2"/>
  <c r="EO30" i="2"/>
  <c r="EO54" i="2"/>
  <c r="EM20" i="2"/>
  <c r="EM44" i="2"/>
  <c r="EN16" i="2"/>
  <c r="EN28" i="2"/>
  <c r="EN44" i="2"/>
  <c r="EO28" i="2"/>
  <c r="EL37" i="2"/>
  <c r="EM6" i="2"/>
  <c r="EM10" i="2"/>
  <c r="EM14" i="2"/>
  <c r="EM18" i="2"/>
  <c r="EM22" i="2"/>
  <c r="EM26" i="2"/>
  <c r="EM30" i="2"/>
  <c r="EM34" i="2"/>
  <c r="EM38" i="2"/>
  <c r="EM42" i="2"/>
  <c r="EM46" i="2"/>
  <c r="EM50" i="2"/>
  <c r="EM54" i="2"/>
  <c r="EO34" i="2"/>
  <c r="EL7" i="2"/>
  <c r="EL15" i="2"/>
  <c r="EL23" i="2"/>
  <c r="EL35" i="2"/>
  <c r="EL51" i="2"/>
  <c r="EM11" i="2"/>
  <c r="EM19" i="2"/>
  <c r="EM31" i="2"/>
  <c r="EM47" i="2"/>
  <c r="EL20" i="2"/>
  <c r="EL52" i="2"/>
  <c r="EM28" i="2"/>
  <c r="EM52" i="2"/>
  <c r="EN12" i="2"/>
  <c r="EN40" i="2"/>
  <c r="EO36" i="2"/>
  <c r="EL5" i="2"/>
  <c r="EL21" i="2"/>
  <c r="EL33" i="2"/>
  <c r="EN6" i="2"/>
  <c r="EN10" i="2"/>
  <c r="EN14" i="2"/>
  <c r="EN18" i="2"/>
  <c r="EN22" i="2"/>
  <c r="EN26" i="2"/>
  <c r="EN30" i="2"/>
  <c r="EN34" i="2"/>
  <c r="EN38" i="2"/>
  <c r="EN42" i="2"/>
  <c r="EN46" i="2"/>
  <c r="EN50" i="2"/>
  <c r="EN54" i="2"/>
  <c r="EO46" i="2"/>
  <c r="EL11" i="2"/>
  <c r="EL19" i="2"/>
  <c r="EL31" i="2"/>
  <c r="EL47" i="2"/>
  <c r="EM3" i="2"/>
  <c r="EM7" i="2"/>
  <c r="EM15" i="2"/>
  <c r="EM27" i="2"/>
  <c r="EM39" i="2"/>
  <c r="EN3" i="2"/>
  <c r="EN7" i="2"/>
  <c r="EN15" i="2"/>
  <c r="EN27" i="2"/>
  <c r="EN39" i="2"/>
  <c r="EN47" i="2"/>
  <c r="EL24" i="2"/>
  <c r="EL40" i="2"/>
  <c r="EM8" i="2"/>
  <c r="EM12" i="2"/>
  <c r="EM16" i="2"/>
  <c r="EM24" i="2"/>
  <c r="EM40" i="2"/>
  <c r="EM48" i="2"/>
  <c r="EN20" i="2"/>
  <c r="EN48" i="2"/>
  <c r="EO44" i="2"/>
  <c r="EL25" i="2"/>
  <c r="EL41" i="2"/>
  <c r="BB57" i="2"/>
  <c r="Z60" i="3"/>
  <c r="BP60" i="3"/>
  <c r="AN60" i="3"/>
  <c r="DK3" i="2"/>
  <c r="DN5" i="2"/>
  <c r="DN16" i="2"/>
  <c r="DP23" i="2"/>
  <c r="DN27" i="2"/>
  <c r="DN34" i="2"/>
  <c r="DN38" i="2"/>
  <c r="DN49" i="2"/>
  <c r="DP52" i="2"/>
  <c r="DP5" i="2"/>
  <c r="DN9" i="2"/>
  <c r="DP12" i="2"/>
  <c r="DP16" i="2"/>
  <c r="DP27" i="2"/>
  <c r="DN31" i="2"/>
  <c r="DN45" i="2"/>
  <c r="DN20" i="2"/>
  <c r="DP34" i="2"/>
  <c r="DP38" i="2"/>
  <c r="DP45" i="2"/>
  <c r="DP49" i="2"/>
  <c r="DN6" i="2"/>
  <c r="DP9" i="2"/>
  <c r="DN24" i="2"/>
  <c r="DP31" i="2"/>
  <c r="DN35" i="2"/>
  <c r="DN42" i="2"/>
  <c r="DN46" i="2"/>
  <c r="DN17" i="2"/>
  <c r="DP20" i="2"/>
  <c r="DP24" i="2"/>
  <c r="DP35" i="2"/>
  <c r="DP7" i="2"/>
  <c r="DP10" i="2"/>
  <c r="DP14" i="2"/>
  <c r="DP21" i="2"/>
  <c r="DP25" i="2"/>
  <c r="DN40" i="2"/>
  <c r="DP47" i="2"/>
  <c r="DN51" i="2"/>
  <c r="DN4" i="2"/>
  <c r="DN11" i="2"/>
  <c r="DN18" i="2"/>
  <c r="DN22" i="2"/>
  <c r="DN33" i="2"/>
  <c r="DP36" i="2"/>
  <c r="DP40" i="2"/>
  <c r="DP51" i="2"/>
  <c r="DP11" i="2"/>
  <c r="DN15" i="2"/>
  <c r="DN29" i="2"/>
  <c r="DN44" i="2"/>
  <c r="DP4" i="2"/>
  <c r="DN8" i="2"/>
  <c r="DP18" i="2"/>
  <c r="DP22" i="2"/>
  <c r="DP29" i="2"/>
  <c r="DP33" i="2"/>
  <c r="DN48" i="2"/>
  <c r="DP15" i="2"/>
  <c r="DP28" i="2"/>
  <c r="DP44" i="2"/>
  <c r="DP26" i="2"/>
  <c r="DP43" i="2"/>
  <c r="DN12" i="2"/>
  <c r="DN37" i="2"/>
  <c r="DN52" i="2"/>
  <c r="DP41" i="2"/>
  <c r="DP42" i="2"/>
  <c r="DP19" i="2"/>
  <c r="DN36" i="2"/>
  <c r="DN13" i="2"/>
  <c r="DN21" i="2"/>
  <c r="DN30" i="2"/>
  <c r="DP37" i="2"/>
  <c r="DN53" i="2"/>
  <c r="DP39" i="2"/>
  <c r="DP32" i="2"/>
  <c r="DP17" i="2"/>
  <c r="DP8" i="2"/>
  <c r="DN19" i="2"/>
  <c r="DN43" i="2"/>
  <c r="DP13" i="2"/>
  <c r="DN39" i="2"/>
  <c r="DN54" i="2"/>
  <c r="DN47" i="2"/>
  <c r="DP54" i="2"/>
  <c r="DN25" i="2"/>
  <c r="DN26" i="2"/>
  <c r="DN50" i="2"/>
  <c r="DN14" i="2"/>
  <c r="DN23" i="2"/>
  <c r="DP30" i="2"/>
  <c r="DP46" i="2"/>
  <c r="DP53" i="2"/>
  <c r="DP6" i="2"/>
  <c r="DP48" i="2"/>
  <c r="DN10" i="2"/>
  <c r="DP50" i="2"/>
  <c r="DN32" i="2"/>
  <c r="DN41" i="2"/>
  <c r="DN7" i="2"/>
  <c r="DN28" i="2"/>
  <c r="DN3" i="2"/>
  <c r="DH3" i="2"/>
  <c r="DP3" i="2"/>
  <c r="Q3" i="2"/>
  <c r="W8" i="2"/>
  <c r="W17" i="2"/>
  <c r="W26" i="2"/>
  <c r="W31" i="2"/>
  <c r="W40" i="2"/>
  <c r="W49" i="2"/>
  <c r="X8" i="2"/>
  <c r="X17" i="2"/>
  <c r="X26" i="2"/>
  <c r="X31" i="2"/>
  <c r="X40" i="2"/>
  <c r="X49" i="2"/>
  <c r="W51" i="2"/>
  <c r="W5" i="2"/>
  <c r="X19" i="2"/>
  <c r="X28" i="2"/>
  <c r="X37" i="2"/>
  <c r="X46" i="2"/>
  <c r="W10" i="2"/>
  <c r="W33" i="2"/>
  <c r="W42" i="2"/>
  <c r="X10" i="2"/>
  <c r="X47" i="2"/>
  <c r="W29" i="2"/>
  <c r="W38" i="2"/>
  <c r="X11" i="2"/>
  <c r="X20" i="2"/>
  <c r="X29" i="2"/>
  <c r="X38" i="2"/>
  <c r="X52" i="2"/>
  <c r="W13" i="2"/>
  <c r="W22" i="2"/>
  <c r="W27" i="2"/>
  <c r="W36" i="2"/>
  <c r="W45" i="2"/>
  <c r="W54" i="2"/>
  <c r="W4" i="2"/>
  <c r="X13" i="2"/>
  <c r="X22" i="2"/>
  <c r="X27" i="2"/>
  <c r="X36" i="2"/>
  <c r="X45" i="2"/>
  <c r="X54" i="2"/>
  <c r="X4" i="2"/>
  <c r="W9" i="2"/>
  <c r="W18" i="2"/>
  <c r="W23" i="2"/>
  <c r="W32" i="2"/>
  <c r="W41" i="2"/>
  <c r="W50" i="2"/>
  <c r="X9" i="2"/>
  <c r="X18" i="2"/>
  <c r="X23" i="2"/>
  <c r="X32" i="2"/>
  <c r="X41" i="2"/>
  <c r="X50" i="2"/>
  <c r="W14" i="2"/>
  <c r="W19" i="2"/>
  <c r="W28" i="2"/>
  <c r="W37" i="2"/>
  <c r="W46" i="2"/>
  <c r="X14" i="2"/>
  <c r="X51" i="2"/>
  <c r="X5" i="2"/>
  <c r="W15" i="2"/>
  <c r="W24" i="2"/>
  <c r="W47" i="2"/>
  <c r="X15" i="2"/>
  <c r="X24" i="2"/>
  <c r="X33" i="2"/>
  <c r="X42" i="2"/>
  <c r="W11" i="2"/>
  <c r="W20" i="2"/>
  <c r="W43" i="2"/>
  <c r="W52" i="2"/>
  <c r="W6" i="2"/>
  <c r="X43" i="2"/>
  <c r="X6" i="2"/>
  <c r="X25" i="2"/>
  <c r="W7" i="2"/>
  <c r="W44" i="2"/>
  <c r="X44" i="2"/>
  <c r="W48" i="2"/>
  <c r="X48" i="2"/>
  <c r="W12" i="2"/>
  <c r="W30" i="2"/>
  <c r="X12" i="2"/>
  <c r="X30" i="2"/>
  <c r="W16" i="2"/>
  <c r="W34" i="2"/>
  <c r="X16" i="2"/>
  <c r="X34" i="2"/>
  <c r="W35" i="2"/>
  <c r="W53" i="2"/>
  <c r="X35" i="2"/>
  <c r="X53" i="2"/>
  <c r="W39" i="2"/>
  <c r="X39" i="2"/>
  <c r="W21" i="2"/>
  <c r="X7" i="2"/>
  <c r="X21" i="2"/>
  <c r="W25" i="2"/>
  <c r="X3" i="2"/>
  <c r="W3" i="2"/>
  <c r="W14" i="3"/>
  <c r="T54" i="2"/>
  <c r="T50" i="2"/>
  <c r="T46" i="2"/>
  <c r="T42" i="2"/>
  <c r="T38" i="2"/>
  <c r="T34" i="2"/>
  <c r="T30" i="2"/>
  <c r="T26" i="2"/>
  <c r="T22" i="2"/>
  <c r="T18" i="2"/>
  <c r="T14" i="2"/>
  <c r="T10" i="2"/>
  <c r="T6" i="2"/>
  <c r="BQ3" i="2"/>
  <c r="T29" i="2"/>
  <c r="T5" i="2"/>
  <c r="S49" i="2"/>
  <c r="S41" i="2"/>
  <c r="S33" i="2"/>
  <c r="S25" i="2"/>
  <c r="S13" i="2"/>
  <c r="S5" i="2"/>
  <c r="R49" i="2"/>
  <c r="R21" i="2"/>
  <c r="R9" i="2"/>
  <c r="Q33" i="2"/>
  <c r="Q5" i="2"/>
  <c r="T52" i="2"/>
  <c r="T16" i="2"/>
  <c r="S54" i="2"/>
  <c r="S50" i="2"/>
  <c r="S46" i="2"/>
  <c r="S42" i="2"/>
  <c r="S38" i="2"/>
  <c r="S34" i="2"/>
  <c r="S30" i="2"/>
  <c r="S26" i="2"/>
  <c r="S22" i="2"/>
  <c r="S18" i="2"/>
  <c r="S14" i="2"/>
  <c r="S10" i="2"/>
  <c r="S6" i="2"/>
  <c r="BP3" i="2"/>
  <c r="R54" i="2"/>
  <c r="R50" i="2"/>
  <c r="R46" i="2"/>
  <c r="R42" i="2"/>
  <c r="R38" i="2"/>
  <c r="R34" i="2"/>
  <c r="R30" i="2"/>
  <c r="R26" i="2"/>
  <c r="R22" i="2"/>
  <c r="R18" i="2"/>
  <c r="R14" i="2"/>
  <c r="R10" i="2"/>
  <c r="R6" i="2"/>
  <c r="BO3" i="2"/>
  <c r="Q54" i="2"/>
  <c r="Q50" i="2"/>
  <c r="Q46" i="2"/>
  <c r="Q42" i="2"/>
  <c r="Q38" i="2"/>
  <c r="Q34" i="2"/>
  <c r="Q30" i="2"/>
  <c r="Q26" i="2"/>
  <c r="Q22" i="2"/>
  <c r="Q18" i="2"/>
  <c r="Q14" i="2"/>
  <c r="Q10" i="2"/>
  <c r="Q6" i="2"/>
  <c r="T53" i="2"/>
  <c r="T49" i="2"/>
  <c r="T45" i="2"/>
  <c r="T41" i="2"/>
  <c r="T37" i="2"/>
  <c r="T33" i="2"/>
  <c r="T25" i="2"/>
  <c r="T21" i="2"/>
  <c r="T17" i="2"/>
  <c r="T13" i="2"/>
  <c r="T9" i="2"/>
  <c r="S53" i="2"/>
  <c r="S45" i="2"/>
  <c r="S37" i="2"/>
  <c r="S29" i="2"/>
  <c r="S21" i="2"/>
  <c r="S17" i="2"/>
  <c r="S9" i="2"/>
  <c r="R53" i="2"/>
  <c r="R25" i="2"/>
  <c r="R13" i="2"/>
  <c r="Q49" i="2"/>
  <c r="Q21" i="2"/>
  <c r="T32" i="2"/>
  <c r="T4" i="2"/>
  <c r="S52" i="2"/>
  <c r="S48" i="2"/>
  <c r="S44" i="2"/>
  <c r="S40" i="2"/>
  <c r="S36" i="2"/>
  <c r="S32" i="2"/>
  <c r="S28" i="2"/>
  <c r="S24" i="2"/>
  <c r="S20" i="2"/>
  <c r="S16" i="2"/>
  <c r="S12" i="2"/>
  <c r="S8" i="2"/>
  <c r="S4" i="2"/>
  <c r="R48" i="2"/>
  <c r="R44" i="2"/>
  <c r="R40" i="2"/>
  <c r="R36" i="2"/>
  <c r="R32" i="2"/>
  <c r="R28" i="2"/>
  <c r="R24" i="2"/>
  <c r="R20" i="2"/>
  <c r="R16" i="2"/>
  <c r="R12" i="2"/>
  <c r="R8" i="2"/>
  <c r="R4" i="2"/>
  <c r="Q48" i="2"/>
  <c r="Q44" i="2"/>
  <c r="Q40" i="2"/>
  <c r="Q36" i="2"/>
  <c r="Q32" i="2"/>
  <c r="Q28" i="2"/>
  <c r="Q24" i="2"/>
  <c r="Q20" i="2"/>
  <c r="Q12" i="2"/>
  <c r="Q8" i="2"/>
  <c r="T35" i="2"/>
  <c r="T11" i="2"/>
  <c r="R43" i="2"/>
  <c r="R31" i="2"/>
  <c r="R7" i="2"/>
  <c r="Q39" i="2"/>
  <c r="Q19" i="2"/>
  <c r="R41" i="2"/>
  <c r="Q53" i="2"/>
  <c r="Q25" i="2"/>
  <c r="T36" i="2"/>
  <c r="T12" i="2"/>
  <c r="R52" i="2"/>
  <c r="T23" i="2"/>
  <c r="R47" i="2"/>
  <c r="R19" i="2"/>
  <c r="Q47" i="2"/>
  <c r="Q23" i="2"/>
  <c r="R45" i="2"/>
  <c r="R17" i="2"/>
  <c r="R5" i="2"/>
  <c r="Q37" i="2"/>
  <c r="Q9" i="2"/>
  <c r="T48" i="2"/>
  <c r="T20" i="2"/>
  <c r="Q52" i="2"/>
  <c r="Q16" i="2"/>
  <c r="T3" i="2"/>
  <c r="R51" i="2"/>
  <c r="R15" i="2"/>
  <c r="Q35" i="2"/>
  <c r="Q7" i="2"/>
  <c r="R29" i="2"/>
  <c r="Q29" i="2"/>
  <c r="T28" i="2"/>
  <c r="T51" i="2"/>
  <c r="T47" i="2"/>
  <c r="T43" i="2"/>
  <c r="T39" i="2"/>
  <c r="T31" i="2"/>
  <c r="T27" i="2"/>
  <c r="T19" i="2"/>
  <c r="T15" i="2"/>
  <c r="T7" i="2"/>
  <c r="R35" i="2"/>
  <c r="R27" i="2"/>
  <c r="R11" i="2"/>
  <c r="Q43" i="2"/>
  <c r="Q31" i="2"/>
  <c r="Q15" i="2"/>
  <c r="R33" i="2"/>
  <c r="Q45" i="2"/>
  <c r="Q17" i="2"/>
  <c r="T40" i="2"/>
  <c r="T24" i="2"/>
  <c r="S51" i="2"/>
  <c r="S47" i="2"/>
  <c r="S43" i="2"/>
  <c r="S39" i="2"/>
  <c r="S35" i="2"/>
  <c r="S31" i="2"/>
  <c r="S27" i="2"/>
  <c r="S23" i="2"/>
  <c r="S19" i="2"/>
  <c r="S15" i="2"/>
  <c r="S11" i="2"/>
  <c r="S7" i="2"/>
  <c r="S3" i="2"/>
  <c r="R39" i="2"/>
  <c r="R23" i="2"/>
  <c r="R3" i="2"/>
  <c r="Q51" i="2"/>
  <c r="Q27" i="2"/>
  <c r="Q11" i="2"/>
  <c r="R37" i="2"/>
  <c r="Q41" i="2"/>
  <c r="Q13" i="2"/>
  <c r="T44" i="2"/>
  <c r="T8" i="2"/>
  <c r="CT4" i="3"/>
  <c r="V46" i="3"/>
  <c r="J45" i="3"/>
  <c r="CB45" i="3" s="1"/>
  <c r="J39" i="3"/>
  <c r="CB39" i="3" s="1"/>
  <c r="H32" i="3"/>
  <c r="BZ32" i="3" s="1"/>
  <c r="BM44" i="3"/>
  <c r="AY32" i="3"/>
  <c r="AL26" i="3"/>
  <c r="BL36" i="3"/>
  <c r="Y6" i="3"/>
  <c r="CS52" i="3"/>
  <c r="V30" i="3"/>
  <c r="CS29" i="3"/>
  <c r="G53" i="3"/>
  <c r="BY53" i="3" s="1"/>
  <c r="AL36" i="3"/>
  <c r="CU8" i="3"/>
  <c r="G18" i="3"/>
  <c r="BY18" i="3" s="1"/>
  <c r="BN28" i="3"/>
  <c r="BL12" i="3"/>
  <c r="X22" i="3"/>
  <c r="AY48" i="3"/>
  <c r="J52" i="3"/>
  <c r="CB52" i="3" s="1"/>
  <c r="H45" i="3"/>
  <c r="BZ45" i="3" s="1"/>
  <c r="I39" i="3"/>
  <c r="H31" i="3"/>
  <c r="BZ31" i="3" s="1"/>
  <c r="J17" i="3"/>
  <c r="CB17" i="3" s="1"/>
  <c r="U46" i="3"/>
  <c r="U30" i="3"/>
  <c r="W22" i="3"/>
  <c r="U14" i="3"/>
  <c r="X6" i="3"/>
  <c r="AM42" i="3"/>
  <c r="AK26" i="3"/>
  <c r="AM18" i="3"/>
  <c r="AL10" i="3"/>
  <c r="AZ54" i="3"/>
  <c r="AZ38" i="3"/>
  <c r="AY22" i="3"/>
  <c r="BL44" i="3"/>
  <c r="BM28" i="3"/>
  <c r="CT49" i="3"/>
  <c r="CR29" i="3"/>
  <c r="CT8" i="3"/>
  <c r="I52" i="3"/>
  <c r="G45" i="3"/>
  <c r="BY45" i="3" s="1"/>
  <c r="J37" i="3"/>
  <c r="CB37" i="3" s="1"/>
  <c r="G31" i="3"/>
  <c r="BY31" i="3" s="1"/>
  <c r="I17" i="3"/>
  <c r="V52" i="3"/>
  <c r="V36" i="3"/>
  <c r="W6" i="3"/>
  <c r="AI50" i="3"/>
  <c r="AL42" i="3"/>
  <c r="AJ26" i="3"/>
  <c r="AL18" i="3"/>
  <c r="AJ10" i="3"/>
  <c r="AY54" i="3"/>
  <c r="AY38" i="3"/>
  <c r="AX22" i="3"/>
  <c r="AZ14" i="3"/>
  <c r="AY6" i="3"/>
  <c r="BM50" i="3"/>
  <c r="BL28" i="3"/>
  <c r="BL18" i="3"/>
  <c r="CS49" i="3"/>
  <c r="CU28" i="3"/>
  <c r="CS8" i="3"/>
  <c r="H52" i="3"/>
  <c r="BZ52" i="3" s="1"/>
  <c r="J44" i="3"/>
  <c r="CB44" i="3" s="1"/>
  <c r="H37" i="3"/>
  <c r="BZ37" i="3" s="1"/>
  <c r="J30" i="3"/>
  <c r="CB30" i="3" s="1"/>
  <c r="H17" i="3"/>
  <c r="BZ17" i="3" s="1"/>
  <c r="U52" i="3"/>
  <c r="V6" i="3"/>
  <c r="AK42" i="3"/>
  <c r="AI26" i="3"/>
  <c r="AI10" i="3"/>
  <c r="AX54" i="3"/>
  <c r="AX38" i="3"/>
  <c r="AW22" i="3"/>
  <c r="AY14" i="3"/>
  <c r="AW6" i="3"/>
  <c r="BL50" i="3"/>
  <c r="BM34" i="3"/>
  <c r="BK18" i="3"/>
  <c r="BM10" i="3"/>
  <c r="CR49" i="3"/>
  <c r="CT28" i="3"/>
  <c r="CT5" i="3"/>
  <c r="G52" i="3"/>
  <c r="BY52" i="3" s="1"/>
  <c r="I44" i="3"/>
  <c r="G37" i="3"/>
  <c r="BY37" i="3" s="1"/>
  <c r="J28" i="3"/>
  <c r="CB28" i="3" s="1"/>
  <c r="I14" i="3"/>
  <c r="V44" i="3"/>
  <c r="Y35" i="3"/>
  <c r="V28" i="3"/>
  <c r="V12" i="3"/>
  <c r="U6" i="3"/>
  <c r="AJ42" i="3"/>
  <c r="AW54" i="3"/>
  <c r="AW38" i="3"/>
  <c r="BK50" i="3"/>
  <c r="BL34" i="3"/>
  <c r="CU48" i="3"/>
  <c r="CS28" i="3"/>
  <c r="CS5" i="3"/>
  <c r="J51" i="3"/>
  <c r="CB51" i="3" s="1"/>
  <c r="H44" i="3"/>
  <c r="BZ44" i="3" s="1"/>
  <c r="J36" i="3"/>
  <c r="CB36" i="3" s="1"/>
  <c r="H27" i="3"/>
  <c r="BZ27" i="3" s="1"/>
  <c r="H14" i="3"/>
  <c r="BZ14" i="3" s="1"/>
  <c r="Y51" i="3"/>
  <c r="X35" i="3"/>
  <c r="U28" i="3"/>
  <c r="X19" i="3"/>
  <c r="U12" i="3"/>
  <c r="AI48" i="3"/>
  <c r="AI42" i="3"/>
  <c r="BA21" i="3"/>
  <c r="BA5" i="3"/>
  <c r="BO41" i="3"/>
  <c r="BK34" i="3"/>
  <c r="BO17" i="3"/>
  <c r="CT48" i="3"/>
  <c r="CT25" i="3"/>
  <c r="CR5" i="3"/>
  <c r="I51" i="3"/>
  <c r="G44" i="3"/>
  <c r="BY44" i="3" s="1"/>
  <c r="I36" i="3"/>
  <c r="G27" i="3"/>
  <c r="BY27" i="3" s="1"/>
  <c r="G10" i="3"/>
  <c r="BY10" i="3" s="1"/>
  <c r="X51" i="3"/>
  <c r="W35" i="3"/>
  <c r="W19" i="3"/>
  <c r="AM31" i="3"/>
  <c r="AI24" i="3"/>
  <c r="AL15" i="3"/>
  <c r="AI8" i="3"/>
  <c r="BA43" i="3"/>
  <c r="BA37" i="3"/>
  <c r="BA27" i="3"/>
  <c r="BO49" i="3"/>
  <c r="BN17" i="3"/>
  <c r="CS48" i="3"/>
  <c r="CS25" i="3"/>
  <c r="CU4" i="3"/>
  <c r="J49" i="3"/>
  <c r="CB49" i="3" s="1"/>
  <c r="J43" i="3"/>
  <c r="CB43" i="3" s="1"/>
  <c r="H36" i="3"/>
  <c r="BZ36" i="3" s="1"/>
  <c r="J26" i="3"/>
  <c r="CB26" i="3" s="1"/>
  <c r="I9" i="3"/>
  <c r="W51" i="3"/>
  <c r="Y11" i="3"/>
  <c r="AL3" i="3"/>
  <c r="AM47" i="3"/>
  <c r="AL31" i="3"/>
  <c r="AK15" i="3"/>
  <c r="AZ43" i="3"/>
  <c r="AZ27" i="3"/>
  <c r="BA11" i="3"/>
  <c r="BK3" i="3"/>
  <c r="BO33" i="3"/>
  <c r="BO7" i="3"/>
  <c r="CS41" i="3"/>
  <c r="CU20" i="3"/>
  <c r="H49" i="3"/>
  <c r="BZ49" i="3" s="1"/>
  <c r="I43" i="3"/>
  <c r="G36" i="3"/>
  <c r="BY36" i="3" s="1"/>
  <c r="I26" i="3"/>
  <c r="H9" i="3"/>
  <c r="BZ9" i="3" s="1"/>
  <c r="W41" i="3"/>
  <c r="X11" i="3"/>
  <c r="AL47" i="3"/>
  <c r="AK31" i="3"/>
  <c r="AJ15" i="3"/>
  <c r="AM7" i="3"/>
  <c r="AX51" i="3"/>
  <c r="AY43" i="3"/>
  <c r="AY27" i="3"/>
  <c r="BA19" i="3"/>
  <c r="AY11" i="3"/>
  <c r="BO3" i="3"/>
  <c r="BO39" i="3"/>
  <c r="BN33" i="3"/>
  <c r="BO23" i="3"/>
  <c r="BM7" i="3"/>
  <c r="CU40" i="3"/>
  <c r="CS20" i="3"/>
  <c r="G49" i="3"/>
  <c r="BY49" i="3" s="1"/>
  <c r="J41" i="3"/>
  <c r="CB41" i="3" s="1"/>
  <c r="J35" i="3"/>
  <c r="CB35" i="3" s="1"/>
  <c r="H26" i="3"/>
  <c r="BZ26" i="3" s="1"/>
  <c r="I6" i="3"/>
  <c r="V41" i="3"/>
  <c r="X33" i="3"/>
  <c r="W25" i="3"/>
  <c r="X17" i="3"/>
  <c r="AK47" i="3"/>
  <c r="AJ31" i="3"/>
  <c r="AL7" i="3"/>
  <c r="AX43" i="3"/>
  <c r="AX27" i="3"/>
  <c r="AX11" i="3"/>
  <c r="BN3" i="3"/>
  <c r="BL47" i="3"/>
  <c r="BN39" i="3"/>
  <c r="BN23" i="3"/>
  <c r="BL7" i="3"/>
  <c r="CT40" i="3"/>
  <c r="CT17" i="3"/>
  <c r="J48" i="3"/>
  <c r="CB48" i="3" s="1"/>
  <c r="H41" i="3"/>
  <c r="BZ41" i="3" s="1"/>
  <c r="I35" i="3"/>
  <c r="G26" i="3"/>
  <c r="BY26" i="3" s="1"/>
  <c r="H6" i="3"/>
  <c r="BZ6" i="3" s="1"/>
  <c r="U41" i="3"/>
  <c r="W33" i="3"/>
  <c r="U25" i="3"/>
  <c r="W17" i="3"/>
  <c r="AK53" i="3"/>
  <c r="AJ47" i="3"/>
  <c r="AK21" i="3"/>
  <c r="AW43" i="3"/>
  <c r="AW27" i="3"/>
  <c r="AW11" i="3"/>
  <c r="BM3" i="3"/>
  <c r="BM39" i="3"/>
  <c r="BM23" i="3"/>
  <c r="BK7" i="3"/>
  <c r="CS40" i="3"/>
  <c r="CS17" i="3"/>
  <c r="I48" i="3"/>
  <c r="G41" i="3"/>
  <c r="J33" i="3"/>
  <c r="CB33" i="3" s="1"/>
  <c r="J25" i="3"/>
  <c r="CB25" i="3" s="1"/>
  <c r="G6" i="3"/>
  <c r="BY6" i="3" s="1"/>
  <c r="V17" i="3"/>
  <c r="U9" i="3"/>
  <c r="AJ53" i="3"/>
  <c r="AK37" i="3"/>
  <c r="AI21" i="3"/>
  <c r="AK13" i="3"/>
  <c r="AX49" i="3"/>
  <c r="AX33" i="3"/>
  <c r="AX17" i="3"/>
  <c r="BL39" i="3"/>
  <c r="BL23" i="3"/>
  <c r="BK13" i="3"/>
  <c r="CT37" i="3"/>
  <c r="CR17" i="3"/>
  <c r="G3" i="3"/>
  <c r="BY3" i="3" s="1"/>
  <c r="H48" i="3"/>
  <c r="BZ48" i="3" s="1"/>
  <c r="J40" i="3"/>
  <c r="CB40" i="3" s="1"/>
  <c r="H33" i="3"/>
  <c r="BZ33" i="3" s="1"/>
  <c r="I25" i="3"/>
  <c r="J5" i="3"/>
  <c r="CB5" i="3" s="1"/>
  <c r="Y40" i="3"/>
  <c r="Y24" i="3"/>
  <c r="U17" i="3"/>
  <c r="AI53" i="3"/>
  <c r="AJ37" i="3"/>
  <c r="AK29" i="3"/>
  <c r="AJ13" i="3"/>
  <c r="AI5" i="3"/>
  <c r="AW49" i="3"/>
  <c r="AW33" i="3"/>
  <c r="BK45" i="3"/>
  <c r="BK39" i="3"/>
  <c r="BK23" i="3"/>
  <c r="CS37" i="3"/>
  <c r="CU16" i="3"/>
  <c r="J3" i="3"/>
  <c r="CB3" i="3" s="1"/>
  <c r="G48" i="3"/>
  <c r="BY48" i="3" s="1"/>
  <c r="I40" i="3"/>
  <c r="G33" i="3"/>
  <c r="BY33" i="3" s="1"/>
  <c r="I21" i="3"/>
  <c r="I5" i="3"/>
  <c r="Y46" i="3"/>
  <c r="Y8" i="3"/>
  <c r="AI37" i="3"/>
  <c r="AM20" i="3"/>
  <c r="AI13" i="3"/>
  <c r="AX25" i="3"/>
  <c r="BA16" i="3"/>
  <c r="AX9" i="3"/>
  <c r="BK29" i="3"/>
  <c r="BO12" i="3"/>
  <c r="BK5" i="3"/>
  <c r="CR37" i="3"/>
  <c r="CT16" i="3"/>
  <c r="J53" i="3"/>
  <c r="CB53" i="3" s="1"/>
  <c r="J47" i="3"/>
  <c r="CB47" i="3" s="1"/>
  <c r="H40" i="3"/>
  <c r="BZ40" i="3" s="1"/>
  <c r="J32" i="3"/>
  <c r="CB32" i="3" s="1"/>
  <c r="I18" i="3"/>
  <c r="H5" i="3"/>
  <c r="BZ5" i="3" s="1"/>
  <c r="X46" i="3"/>
  <c r="Y30" i="3"/>
  <c r="AM52" i="3"/>
  <c r="AL44" i="3"/>
  <c r="AL20" i="3"/>
  <c r="AM4" i="3"/>
  <c r="BA48" i="3"/>
  <c r="AY40" i="3"/>
  <c r="BA32" i="3"/>
  <c r="AZ16" i="3"/>
  <c r="AW9" i="3"/>
  <c r="BN52" i="3"/>
  <c r="BO44" i="3"/>
  <c r="BN12" i="3"/>
  <c r="CU36" i="3"/>
  <c r="CS16" i="3"/>
  <c r="H53" i="3"/>
  <c r="BZ53" i="3" s="1"/>
  <c r="I47" i="3"/>
  <c r="G40" i="3"/>
  <c r="BY40" i="3" s="1"/>
  <c r="I32" i="3"/>
  <c r="H18" i="3"/>
  <c r="BZ18" i="3" s="1"/>
  <c r="W46" i="3"/>
  <c r="Y38" i="3"/>
  <c r="W30" i="3"/>
  <c r="Y22" i="3"/>
  <c r="AL52" i="3"/>
  <c r="AM36" i="3"/>
  <c r="AL4" i="3"/>
  <c r="AZ48" i="3"/>
  <c r="AZ32" i="3"/>
  <c r="AY16" i="3"/>
  <c r="BL52" i="3"/>
  <c r="BN44" i="3"/>
  <c r="BO28" i="3"/>
  <c r="BM12" i="3"/>
  <c r="CU52" i="3"/>
  <c r="CS32" i="3"/>
  <c r="CS9" i="3"/>
  <c r="BK21" i="3"/>
  <c r="BO15" i="3"/>
  <c r="BL10" i="3"/>
  <c r="BO4" i="3"/>
  <c r="CT45" i="3"/>
  <c r="CT36" i="3"/>
  <c r="CR25" i="3"/>
  <c r="CT13" i="3"/>
  <c r="CU5" i="3"/>
  <c r="CU9" i="3"/>
  <c r="CU13" i="3"/>
  <c r="CU17" i="3"/>
  <c r="CU21" i="3"/>
  <c r="CU25" i="3"/>
  <c r="CU29" i="3"/>
  <c r="CU33" i="3"/>
  <c r="CU37" i="3"/>
  <c r="CU41" i="3"/>
  <c r="CU45" i="3"/>
  <c r="CU49" i="3"/>
  <c r="CU53" i="3"/>
  <c r="BL5" i="3"/>
  <c r="BN10" i="3"/>
  <c r="BL13" i="3"/>
  <c r="BN18" i="3"/>
  <c r="BL21" i="3"/>
  <c r="BN26" i="3"/>
  <c r="BL29" i="3"/>
  <c r="BN34" i="3"/>
  <c r="BL37" i="3"/>
  <c r="BN42" i="3"/>
  <c r="BL45" i="3"/>
  <c r="BN50" i="3"/>
  <c r="BL53" i="3"/>
  <c r="AW4" i="3"/>
  <c r="BA6" i="3"/>
  <c r="AY9" i="3"/>
  <c r="AW12" i="3"/>
  <c r="BA14" i="3"/>
  <c r="AY17" i="3"/>
  <c r="AW20" i="3"/>
  <c r="BA22" i="3"/>
  <c r="AY25" i="3"/>
  <c r="AW28" i="3"/>
  <c r="BA30" i="3"/>
  <c r="AY33" i="3"/>
  <c r="AW36" i="3"/>
  <c r="BA38" i="3"/>
  <c r="AY41" i="3"/>
  <c r="AW44" i="3"/>
  <c r="BA46" i="3"/>
  <c r="AY49" i="3"/>
  <c r="AW52" i="3"/>
  <c r="BA54" i="3"/>
  <c r="AL5" i="3"/>
  <c r="AJ8" i="3"/>
  <c r="AL13" i="3"/>
  <c r="AJ16" i="3"/>
  <c r="AL21" i="3"/>
  <c r="AJ24" i="3"/>
  <c r="AL29" i="3"/>
  <c r="AJ32" i="3"/>
  <c r="AL37" i="3"/>
  <c r="AJ40" i="3"/>
  <c r="AL45" i="3"/>
  <c r="AJ48" i="3"/>
  <c r="AL53" i="3"/>
  <c r="W4" i="3"/>
  <c r="U7" i="3"/>
  <c r="Y9" i="3"/>
  <c r="W12" i="3"/>
  <c r="U15" i="3"/>
  <c r="Y17" i="3"/>
  <c r="W20" i="3"/>
  <c r="U23" i="3"/>
  <c r="Y25" i="3"/>
  <c r="W28" i="3"/>
  <c r="U31" i="3"/>
  <c r="Y33" i="3"/>
  <c r="W36" i="3"/>
  <c r="U39" i="3"/>
  <c r="Y41" i="3"/>
  <c r="W44" i="3"/>
  <c r="U47" i="3"/>
  <c r="Y49" i="3"/>
  <c r="W52" i="3"/>
  <c r="V3" i="3"/>
  <c r="J6" i="3"/>
  <c r="CB6" i="3" s="1"/>
  <c r="J10" i="3"/>
  <c r="CB10" i="3" s="1"/>
  <c r="J14" i="3"/>
  <c r="CB14" i="3" s="1"/>
  <c r="J18" i="3"/>
  <c r="CB18" i="3" s="1"/>
  <c r="J22" i="3"/>
  <c r="CB22" i="3" s="1"/>
  <c r="CR6" i="3"/>
  <c r="CR10" i="3"/>
  <c r="CR14" i="3"/>
  <c r="CR18" i="3"/>
  <c r="CR22" i="3"/>
  <c r="CR26" i="3"/>
  <c r="CR30" i="3"/>
  <c r="CR34" i="3"/>
  <c r="CR38" i="3"/>
  <c r="CR42" i="3"/>
  <c r="CR46" i="3"/>
  <c r="CR50" i="3"/>
  <c r="CR54" i="3"/>
  <c r="BM5" i="3"/>
  <c r="BK8" i="3"/>
  <c r="BO10" i="3"/>
  <c r="BM13" i="3"/>
  <c r="BK16" i="3"/>
  <c r="BO18" i="3"/>
  <c r="BM21" i="3"/>
  <c r="BK24" i="3"/>
  <c r="BO26" i="3"/>
  <c r="BM29" i="3"/>
  <c r="BK32" i="3"/>
  <c r="BO34" i="3"/>
  <c r="BM37" i="3"/>
  <c r="BK40" i="3"/>
  <c r="BO42" i="3"/>
  <c r="BM45" i="3"/>
  <c r="BK48" i="3"/>
  <c r="BO50" i="3"/>
  <c r="BM53" i="3"/>
  <c r="AX4" i="3"/>
  <c r="AZ9" i="3"/>
  <c r="AX12" i="3"/>
  <c r="AZ17" i="3"/>
  <c r="AX20" i="3"/>
  <c r="AZ25" i="3"/>
  <c r="AX28" i="3"/>
  <c r="AZ33" i="3"/>
  <c r="AX36" i="3"/>
  <c r="AZ41" i="3"/>
  <c r="AX44" i="3"/>
  <c r="AZ49" i="3"/>
  <c r="AX52" i="3"/>
  <c r="AM5" i="3"/>
  <c r="AK8" i="3"/>
  <c r="AI11" i="3"/>
  <c r="AM13" i="3"/>
  <c r="AK16" i="3"/>
  <c r="AI19" i="3"/>
  <c r="AM21" i="3"/>
  <c r="AK24" i="3"/>
  <c r="AI27" i="3"/>
  <c r="AM29" i="3"/>
  <c r="AK32" i="3"/>
  <c r="AI35" i="3"/>
  <c r="AM37" i="3"/>
  <c r="AK40" i="3"/>
  <c r="AI43" i="3"/>
  <c r="AM45" i="3"/>
  <c r="AK48" i="3"/>
  <c r="AI51" i="3"/>
  <c r="AM53" i="3"/>
  <c r="X4" i="3"/>
  <c r="V7" i="3"/>
  <c r="X12" i="3"/>
  <c r="V15" i="3"/>
  <c r="X20" i="3"/>
  <c r="V23" i="3"/>
  <c r="X28" i="3"/>
  <c r="V31" i="3"/>
  <c r="X36" i="3"/>
  <c r="V39" i="3"/>
  <c r="X44" i="3"/>
  <c r="V47" i="3"/>
  <c r="X52" i="3"/>
  <c r="W3" i="3"/>
  <c r="G7" i="3"/>
  <c r="BY7" i="3" s="1"/>
  <c r="G11" i="3"/>
  <c r="BY11" i="3" s="1"/>
  <c r="G15" i="3"/>
  <c r="BY15" i="3" s="1"/>
  <c r="G19" i="3"/>
  <c r="BY19" i="3" s="1"/>
  <c r="G23" i="3"/>
  <c r="BY23" i="3" s="1"/>
  <c r="CS6" i="3"/>
  <c r="CS10" i="3"/>
  <c r="CS14" i="3"/>
  <c r="CS18" i="3"/>
  <c r="CS22" i="3"/>
  <c r="CS26" i="3"/>
  <c r="CS30" i="3"/>
  <c r="CS34" i="3"/>
  <c r="CS38" i="3"/>
  <c r="CS42" i="3"/>
  <c r="CS46" i="3"/>
  <c r="CS50" i="3"/>
  <c r="CS54" i="3"/>
  <c r="BN5" i="3"/>
  <c r="BL8" i="3"/>
  <c r="BN13" i="3"/>
  <c r="BL16" i="3"/>
  <c r="BN21" i="3"/>
  <c r="BL24" i="3"/>
  <c r="BN29" i="3"/>
  <c r="BL32" i="3"/>
  <c r="BN37" i="3"/>
  <c r="BL40" i="3"/>
  <c r="BN45" i="3"/>
  <c r="BL48" i="3"/>
  <c r="BN53" i="3"/>
  <c r="AY4" i="3"/>
  <c r="AW7" i="3"/>
  <c r="BA9" i="3"/>
  <c r="AY12" i="3"/>
  <c r="AW15" i="3"/>
  <c r="BA17" i="3"/>
  <c r="AY20" i="3"/>
  <c r="AW23" i="3"/>
  <c r="BA25" i="3"/>
  <c r="AY28" i="3"/>
  <c r="AW31" i="3"/>
  <c r="BA33" i="3"/>
  <c r="AY36" i="3"/>
  <c r="AW39" i="3"/>
  <c r="BA41" i="3"/>
  <c r="AY44" i="3"/>
  <c r="AW47" i="3"/>
  <c r="BA49" i="3"/>
  <c r="AY52" i="3"/>
  <c r="AX3" i="3"/>
  <c r="AL8" i="3"/>
  <c r="AJ11" i="3"/>
  <c r="AL16" i="3"/>
  <c r="AJ19" i="3"/>
  <c r="AL24" i="3"/>
  <c r="AJ27" i="3"/>
  <c r="AL32" i="3"/>
  <c r="AJ35" i="3"/>
  <c r="AL40" i="3"/>
  <c r="AJ43" i="3"/>
  <c r="AL48" i="3"/>
  <c r="AJ51" i="3"/>
  <c r="Y4" i="3"/>
  <c r="W7" i="3"/>
  <c r="U10" i="3"/>
  <c r="Y12" i="3"/>
  <c r="W15" i="3"/>
  <c r="U18" i="3"/>
  <c r="Y20" i="3"/>
  <c r="W23" i="3"/>
  <c r="U26" i="3"/>
  <c r="Y28" i="3"/>
  <c r="W31" i="3"/>
  <c r="U34" i="3"/>
  <c r="Y36" i="3"/>
  <c r="W39" i="3"/>
  <c r="U42" i="3"/>
  <c r="Y44" i="3"/>
  <c r="W47" i="3"/>
  <c r="U50" i="3"/>
  <c r="Y52" i="3"/>
  <c r="X3" i="3"/>
  <c r="H7" i="3"/>
  <c r="BZ7" i="3" s="1"/>
  <c r="H11" i="3"/>
  <c r="BZ11" i="3" s="1"/>
  <c r="H15" i="3"/>
  <c r="BZ15" i="3" s="1"/>
  <c r="H19" i="3"/>
  <c r="BZ19" i="3" s="1"/>
  <c r="H23" i="3"/>
  <c r="BZ23" i="3" s="1"/>
  <c r="CT6" i="3"/>
  <c r="CT10" i="3"/>
  <c r="CT14" i="3"/>
  <c r="CT18" i="3"/>
  <c r="CT22" i="3"/>
  <c r="CT26" i="3"/>
  <c r="CT30" i="3"/>
  <c r="CT34" i="3"/>
  <c r="CT38" i="3"/>
  <c r="CT42" i="3"/>
  <c r="CT46" i="3"/>
  <c r="CT50" i="3"/>
  <c r="CT54" i="3"/>
  <c r="BO5" i="3"/>
  <c r="BM8" i="3"/>
  <c r="BK11" i="3"/>
  <c r="BO13" i="3"/>
  <c r="BM16" i="3"/>
  <c r="BK19" i="3"/>
  <c r="BO21" i="3"/>
  <c r="BM24" i="3"/>
  <c r="BK27" i="3"/>
  <c r="BO29" i="3"/>
  <c r="BM32" i="3"/>
  <c r="BK35" i="3"/>
  <c r="BO37" i="3"/>
  <c r="BM40" i="3"/>
  <c r="BK43" i="3"/>
  <c r="BO45" i="3"/>
  <c r="BM48" i="3"/>
  <c r="BK51" i="3"/>
  <c r="BO53" i="3"/>
  <c r="AZ4" i="3"/>
  <c r="AX7" i="3"/>
  <c r="AZ12" i="3"/>
  <c r="AX15" i="3"/>
  <c r="AZ20" i="3"/>
  <c r="AX23" i="3"/>
  <c r="AZ28" i="3"/>
  <c r="AX31" i="3"/>
  <c r="AZ36" i="3"/>
  <c r="AX39" i="3"/>
  <c r="AZ44" i="3"/>
  <c r="AX47" i="3"/>
  <c r="AZ52" i="3"/>
  <c r="AY3" i="3"/>
  <c r="AI6" i="3"/>
  <c r="AM8" i="3"/>
  <c r="AK11" i="3"/>
  <c r="AI14" i="3"/>
  <c r="AM16" i="3"/>
  <c r="AK19" i="3"/>
  <c r="AI22" i="3"/>
  <c r="AM24" i="3"/>
  <c r="AK27" i="3"/>
  <c r="AI30" i="3"/>
  <c r="AM32" i="3"/>
  <c r="AK35" i="3"/>
  <c r="AI38" i="3"/>
  <c r="AM40" i="3"/>
  <c r="AK43" i="3"/>
  <c r="AI46" i="3"/>
  <c r="AM48" i="3"/>
  <c r="AK51" i="3"/>
  <c r="AI54" i="3"/>
  <c r="X7" i="3"/>
  <c r="V10" i="3"/>
  <c r="X15" i="3"/>
  <c r="V18" i="3"/>
  <c r="X23" i="3"/>
  <c r="V26" i="3"/>
  <c r="X31" i="3"/>
  <c r="V34" i="3"/>
  <c r="X39" i="3"/>
  <c r="V42" i="3"/>
  <c r="X47" i="3"/>
  <c r="V50" i="3"/>
  <c r="Y3" i="3"/>
  <c r="I7" i="3"/>
  <c r="I11" i="3"/>
  <c r="I15" i="3"/>
  <c r="I19" i="3"/>
  <c r="I23" i="3"/>
  <c r="I27" i="3"/>
  <c r="I31" i="3"/>
  <c r="CU6" i="3"/>
  <c r="CU10" i="3"/>
  <c r="CU14" i="3"/>
  <c r="CU18" i="3"/>
  <c r="CU22" i="3"/>
  <c r="CU26" i="3"/>
  <c r="CU30" i="3"/>
  <c r="CU34" i="3"/>
  <c r="CU38" i="3"/>
  <c r="CU42" i="3"/>
  <c r="CU46" i="3"/>
  <c r="CU50" i="3"/>
  <c r="CU54" i="3"/>
  <c r="BN8" i="3"/>
  <c r="BL11" i="3"/>
  <c r="BN16" i="3"/>
  <c r="BL19" i="3"/>
  <c r="BN24" i="3"/>
  <c r="BL27" i="3"/>
  <c r="BN32" i="3"/>
  <c r="BL35" i="3"/>
  <c r="BN40" i="3"/>
  <c r="BL43" i="3"/>
  <c r="BN48" i="3"/>
  <c r="BL51" i="3"/>
  <c r="BA4" i="3"/>
  <c r="AY7" i="3"/>
  <c r="AW10" i="3"/>
  <c r="BA12" i="3"/>
  <c r="AY15" i="3"/>
  <c r="AW18" i="3"/>
  <c r="BA20" i="3"/>
  <c r="AY23" i="3"/>
  <c r="AW26" i="3"/>
  <c r="BA28" i="3"/>
  <c r="AY31" i="3"/>
  <c r="AW34" i="3"/>
  <c r="BA36" i="3"/>
  <c r="AY39" i="3"/>
  <c r="AW42" i="3"/>
  <c r="BA44" i="3"/>
  <c r="AY47" i="3"/>
  <c r="AW50" i="3"/>
  <c r="BA52" i="3"/>
  <c r="AZ3" i="3"/>
  <c r="AJ6" i="3"/>
  <c r="AL11" i="3"/>
  <c r="AJ14" i="3"/>
  <c r="AL19" i="3"/>
  <c r="AJ22" i="3"/>
  <c r="AL27" i="3"/>
  <c r="AJ30" i="3"/>
  <c r="AL35" i="3"/>
  <c r="AJ38" i="3"/>
  <c r="AL43" i="3"/>
  <c r="AJ46" i="3"/>
  <c r="AL51" i="3"/>
  <c r="AJ54" i="3"/>
  <c r="U5" i="3"/>
  <c r="Y7" i="3"/>
  <c r="W10" i="3"/>
  <c r="U13" i="3"/>
  <c r="Y15" i="3"/>
  <c r="W18" i="3"/>
  <c r="U21" i="3"/>
  <c r="Y23" i="3"/>
  <c r="W26" i="3"/>
  <c r="U29" i="3"/>
  <c r="Y31" i="3"/>
  <c r="W34" i="3"/>
  <c r="U37" i="3"/>
  <c r="Y39" i="3"/>
  <c r="W42" i="3"/>
  <c r="U45" i="3"/>
  <c r="Y47" i="3"/>
  <c r="W50" i="3"/>
  <c r="U53" i="3"/>
  <c r="U3" i="3"/>
  <c r="J7" i="3"/>
  <c r="CB7" i="3" s="1"/>
  <c r="J11" i="3"/>
  <c r="CB11" i="3" s="1"/>
  <c r="J15" i="3"/>
  <c r="CB15" i="3" s="1"/>
  <c r="J19" i="3"/>
  <c r="CB19" i="3" s="1"/>
  <c r="J23" i="3"/>
  <c r="CB23" i="3" s="1"/>
  <c r="J27" i="3"/>
  <c r="CB27" i="3" s="1"/>
  <c r="J31" i="3"/>
  <c r="CB31" i="3" s="1"/>
  <c r="CR7" i="3"/>
  <c r="CR11" i="3"/>
  <c r="CR15" i="3"/>
  <c r="CR19" i="3"/>
  <c r="CR23" i="3"/>
  <c r="CR27" i="3"/>
  <c r="CR31" i="3"/>
  <c r="CR35" i="3"/>
  <c r="CR39" i="3"/>
  <c r="CR43" i="3"/>
  <c r="CR47" i="3"/>
  <c r="CR51" i="3"/>
  <c r="CS3" i="3"/>
  <c r="BK6" i="3"/>
  <c r="BO8" i="3"/>
  <c r="BM11" i="3"/>
  <c r="BK14" i="3"/>
  <c r="BO16" i="3"/>
  <c r="BM19" i="3"/>
  <c r="BK22" i="3"/>
  <c r="BO24" i="3"/>
  <c r="BM27" i="3"/>
  <c r="BK30" i="3"/>
  <c r="BO32" i="3"/>
  <c r="BM35" i="3"/>
  <c r="BK38" i="3"/>
  <c r="BO40" i="3"/>
  <c r="BM43" i="3"/>
  <c r="BK46" i="3"/>
  <c r="BO48" i="3"/>
  <c r="BM51" i="3"/>
  <c r="BK54" i="3"/>
  <c r="AZ7" i="3"/>
  <c r="AX10" i="3"/>
  <c r="AZ15" i="3"/>
  <c r="AX18" i="3"/>
  <c r="AZ23" i="3"/>
  <c r="AX26" i="3"/>
  <c r="AZ31" i="3"/>
  <c r="AX34" i="3"/>
  <c r="AZ39" i="3"/>
  <c r="AX42" i="3"/>
  <c r="AZ47" i="3"/>
  <c r="AX50" i="3"/>
  <c r="BA3" i="3"/>
  <c r="AK6" i="3"/>
  <c r="AI9" i="3"/>
  <c r="AM11" i="3"/>
  <c r="AK14" i="3"/>
  <c r="AI17" i="3"/>
  <c r="AM19" i="3"/>
  <c r="AK22" i="3"/>
  <c r="AI25" i="3"/>
  <c r="AM27" i="3"/>
  <c r="AK30" i="3"/>
  <c r="AI33" i="3"/>
  <c r="AM35" i="3"/>
  <c r="AK38" i="3"/>
  <c r="AI41" i="3"/>
  <c r="AM43" i="3"/>
  <c r="AK46" i="3"/>
  <c r="AI49" i="3"/>
  <c r="AM51" i="3"/>
  <c r="AK54" i="3"/>
  <c r="V5" i="3"/>
  <c r="X10" i="3"/>
  <c r="V13" i="3"/>
  <c r="X18" i="3"/>
  <c r="V21" i="3"/>
  <c r="X26" i="3"/>
  <c r="V29" i="3"/>
  <c r="X34" i="3"/>
  <c r="V37" i="3"/>
  <c r="X42" i="3"/>
  <c r="V45" i="3"/>
  <c r="X50" i="3"/>
  <c r="V53" i="3"/>
  <c r="G4" i="3"/>
  <c r="BY4" i="3" s="1"/>
  <c r="G8" i="3"/>
  <c r="BY8" i="3" s="1"/>
  <c r="G12" i="3"/>
  <c r="BY12" i="3" s="1"/>
  <c r="G16" i="3"/>
  <c r="BY16" i="3" s="1"/>
  <c r="G20" i="3"/>
  <c r="BY20" i="3" s="1"/>
  <c r="G24" i="3"/>
  <c r="BY24" i="3" s="1"/>
  <c r="G28" i="3"/>
  <c r="BY28" i="3" s="1"/>
  <c r="G32" i="3"/>
  <c r="BY32" i="3" s="1"/>
  <c r="CS7" i="3"/>
  <c r="CS11" i="3"/>
  <c r="CS15" i="3"/>
  <c r="CS19" i="3"/>
  <c r="CS23" i="3"/>
  <c r="CS27" i="3"/>
  <c r="CS31" i="3"/>
  <c r="CS35" i="3"/>
  <c r="CS39" i="3"/>
  <c r="CS43" i="3"/>
  <c r="CS47" i="3"/>
  <c r="CS51" i="3"/>
  <c r="CT3" i="3"/>
  <c r="BL6" i="3"/>
  <c r="BN11" i="3"/>
  <c r="BL14" i="3"/>
  <c r="BN19" i="3"/>
  <c r="BL22" i="3"/>
  <c r="BN27" i="3"/>
  <c r="BL30" i="3"/>
  <c r="BN35" i="3"/>
  <c r="BL38" i="3"/>
  <c r="BN43" i="3"/>
  <c r="BL46" i="3"/>
  <c r="BN51" i="3"/>
  <c r="BL54" i="3"/>
  <c r="AW5" i="3"/>
  <c r="BA7" i="3"/>
  <c r="AY10" i="3"/>
  <c r="AW13" i="3"/>
  <c r="BA15" i="3"/>
  <c r="AY18" i="3"/>
  <c r="AW21" i="3"/>
  <c r="BA23" i="3"/>
  <c r="AY26" i="3"/>
  <c r="AW29" i="3"/>
  <c r="BA31" i="3"/>
  <c r="AY34" i="3"/>
  <c r="AW37" i="3"/>
  <c r="BA39" i="3"/>
  <c r="AY42" i="3"/>
  <c r="AW45" i="3"/>
  <c r="BA47" i="3"/>
  <c r="AY50" i="3"/>
  <c r="AW53" i="3"/>
  <c r="AW3" i="3"/>
  <c r="AL6" i="3"/>
  <c r="AJ9" i="3"/>
  <c r="AL14" i="3"/>
  <c r="AJ17" i="3"/>
  <c r="AL22" i="3"/>
  <c r="AJ25" i="3"/>
  <c r="AL30" i="3"/>
  <c r="AJ33" i="3"/>
  <c r="AL38" i="3"/>
  <c r="AJ41" i="3"/>
  <c r="AL46" i="3"/>
  <c r="AJ49" i="3"/>
  <c r="AL54" i="3"/>
  <c r="W5" i="3"/>
  <c r="U8" i="3"/>
  <c r="Y10" i="3"/>
  <c r="W13" i="3"/>
  <c r="U16" i="3"/>
  <c r="Y18" i="3"/>
  <c r="W21" i="3"/>
  <c r="U24" i="3"/>
  <c r="Y26" i="3"/>
  <c r="W29" i="3"/>
  <c r="U32" i="3"/>
  <c r="Y34" i="3"/>
  <c r="W37" i="3"/>
  <c r="U40" i="3"/>
  <c r="Y42" i="3"/>
  <c r="W45" i="3"/>
  <c r="U48" i="3"/>
  <c r="Y50" i="3"/>
  <c r="W53" i="3"/>
  <c r="H4" i="3"/>
  <c r="BZ4" i="3" s="1"/>
  <c r="H8" i="3"/>
  <c r="BZ8" i="3" s="1"/>
  <c r="H12" i="3"/>
  <c r="BZ12" i="3" s="1"/>
  <c r="H16" i="3"/>
  <c r="BZ16" i="3" s="1"/>
  <c r="H20" i="3"/>
  <c r="BZ20" i="3" s="1"/>
  <c r="H24" i="3"/>
  <c r="BZ24" i="3" s="1"/>
  <c r="CT7" i="3"/>
  <c r="CT11" i="3"/>
  <c r="CT15" i="3"/>
  <c r="CT19" i="3"/>
  <c r="CT23" i="3"/>
  <c r="CT27" i="3"/>
  <c r="CT31" i="3"/>
  <c r="CT35" i="3"/>
  <c r="CT39" i="3"/>
  <c r="CT43" i="3"/>
  <c r="CT47" i="3"/>
  <c r="CT51" i="3"/>
  <c r="CU3" i="3"/>
  <c r="BM6" i="3"/>
  <c r="BK9" i="3"/>
  <c r="BO11" i="3"/>
  <c r="BM14" i="3"/>
  <c r="BK17" i="3"/>
  <c r="BO19" i="3"/>
  <c r="BM22" i="3"/>
  <c r="BK25" i="3"/>
  <c r="BO27" i="3"/>
  <c r="BM30" i="3"/>
  <c r="BK33" i="3"/>
  <c r="BO35" i="3"/>
  <c r="BM38" i="3"/>
  <c r="BK41" i="3"/>
  <c r="BO43" i="3"/>
  <c r="BM46" i="3"/>
  <c r="BK49" i="3"/>
  <c r="BO51" i="3"/>
  <c r="BM54" i="3"/>
  <c r="AX5" i="3"/>
  <c r="AZ10" i="3"/>
  <c r="AX13" i="3"/>
  <c r="AZ18" i="3"/>
  <c r="AX21" i="3"/>
  <c r="AZ26" i="3"/>
  <c r="AX29" i="3"/>
  <c r="AZ34" i="3"/>
  <c r="AX37" i="3"/>
  <c r="AZ42" i="3"/>
  <c r="AX45" i="3"/>
  <c r="AZ50" i="3"/>
  <c r="AX53" i="3"/>
  <c r="AI4" i="3"/>
  <c r="AM6" i="3"/>
  <c r="AK9" i="3"/>
  <c r="AI12" i="3"/>
  <c r="AM14" i="3"/>
  <c r="AK17" i="3"/>
  <c r="AI20" i="3"/>
  <c r="AM22" i="3"/>
  <c r="AK25" i="3"/>
  <c r="AI28" i="3"/>
  <c r="AM30" i="3"/>
  <c r="AK33" i="3"/>
  <c r="AI36" i="3"/>
  <c r="AM38" i="3"/>
  <c r="AK41" i="3"/>
  <c r="AI44" i="3"/>
  <c r="AM46" i="3"/>
  <c r="AK49" i="3"/>
  <c r="AI52" i="3"/>
  <c r="AM54" i="3"/>
  <c r="X5" i="3"/>
  <c r="V8" i="3"/>
  <c r="X13" i="3"/>
  <c r="V16" i="3"/>
  <c r="X21" i="3"/>
  <c r="V24" i="3"/>
  <c r="X29" i="3"/>
  <c r="V32" i="3"/>
  <c r="X37" i="3"/>
  <c r="V40" i="3"/>
  <c r="X45" i="3"/>
  <c r="V48" i="3"/>
  <c r="X53" i="3"/>
  <c r="I4" i="3"/>
  <c r="I8" i="3"/>
  <c r="I12" i="3"/>
  <c r="I16" i="3"/>
  <c r="I20" i="3"/>
  <c r="I24" i="3"/>
  <c r="I28" i="3"/>
  <c r="CU7" i="3"/>
  <c r="CU11" i="3"/>
  <c r="CU15" i="3"/>
  <c r="CU19" i="3"/>
  <c r="CU23" i="3"/>
  <c r="CU27" i="3"/>
  <c r="CU31" i="3"/>
  <c r="CU35" i="3"/>
  <c r="CU39" i="3"/>
  <c r="CU43" i="3"/>
  <c r="CU47" i="3"/>
  <c r="CU51" i="3"/>
  <c r="CR3" i="3"/>
  <c r="DH3" i="3" s="1"/>
  <c r="BN6" i="3"/>
  <c r="BL9" i="3"/>
  <c r="BN14" i="3"/>
  <c r="BL17" i="3"/>
  <c r="BN22" i="3"/>
  <c r="BL25" i="3"/>
  <c r="BN30" i="3"/>
  <c r="BL33" i="3"/>
  <c r="BN38" i="3"/>
  <c r="BL41" i="3"/>
  <c r="BN46" i="3"/>
  <c r="BL49" i="3"/>
  <c r="BN54" i="3"/>
  <c r="AY5" i="3"/>
  <c r="AW8" i="3"/>
  <c r="BA10" i="3"/>
  <c r="AY13" i="3"/>
  <c r="AW16" i="3"/>
  <c r="BA18" i="3"/>
  <c r="AY21" i="3"/>
  <c r="AW24" i="3"/>
  <c r="BA26" i="3"/>
  <c r="AY29" i="3"/>
  <c r="AW32" i="3"/>
  <c r="BA34" i="3"/>
  <c r="AY37" i="3"/>
  <c r="AW40" i="3"/>
  <c r="BA42" i="3"/>
  <c r="AY45" i="3"/>
  <c r="AW48" i="3"/>
  <c r="BA50" i="3"/>
  <c r="AY53" i="3"/>
  <c r="AJ4" i="3"/>
  <c r="AL9" i="3"/>
  <c r="AJ12" i="3"/>
  <c r="AL17" i="3"/>
  <c r="AJ20" i="3"/>
  <c r="AL25" i="3"/>
  <c r="AJ28" i="3"/>
  <c r="AL33" i="3"/>
  <c r="AJ36" i="3"/>
  <c r="AL41" i="3"/>
  <c r="AJ44" i="3"/>
  <c r="AL49" i="3"/>
  <c r="AJ52" i="3"/>
  <c r="Y5" i="3"/>
  <c r="W8" i="3"/>
  <c r="U11" i="3"/>
  <c r="Y13" i="3"/>
  <c r="W16" i="3"/>
  <c r="U19" i="3"/>
  <c r="Y21" i="3"/>
  <c r="W24" i="3"/>
  <c r="U27" i="3"/>
  <c r="Y29" i="3"/>
  <c r="W32" i="3"/>
  <c r="U35" i="3"/>
  <c r="Y37" i="3"/>
  <c r="W40" i="3"/>
  <c r="U43" i="3"/>
  <c r="Y45" i="3"/>
  <c r="W48" i="3"/>
  <c r="U51" i="3"/>
  <c r="Y53" i="3"/>
  <c r="J4" i="3"/>
  <c r="CB4" i="3" s="1"/>
  <c r="J8" i="3"/>
  <c r="CB8" i="3" s="1"/>
  <c r="J12" i="3"/>
  <c r="CB12" i="3" s="1"/>
  <c r="J16" i="3"/>
  <c r="CB16" i="3" s="1"/>
  <c r="J20" i="3"/>
  <c r="CB20" i="3" s="1"/>
  <c r="CR4" i="3"/>
  <c r="CR8" i="3"/>
  <c r="CR12" i="3"/>
  <c r="CR16" i="3"/>
  <c r="CR20" i="3"/>
  <c r="CR24" i="3"/>
  <c r="CR28" i="3"/>
  <c r="CR32" i="3"/>
  <c r="CR36" i="3"/>
  <c r="CR40" i="3"/>
  <c r="CR44" i="3"/>
  <c r="CR48" i="3"/>
  <c r="CR52" i="3"/>
  <c r="BK4" i="3"/>
  <c r="BO6" i="3"/>
  <c r="BM9" i="3"/>
  <c r="BK12" i="3"/>
  <c r="BO14" i="3"/>
  <c r="BM17" i="3"/>
  <c r="BK20" i="3"/>
  <c r="BO22" i="3"/>
  <c r="BM25" i="3"/>
  <c r="BK28" i="3"/>
  <c r="BO30" i="3"/>
  <c r="BM33" i="3"/>
  <c r="BK36" i="3"/>
  <c r="BO38" i="3"/>
  <c r="BM41" i="3"/>
  <c r="BK44" i="3"/>
  <c r="BO46" i="3"/>
  <c r="BM49" i="3"/>
  <c r="BK52" i="3"/>
  <c r="BO54" i="3"/>
  <c r="AZ5" i="3"/>
  <c r="AX8" i="3"/>
  <c r="AZ13" i="3"/>
  <c r="AX16" i="3"/>
  <c r="AZ21" i="3"/>
  <c r="AX24" i="3"/>
  <c r="AZ29" i="3"/>
  <c r="AX32" i="3"/>
  <c r="AZ37" i="3"/>
  <c r="AX40" i="3"/>
  <c r="AZ45" i="3"/>
  <c r="AX48" i="3"/>
  <c r="AZ53" i="3"/>
  <c r="AK4" i="3"/>
  <c r="AI7" i="3"/>
  <c r="AM9" i="3"/>
  <c r="AK12" i="3"/>
  <c r="AI15" i="3"/>
  <c r="AM17" i="3"/>
  <c r="AK20" i="3"/>
  <c r="AI23" i="3"/>
  <c r="AM25" i="3"/>
  <c r="AK28" i="3"/>
  <c r="AI31" i="3"/>
  <c r="AM33" i="3"/>
  <c r="AK36" i="3"/>
  <c r="AI39" i="3"/>
  <c r="AM41" i="3"/>
  <c r="AK44" i="3"/>
  <c r="AI47" i="3"/>
  <c r="AM49" i="3"/>
  <c r="AK52" i="3"/>
  <c r="AJ3" i="3"/>
  <c r="X8" i="3"/>
  <c r="V11" i="3"/>
  <c r="X16" i="3"/>
  <c r="V19" i="3"/>
  <c r="X24" i="3"/>
  <c r="V27" i="3"/>
  <c r="X32" i="3"/>
  <c r="V35" i="3"/>
  <c r="X40" i="3"/>
  <c r="V43" i="3"/>
  <c r="X48" i="3"/>
  <c r="V51" i="3"/>
  <c r="G5" i="3"/>
  <c r="G9" i="3"/>
  <c r="BY9" i="3" s="1"/>
  <c r="G13" i="3"/>
  <c r="BY13" i="3" s="1"/>
  <c r="G17" i="3"/>
  <c r="BY17" i="3" s="1"/>
  <c r="G21" i="3"/>
  <c r="BY21" i="3" s="1"/>
  <c r="G25" i="3"/>
  <c r="BY25" i="3" s="1"/>
  <c r="G29" i="3"/>
  <c r="BY29" i="3" s="1"/>
  <c r="I3" i="3"/>
  <c r="ED3" i="3" s="1"/>
  <c r="H51" i="3"/>
  <c r="BZ51" i="3" s="1"/>
  <c r="H47" i="3"/>
  <c r="BZ47" i="3" s="1"/>
  <c r="H43" i="3"/>
  <c r="BZ43" i="3" s="1"/>
  <c r="H39" i="3"/>
  <c r="BZ39" i="3" s="1"/>
  <c r="H35" i="3"/>
  <c r="BZ35" i="3" s="1"/>
  <c r="I30" i="3"/>
  <c r="H25" i="3"/>
  <c r="BZ25" i="3" s="1"/>
  <c r="G14" i="3"/>
  <c r="BY14" i="3" s="1"/>
  <c r="X49" i="3"/>
  <c r="U44" i="3"/>
  <c r="X38" i="3"/>
  <c r="V33" i="3"/>
  <c r="Y27" i="3"/>
  <c r="V22" i="3"/>
  <c r="W11" i="3"/>
  <c r="AI40" i="3"/>
  <c r="AM34" i="3"/>
  <c r="AJ29" i="3"/>
  <c r="AM23" i="3"/>
  <c r="AK18" i="3"/>
  <c r="AK7" i="3"/>
  <c r="BA53" i="3"/>
  <c r="AZ30" i="3"/>
  <c r="AW25" i="3"/>
  <c r="AZ19" i="3"/>
  <c r="AX14" i="3"/>
  <c r="BA8" i="3"/>
  <c r="BL3" i="3"/>
  <c r="BN49" i="3"/>
  <c r="BM26" i="3"/>
  <c r="BN15" i="3"/>
  <c r="BK10" i="3"/>
  <c r="BN4" i="3"/>
  <c r="CS45" i="3"/>
  <c r="CS36" i="3"/>
  <c r="CU24" i="3"/>
  <c r="CS13" i="3"/>
  <c r="CS4" i="3"/>
  <c r="H3" i="3"/>
  <c r="BZ3" i="3" s="1"/>
  <c r="G51" i="3"/>
  <c r="BY51" i="3" s="1"/>
  <c r="G47" i="3"/>
  <c r="BY47" i="3" s="1"/>
  <c r="G43" i="3"/>
  <c r="BY43" i="3" s="1"/>
  <c r="G39" i="3"/>
  <c r="BY39" i="3" s="1"/>
  <c r="G35" i="3"/>
  <c r="BY35" i="3" s="1"/>
  <c r="H30" i="3"/>
  <c r="BZ30" i="3" s="1"/>
  <c r="J24" i="3"/>
  <c r="CB24" i="3" s="1"/>
  <c r="J13" i="3"/>
  <c r="CB13" i="3" s="1"/>
  <c r="Y54" i="3"/>
  <c r="W49" i="3"/>
  <c r="W38" i="3"/>
  <c r="U33" i="3"/>
  <c r="X27" i="3"/>
  <c r="U22" i="3"/>
  <c r="Y16" i="3"/>
  <c r="AK45" i="3"/>
  <c r="AL34" i="3"/>
  <c r="AI29" i="3"/>
  <c r="AL23" i="3"/>
  <c r="AJ18" i="3"/>
  <c r="AM12" i="3"/>
  <c r="AJ7" i="3"/>
  <c r="AX41" i="3"/>
  <c r="BA35" i="3"/>
  <c r="AY30" i="3"/>
  <c r="AY19" i="3"/>
  <c r="AW14" i="3"/>
  <c r="AZ8" i="3"/>
  <c r="BK37" i="3"/>
  <c r="BO31" i="3"/>
  <c r="BL26" i="3"/>
  <c r="BO20" i="3"/>
  <c r="BM15" i="3"/>
  <c r="BM4" i="3"/>
  <c r="CR45" i="3"/>
  <c r="CT33" i="3"/>
  <c r="CT24" i="3"/>
  <c r="CR13" i="3"/>
  <c r="J54" i="3"/>
  <c r="J50" i="3"/>
  <c r="CB50" i="3" s="1"/>
  <c r="J46" i="3"/>
  <c r="CB46" i="3" s="1"/>
  <c r="J42" i="3"/>
  <c r="CB42" i="3" s="1"/>
  <c r="J38" i="3"/>
  <c r="CB38" i="3" s="1"/>
  <c r="J34" i="3"/>
  <c r="CB34" i="3" s="1"/>
  <c r="G30" i="3"/>
  <c r="BY30" i="3" s="1"/>
  <c r="I22" i="3"/>
  <c r="I13" i="3"/>
  <c r="X54" i="3"/>
  <c r="V49" i="3"/>
  <c r="Y43" i="3"/>
  <c r="V38" i="3"/>
  <c r="W27" i="3"/>
  <c r="V4" i="3"/>
  <c r="AM50" i="3"/>
  <c r="AJ45" i="3"/>
  <c r="AM39" i="3"/>
  <c r="AK34" i="3"/>
  <c r="AK23" i="3"/>
  <c r="AI18" i="3"/>
  <c r="AL12" i="3"/>
  <c r="AZ46" i="3"/>
  <c r="AW41" i="3"/>
  <c r="AZ35" i="3"/>
  <c r="AX30" i="3"/>
  <c r="BA24" i="3"/>
  <c r="AX19" i="3"/>
  <c r="AY8" i="3"/>
  <c r="BM42" i="3"/>
  <c r="BN31" i="3"/>
  <c r="BK26" i="3"/>
  <c r="BN20" i="3"/>
  <c r="BL15" i="3"/>
  <c r="BO9" i="3"/>
  <c r="BL4" i="3"/>
  <c r="CU44" i="3"/>
  <c r="CS33" i="3"/>
  <c r="CS24" i="3"/>
  <c r="CU12" i="3"/>
  <c r="I54" i="3"/>
  <c r="I50" i="3"/>
  <c r="I46" i="3"/>
  <c r="I42" i="3"/>
  <c r="I38" i="3"/>
  <c r="I34" i="3"/>
  <c r="J29" i="3"/>
  <c r="CB29" i="3" s="1"/>
  <c r="H22" i="3"/>
  <c r="BZ22" i="3" s="1"/>
  <c r="H13" i="3"/>
  <c r="BZ13" i="3" s="1"/>
  <c r="W54" i="3"/>
  <c r="U49" i="3"/>
  <c r="X43" i="3"/>
  <c r="U38" i="3"/>
  <c r="Y32" i="3"/>
  <c r="X9" i="3"/>
  <c r="U4" i="3"/>
  <c r="AL50" i="3"/>
  <c r="AI45" i="3"/>
  <c r="AL39" i="3"/>
  <c r="AJ34" i="3"/>
  <c r="AM28" i="3"/>
  <c r="AJ23" i="3"/>
  <c r="BA51" i="3"/>
  <c r="AY46" i="3"/>
  <c r="AY35" i="3"/>
  <c r="AW30" i="3"/>
  <c r="AZ24" i="3"/>
  <c r="AW19" i="3"/>
  <c r="BA13" i="3"/>
  <c r="BK53" i="3"/>
  <c r="BO47" i="3"/>
  <c r="BL42" i="3"/>
  <c r="BO36" i="3"/>
  <c r="BM31" i="3"/>
  <c r="BM20" i="3"/>
  <c r="BK15" i="3"/>
  <c r="BN9" i="3"/>
  <c r="CT53" i="3"/>
  <c r="CT44" i="3"/>
  <c r="CR33" i="3"/>
  <c r="CT21" i="3"/>
  <c r="CT12" i="3"/>
  <c r="H54" i="3"/>
  <c r="H50" i="3"/>
  <c r="BZ50" i="3" s="1"/>
  <c r="H46" i="3"/>
  <c r="BZ46" i="3" s="1"/>
  <c r="H42" i="3"/>
  <c r="BZ42" i="3" s="1"/>
  <c r="H38" i="3"/>
  <c r="BZ38" i="3" s="1"/>
  <c r="H34" i="3"/>
  <c r="BZ34" i="3" s="1"/>
  <c r="I29" i="3"/>
  <c r="G22" i="3"/>
  <c r="BY22" i="3" s="1"/>
  <c r="I10" i="3"/>
  <c r="V54" i="3"/>
  <c r="W43" i="3"/>
  <c r="V20" i="3"/>
  <c r="Y14" i="3"/>
  <c r="W9" i="3"/>
  <c r="AI3" i="3"/>
  <c r="AK50" i="3"/>
  <c r="AK39" i="3"/>
  <c r="AI34" i="3"/>
  <c r="AL28" i="3"/>
  <c r="AK5" i="3"/>
  <c r="AZ51" i="3"/>
  <c r="AX46" i="3"/>
  <c r="BA40" i="3"/>
  <c r="AX35" i="3"/>
  <c r="AY24" i="3"/>
  <c r="BN47" i="3"/>
  <c r="BK42" i="3"/>
  <c r="BN36" i="3"/>
  <c r="BL31" i="3"/>
  <c r="BO25" i="3"/>
  <c r="BL20" i="3"/>
  <c r="CS53" i="3"/>
  <c r="CS44" i="3"/>
  <c r="CU32" i="3"/>
  <c r="CS21" i="3"/>
  <c r="CS12" i="3"/>
  <c r="G54" i="3"/>
  <c r="G50" i="3"/>
  <c r="BY50" i="3" s="1"/>
  <c r="G46" i="3"/>
  <c r="BY46" i="3" s="1"/>
  <c r="G42" i="3"/>
  <c r="BY42" i="3" s="1"/>
  <c r="G38" i="3"/>
  <c r="BY38" i="3" s="1"/>
  <c r="G34" i="3"/>
  <c r="BY34" i="3" s="1"/>
  <c r="H29" i="3"/>
  <c r="BZ29" i="3" s="1"/>
  <c r="J21" i="3"/>
  <c r="CB21" i="3" s="1"/>
  <c r="H10" i="3"/>
  <c r="BZ10" i="3" s="1"/>
  <c r="U54" i="3"/>
  <c r="Y48" i="3"/>
  <c r="X25" i="3"/>
  <c r="U20" i="3"/>
  <c r="X14" i="3"/>
  <c r="V9" i="3"/>
  <c r="AM3" i="3"/>
  <c r="AJ50" i="3"/>
  <c r="AM44" i="3"/>
  <c r="AJ39" i="3"/>
  <c r="AI16" i="3"/>
  <c r="AM10" i="3"/>
  <c r="AJ5" i="3"/>
  <c r="AY51" i="3"/>
  <c r="AW46" i="3"/>
  <c r="AZ40" i="3"/>
  <c r="AW35" i="3"/>
  <c r="BA29" i="3"/>
  <c r="AZ6" i="3"/>
  <c r="BO52" i="3"/>
  <c r="BM47" i="3"/>
  <c r="BM36" i="3"/>
  <c r="BK31" i="3"/>
  <c r="BN25" i="3"/>
  <c r="CR53" i="3"/>
  <c r="CT41" i="3"/>
  <c r="CT32" i="3"/>
  <c r="CR21" i="3"/>
  <c r="CT9" i="3"/>
  <c r="I53" i="3"/>
  <c r="I49" i="3"/>
  <c r="I45" i="3"/>
  <c r="I41" i="3"/>
  <c r="I37" i="3"/>
  <c r="I33" i="3"/>
  <c r="H28" i="3"/>
  <c r="BZ28" i="3" s="1"/>
  <c r="H21" i="3"/>
  <c r="BZ21" i="3" s="1"/>
  <c r="J9" i="3"/>
  <c r="CB9" i="3" s="1"/>
  <c r="X41" i="3"/>
  <c r="U36" i="3"/>
  <c r="X30" i="3"/>
  <c r="V25" i="3"/>
  <c r="Y19" i="3"/>
  <c r="V14" i="3"/>
  <c r="AK3" i="3"/>
  <c r="AI32" i="3"/>
  <c r="AM26" i="3"/>
  <c r="AJ21" i="3"/>
  <c r="AM15" i="3"/>
  <c r="AK10" i="3"/>
  <c r="AW51" i="3"/>
  <c r="BA45" i="3"/>
  <c r="AZ22" i="3"/>
  <c r="AW17" i="3"/>
  <c r="AZ11" i="3"/>
  <c r="AX6" i="3"/>
  <c r="BM52" i="3"/>
  <c r="BK47" i="3"/>
  <c r="BN41" i="3"/>
  <c r="BM18" i="3"/>
  <c r="BN7" i="3"/>
  <c r="CT52" i="3"/>
  <c r="CR41" i="3"/>
  <c r="CT29" i="3"/>
  <c r="CT20" i="3"/>
  <c r="CR9" i="3"/>
  <c r="BL33" i="2" l="1"/>
  <c r="BL52" i="2"/>
  <c r="BL29" i="2"/>
  <c r="BL47" i="2"/>
  <c r="BL34" i="2"/>
  <c r="BL40" i="2"/>
  <c r="BL42" i="2"/>
  <c r="BL28" i="2"/>
  <c r="BL45" i="2"/>
  <c r="BL51" i="2"/>
  <c r="BL25" i="2"/>
  <c r="BL4" i="2"/>
  <c r="BL15" i="2"/>
  <c r="BL23" i="2"/>
  <c r="BL12" i="2"/>
  <c r="BL26" i="2"/>
  <c r="BL22" i="2"/>
  <c r="BL36" i="2"/>
  <c r="BL27" i="2"/>
  <c r="BL5" i="2"/>
  <c r="BL50" i="2"/>
  <c r="BL53" i="2"/>
  <c r="BL46" i="2"/>
  <c r="BL49" i="2"/>
  <c r="BL20" i="2"/>
  <c r="BL24" i="2"/>
  <c r="BL10" i="2"/>
  <c r="BL44" i="2"/>
  <c r="BL35" i="2"/>
  <c r="BL17" i="2"/>
  <c r="BL8" i="2"/>
  <c r="BL14" i="2"/>
  <c r="BL6" i="2"/>
  <c r="BL9" i="2"/>
  <c r="BL39" i="2"/>
  <c r="BL38" i="2"/>
  <c r="BL31" i="2"/>
  <c r="BL19" i="2"/>
  <c r="BL21" i="2"/>
  <c r="BL37" i="2"/>
  <c r="BL54" i="2"/>
  <c r="BL13" i="2"/>
  <c r="BL32" i="2"/>
  <c r="BL43" i="2"/>
  <c r="BL48" i="2"/>
  <c r="BL11" i="2"/>
  <c r="BL7" i="2"/>
  <c r="BL16" i="2"/>
  <c r="BL30" i="2"/>
  <c r="BL41" i="2"/>
  <c r="BL18" i="2"/>
  <c r="BL3" i="2"/>
  <c r="Q58" i="2"/>
  <c r="EO56" i="2"/>
  <c r="T60" i="2" s="1"/>
  <c r="EM56" i="2"/>
  <c r="R60" i="2" s="1"/>
  <c r="T58" i="2"/>
  <c r="R58" i="2"/>
  <c r="EL56" i="2"/>
  <c r="Q60" i="2" s="1"/>
  <c r="S58" i="2"/>
  <c r="EN56" i="2"/>
  <c r="S60" i="2" s="1"/>
  <c r="J60" i="3"/>
  <c r="I56" i="3"/>
  <c r="BY54" i="3"/>
  <c r="G56" i="3"/>
  <c r="H60" i="3"/>
  <c r="CB54" i="3"/>
  <c r="J56" i="3"/>
  <c r="BZ54" i="3"/>
  <c r="H56" i="3"/>
  <c r="S56" i="2"/>
  <c r="U9" i="2"/>
  <c r="U19" i="2"/>
  <c r="U33" i="2"/>
  <c r="U50" i="2"/>
  <c r="U37" i="2"/>
  <c r="U4" i="2"/>
  <c r="U17" i="2"/>
  <c r="U5" i="2"/>
  <c r="U44" i="2"/>
  <c r="T56" i="2"/>
  <c r="U28" i="2"/>
  <c r="U34" i="2"/>
  <c r="U38" i="2"/>
  <c r="U11" i="2"/>
  <c r="U52" i="2"/>
  <c r="U45" i="2"/>
  <c r="U3" i="2"/>
  <c r="U6" i="2"/>
  <c r="U39" i="2"/>
  <c r="U15" i="2"/>
  <c r="U29" i="2"/>
  <c r="U23" i="2"/>
  <c r="U10" i="2"/>
  <c r="U31" i="2"/>
  <c r="U47" i="2"/>
  <c r="U14" i="2"/>
  <c r="U43" i="2"/>
  <c r="U7" i="2"/>
  <c r="U8" i="2"/>
  <c r="U18" i="2"/>
  <c r="U51" i="2"/>
  <c r="U35" i="2"/>
  <c r="U12" i="2"/>
  <c r="U22" i="2"/>
  <c r="U20" i="2"/>
  <c r="U26" i="2"/>
  <c r="U48" i="2"/>
  <c r="Q56" i="2"/>
  <c r="U54" i="2"/>
  <c r="U13" i="2"/>
  <c r="U24" i="2"/>
  <c r="U30" i="2"/>
  <c r="U41" i="2"/>
  <c r="U16" i="2"/>
  <c r="U32" i="2"/>
  <c r="U21" i="2"/>
  <c r="U25" i="2"/>
  <c r="U36" i="2"/>
  <c r="U49" i="2"/>
  <c r="U42" i="2"/>
  <c r="U27" i="2"/>
  <c r="U53" i="2"/>
  <c r="U40" i="2"/>
  <c r="U46" i="2"/>
  <c r="R56" i="2"/>
  <c r="DR11" i="2"/>
  <c r="DR43" i="2"/>
  <c r="DR15" i="2"/>
  <c r="DR5" i="2"/>
  <c r="DR46" i="2"/>
  <c r="DR17" i="2"/>
  <c r="DR51" i="2"/>
  <c r="DR35" i="2"/>
  <c r="DR30" i="2"/>
  <c r="DR54" i="2"/>
  <c r="DR4" i="2"/>
  <c r="DR22" i="2"/>
  <c r="DR9" i="2"/>
  <c r="DR19" i="2"/>
  <c r="DR49" i="2"/>
  <c r="DR41" i="2"/>
  <c r="DR23" i="2"/>
  <c r="DR14" i="2"/>
  <c r="CA46" i="3"/>
  <c r="ED46" i="3"/>
  <c r="CA28" i="3"/>
  <c r="ED28" i="3"/>
  <c r="CA48" i="3"/>
  <c r="ED48" i="3"/>
  <c r="DR48" i="2"/>
  <c r="DR7" i="2"/>
  <c r="CA50" i="3"/>
  <c r="ED50" i="3"/>
  <c r="CA18" i="3"/>
  <c r="ED18" i="3"/>
  <c r="CA43" i="3"/>
  <c r="ED43" i="3"/>
  <c r="CA9" i="3"/>
  <c r="ED9" i="3"/>
  <c r="CA39" i="3"/>
  <c r="ED39" i="3"/>
  <c r="DR6" i="2"/>
  <c r="DR8" i="2"/>
  <c r="CA49" i="3"/>
  <c r="ED49" i="3"/>
  <c r="CA34" i="3"/>
  <c r="ED34" i="3"/>
  <c r="CA10" i="3"/>
  <c r="ED10" i="3"/>
  <c r="CA29" i="3"/>
  <c r="ED29" i="3"/>
  <c r="CA54" i="3"/>
  <c r="ED54" i="3"/>
  <c r="CA20" i="3"/>
  <c r="ED20" i="3"/>
  <c r="CA22" i="3"/>
  <c r="ED22" i="3"/>
  <c r="CA16" i="3"/>
  <c r="ED16" i="3"/>
  <c r="CA31" i="3"/>
  <c r="ED31" i="3"/>
  <c r="CA5" i="3"/>
  <c r="ED5" i="3"/>
  <c r="CA35" i="3"/>
  <c r="ED35" i="3"/>
  <c r="DR32" i="2"/>
  <c r="DR44" i="2"/>
  <c r="DR36" i="2"/>
  <c r="DR20" i="2"/>
  <c r="DR27" i="2"/>
  <c r="DR40" i="2"/>
  <c r="CA12" i="3"/>
  <c r="ED12" i="3"/>
  <c r="CA27" i="3"/>
  <c r="ED27" i="3"/>
  <c r="CA21" i="3"/>
  <c r="ED21" i="3"/>
  <c r="DR39" i="2"/>
  <c r="DR28" i="2"/>
  <c r="DR16" i="2"/>
  <c r="DR24" i="2"/>
  <c r="CA8" i="3"/>
  <c r="ED8" i="3"/>
  <c r="CA23" i="3"/>
  <c r="ED23" i="3"/>
  <c r="DR12" i="2"/>
  <c r="CA30" i="3"/>
  <c r="ED30" i="3"/>
  <c r="DR26" i="2"/>
  <c r="CA4" i="3"/>
  <c r="ED4" i="3"/>
  <c r="CA19" i="3"/>
  <c r="ED19" i="3"/>
  <c r="CA40" i="3"/>
  <c r="ED40" i="3"/>
  <c r="DR3" i="2"/>
  <c r="DR37" i="2"/>
  <c r="DR53" i="2"/>
  <c r="CA15" i="3"/>
  <c r="ED15" i="3"/>
  <c r="CA6" i="3"/>
  <c r="ED6" i="3"/>
  <c r="CA36" i="3"/>
  <c r="ED36" i="3"/>
  <c r="DR33" i="2"/>
  <c r="CA24" i="3"/>
  <c r="ED24" i="3"/>
  <c r="CA13" i="3"/>
  <c r="ED13" i="3"/>
  <c r="CA3" i="3"/>
  <c r="CA11" i="3"/>
  <c r="ED11" i="3"/>
  <c r="DR29" i="2"/>
  <c r="DR31" i="2"/>
  <c r="DR52" i="2"/>
  <c r="CA33" i="3"/>
  <c r="ED33" i="3"/>
  <c r="CA7" i="3"/>
  <c r="ED7" i="3"/>
  <c r="CA25" i="3"/>
  <c r="ED25" i="3"/>
  <c r="CA51" i="3"/>
  <c r="ED51" i="3"/>
  <c r="CA17" i="3"/>
  <c r="ED17" i="3"/>
  <c r="DR18" i="2"/>
  <c r="DR47" i="2"/>
  <c r="CA41" i="3"/>
  <c r="ED41" i="3"/>
  <c r="CA14" i="3"/>
  <c r="ED14" i="3"/>
  <c r="CA45" i="3"/>
  <c r="ED45" i="3"/>
  <c r="CA32" i="3"/>
  <c r="ED32" i="3"/>
  <c r="DR42" i="2"/>
  <c r="DR25" i="2"/>
  <c r="CA52" i="3"/>
  <c r="ED52" i="3"/>
  <c r="DR21" i="2"/>
  <c r="CA53" i="3"/>
  <c r="ED53" i="3"/>
  <c r="CA47" i="3"/>
  <c r="ED47" i="3"/>
  <c r="CA44" i="3"/>
  <c r="ED44" i="3"/>
  <c r="DR50" i="2"/>
  <c r="DR13" i="2"/>
  <c r="DR38" i="2"/>
  <c r="CA37" i="3"/>
  <c r="ED37" i="3"/>
  <c r="DR45" i="2"/>
  <c r="CA38" i="3"/>
  <c r="ED38" i="3"/>
  <c r="CA42" i="3"/>
  <c r="ED42" i="3"/>
  <c r="CA26" i="3"/>
  <c r="ED26" i="3"/>
  <c r="DR10" i="2"/>
  <c r="DR34" i="2"/>
  <c r="Z52" i="2"/>
  <c r="CF52" i="2" s="1"/>
  <c r="AA20" i="2"/>
  <c r="AC20" i="2" s="1"/>
  <c r="AA16" i="2"/>
  <c r="CG16" i="2" s="1"/>
  <c r="AA40" i="2"/>
  <c r="CG40" i="2" s="1"/>
  <c r="Z43" i="2"/>
  <c r="CF43" i="2" s="1"/>
  <c r="Z9" i="2"/>
  <c r="CF9" i="2" s="1"/>
  <c r="DI12" i="3"/>
  <c r="CY12" i="3"/>
  <c r="DH39" i="3"/>
  <c r="CX39" i="3"/>
  <c r="DI21" i="3"/>
  <c r="CY21" i="3"/>
  <c r="DK43" i="3"/>
  <c r="DA43" i="3"/>
  <c r="DK54" i="3"/>
  <c r="DA54" i="3"/>
  <c r="DJ10" i="3"/>
  <c r="CZ10" i="3"/>
  <c r="DH34" i="3"/>
  <c r="CX34" i="3"/>
  <c r="DK50" i="3"/>
  <c r="DA50" i="3"/>
  <c r="DK45" i="3"/>
  <c r="DA45" i="3"/>
  <c r="DI25" i="3"/>
  <c r="CY25" i="3"/>
  <c r="DK35" i="3"/>
  <c r="DA35" i="3"/>
  <c r="DI7" i="3"/>
  <c r="CY7" i="3"/>
  <c r="DK46" i="3"/>
  <c r="DA46" i="3"/>
  <c r="DI49" i="3"/>
  <c r="CY49" i="3"/>
  <c r="DH9" i="3"/>
  <c r="CX9" i="3"/>
  <c r="DI53" i="3"/>
  <c r="CY53" i="3"/>
  <c r="DJ12" i="3"/>
  <c r="CZ12" i="3"/>
  <c r="DH20" i="3"/>
  <c r="CX20" i="3"/>
  <c r="DK31" i="3"/>
  <c r="DA31" i="3"/>
  <c r="DJ51" i="3"/>
  <c r="CZ51" i="3"/>
  <c r="DH23" i="3"/>
  <c r="CX23" i="3"/>
  <c r="DK42" i="3"/>
  <c r="DA42" i="3"/>
  <c r="DI10" i="3"/>
  <c r="CY10" i="3"/>
  <c r="DH22" i="3"/>
  <c r="CX22" i="3"/>
  <c r="DK37" i="3"/>
  <c r="DA37" i="3"/>
  <c r="DK16" i="3"/>
  <c r="DA16" i="3"/>
  <c r="DK8" i="3"/>
  <c r="DA8" i="3"/>
  <c r="DK53" i="3"/>
  <c r="DA53" i="3"/>
  <c r="DJ17" i="3"/>
  <c r="CZ17" i="3"/>
  <c r="DK4" i="3"/>
  <c r="DA4" i="3"/>
  <c r="DK39" i="3"/>
  <c r="DA39" i="3"/>
  <c r="DI11" i="3"/>
  <c r="CY11" i="3"/>
  <c r="DK28" i="3"/>
  <c r="DA28" i="3"/>
  <c r="DH27" i="3"/>
  <c r="CX27" i="3"/>
  <c r="DH16" i="3"/>
  <c r="CX16" i="3"/>
  <c r="DK27" i="3"/>
  <c r="DA27" i="3"/>
  <c r="DJ47" i="3"/>
  <c r="CZ47" i="3"/>
  <c r="DH19" i="3"/>
  <c r="CX19" i="3"/>
  <c r="DK38" i="3"/>
  <c r="DA38" i="3"/>
  <c r="DI6" i="3"/>
  <c r="CY6" i="3"/>
  <c r="DH18" i="3"/>
  <c r="CX18" i="3"/>
  <c r="DK33" i="3"/>
  <c r="DA33" i="3"/>
  <c r="DI9" i="3"/>
  <c r="CY9" i="3"/>
  <c r="DI37" i="3"/>
  <c r="CY37" i="3"/>
  <c r="DH5" i="3"/>
  <c r="CX5" i="3"/>
  <c r="DI33" i="3"/>
  <c r="CY33" i="3"/>
  <c r="DI36" i="3"/>
  <c r="CY36" i="3"/>
  <c r="DI19" i="3"/>
  <c r="CY19" i="3"/>
  <c r="DH31" i="3"/>
  <c r="CX31" i="3"/>
  <c r="DJ6" i="3"/>
  <c r="CZ6" i="3"/>
  <c r="DH30" i="3"/>
  <c r="CX30" i="3"/>
  <c r="DK3" i="3"/>
  <c r="DA3" i="3"/>
  <c r="DH26" i="3"/>
  <c r="CX26" i="3"/>
  <c r="DK41" i="3"/>
  <c r="DA41" i="3"/>
  <c r="DI48" i="3"/>
  <c r="CY48" i="3"/>
  <c r="DJ4" i="3"/>
  <c r="CZ4" i="3"/>
  <c r="DJ20" i="3"/>
  <c r="CZ20" i="3"/>
  <c r="DJ21" i="3"/>
  <c r="CZ21" i="3"/>
  <c r="DJ29" i="3"/>
  <c r="CZ29" i="3"/>
  <c r="DH33" i="3"/>
  <c r="CX33" i="3"/>
  <c r="DH13" i="3"/>
  <c r="CX13" i="3"/>
  <c r="DH12" i="3"/>
  <c r="CX12" i="3"/>
  <c r="DK23" i="3"/>
  <c r="DA23" i="3"/>
  <c r="DJ43" i="3"/>
  <c r="CZ43" i="3"/>
  <c r="DH15" i="3"/>
  <c r="CX15" i="3"/>
  <c r="DK34" i="3"/>
  <c r="DA34" i="3"/>
  <c r="DJ54" i="3"/>
  <c r="CZ54" i="3"/>
  <c r="DH14" i="3"/>
  <c r="CX14" i="3"/>
  <c r="DK29" i="3"/>
  <c r="DA29" i="3"/>
  <c r="DI32" i="3"/>
  <c r="CY32" i="3"/>
  <c r="DJ25" i="3"/>
  <c r="CZ25" i="3"/>
  <c r="DJ45" i="3"/>
  <c r="CZ45" i="3"/>
  <c r="DH35" i="3"/>
  <c r="CX35" i="3"/>
  <c r="DK49" i="3"/>
  <c r="DA49" i="3"/>
  <c r="DI18" i="3"/>
  <c r="CY18" i="3"/>
  <c r="DJ40" i="3"/>
  <c r="CZ40" i="3"/>
  <c r="DI44" i="3"/>
  <c r="CY44" i="3"/>
  <c r="DI14" i="3"/>
  <c r="CY14" i="3"/>
  <c r="DH41" i="3"/>
  <c r="CX41" i="3"/>
  <c r="DJ44" i="3"/>
  <c r="CZ44" i="3"/>
  <c r="DJ24" i="3"/>
  <c r="CZ24" i="3"/>
  <c r="DH8" i="3"/>
  <c r="CX8" i="3"/>
  <c r="DK19" i="3"/>
  <c r="DA19" i="3"/>
  <c r="DJ39" i="3"/>
  <c r="CZ39" i="3"/>
  <c r="DJ3" i="3"/>
  <c r="CZ3" i="3"/>
  <c r="DH11" i="3"/>
  <c r="CX11" i="3"/>
  <c r="DK30" i="3"/>
  <c r="DA30" i="3"/>
  <c r="DJ50" i="3"/>
  <c r="CZ50" i="3"/>
  <c r="DH10" i="3"/>
  <c r="CX10" i="3"/>
  <c r="DK25" i="3"/>
  <c r="DA25" i="3"/>
  <c r="DK52" i="3"/>
  <c r="DA52" i="3"/>
  <c r="DI20" i="3"/>
  <c r="CY20" i="3"/>
  <c r="DJ48" i="3"/>
  <c r="CZ48" i="3"/>
  <c r="DI29" i="3"/>
  <c r="CY29" i="3"/>
  <c r="DH36" i="3"/>
  <c r="CX36" i="3"/>
  <c r="DI26" i="3"/>
  <c r="CY26" i="3"/>
  <c r="DH32" i="3"/>
  <c r="CX32" i="3"/>
  <c r="DI15" i="3"/>
  <c r="CY15" i="3"/>
  <c r="DI8" i="3"/>
  <c r="CY8" i="3"/>
  <c r="DH28" i="3"/>
  <c r="CX28" i="3"/>
  <c r="DH37" i="3"/>
  <c r="CX37" i="3"/>
  <c r="DH24" i="3"/>
  <c r="CX24" i="3"/>
  <c r="DJ52" i="3"/>
  <c r="CZ52" i="3"/>
  <c r="DJ53" i="3"/>
  <c r="CZ53" i="3"/>
  <c r="DJ33" i="3"/>
  <c r="CZ33" i="3"/>
  <c r="DH4" i="3"/>
  <c r="CX4" i="3"/>
  <c r="DK15" i="3"/>
  <c r="DA15" i="3"/>
  <c r="DJ35" i="3"/>
  <c r="CZ35" i="3"/>
  <c r="DI51" i="3"/>
  <c r="CY51" i="3"/>
  <c r="DH7" i="3"/>
  <c r="CX7" i="3"/>
  <c r="DK26" i="3"/>
  <c r="DA26" i="3"/>
  <c r="DJ46" i="3"/>
  <c r="CZ46" i="3"/>
  <c r="DH6" i="3"/>
  <c r="CX6" i="3"/>
  <c r="DK21" i="3"/>
  <c r="DA21" i="3"/>
  <c r="DK40" i="3"/>
  <c r="DA40" i="3"/>
  <c r="DI22" i="3"/>
  <c r="CY22" i="3"/>
  <c r="DH45" i="3"/>
  <c r="CX45" i="3"/>
  <c r="DK11" i="3"/>
  <c r="DA11" i="3"/>
  <c r="DJ31" i="3"/>
  <c r="CZ31" i="3"/>
  <c r="DI47" i="3"/>
  <c r="CY47" i="3"/>
  <c r="DK22" i="3"/>
  <c r="DA22" i="3"/>
  <c r="DJ42" i="3"/>
  <c r="CZ42" i="3"/>
  <c r="DI54" i="3"/>
  <c r="CY54" i="3"/>
  <c r="DK17" i="3"/>
  <c r="DA17" i="3"/>
  <c r="DH17" i="3"/>
  <c r="CX17" i="3"/>
  <c r="DI5" i="3"/>
  <c r="CY5" i="3"/>
  <c r="DJ8" i="3"/>
  <c r="CZ8" i="3"/>
  <c r="DI52" i="3"/>
  <c r="CY52" i="3"/>
  <c r="DK32" i="3"/>
  <c r="DA32" i="3"/>
  <c r="DJ9" i="3"/>
  <c r="CZ9" i="3"/>
  <c r="DH21" i="3"/>
  <c r="CX21" i="3"/>
  <c r="DK7" i="3"/>
  <c r="DA7" i="3"/>
  <c r="DJ27" i="3"/>
  <c r="CZ27" i="3"/>
  <c r="DI43" i="3"/>
  <c r="CY43" i="3"/>
  <c r="DK18" i="3"/>
  <c r="DA18" i="3"/>
  <c r="DJ38" i="3"/>
  <c r="CZ38" i="3"/>
  <c r="DI50" i="3"/>
  <c r="CY50" i="3"/>
  <c r="DK13" i="3"/>
  <c r="DA13" i="3"/>
  <c r="DJ37" i="3"/>
  <c r="CZ37" i="3"/>
  <c r="DI28" i="3"/>
  <c r="CY28" i="3"/>
  <c r="DH29" i="3"/>
  <c r="CX29" i="3"/>
  <c r="DJ23" i="3"/>
  <c r="CZ23" i="3"/>
  <c r="DI39" i="3"/>
  <c r="CY39" i="3"/>
  <c r="DK14" i="3"/>
  <c r="DA14" i="3"/>
  <c r="DJ34" i="3"/>
  <c r="CZ34" i="3"/>
  <c r="DI46" i="3"/>
  <c r="CY46" i="3"/>
  <c r="DK9" i="3"/>
  <c r="DA9" i="3"/>
  <c r="DI16" i="3"/>
  <c r="CY16" i="3"/>
  <c r="DK48" i="3"/>
  <c r="DA48" i="3"/>
  <c r="DJ5" i="3"/>
  <c r="CZ5" i="3"/>
  <c r="DJ49" i="3"/>
  <c r="CZ49" i="3"/>
  <c r="DJ41" i="3"/>
  <c r="CZ41" i="3"/>
  <c r="DH52" i="3"/>
  <c r="CX52" i="3"/>
  <c r="DJ19" i="3"/>
  <c r="CZ19" i="3"/>
  <c r="DI35" i="3"/>
  <c r="CY35" i="3"/>
  <c r="DI3" i="3"/>
  <c r="CY3" i="3"/>
  <c r="DK10" i="3"/>
  <c r="DA10" i="3"/>
  <c r="DJ30" i="3"/>
  <c r="CZ30" i="3"/>
  <c r="DI42" i="3"/>
  <c r="CY42" i="3"/>
  <c r="DH54" i="3"/>
  <c r="CX54" i="3"/>
  <c r="DK5" i="3"/>
  <c r="DA5" i="3"/>
  <c r="DK36" i="3"/>
  <c r="DA36" i="3"/>
  <c r="DI17" i="3"/>
  <c r="CY17" i="3"/>
  <c r="DJ28" i="3"/>
  <c r="CZ28" i="3"/>
  <c r="DK44" i="3"/>
  <c r="DA44" i="3"/>
  <c r="DJ32" i="3"/>
  <c r="CZ32" i="3"/>
  <c r="DI4" i="3"/>
  <c r="CY4" i="3"/>
  <c r="DH48" i="3"/>
  <c r="CX48" i="3"/>
  <c r="DJ15" i="3"/>
  <c r="CZ15" i="3"/>
  <c r="DI31" i="3"/>
  <c r="CY31" i="3"/>
  <c r="DH51" i="3"/>
  <c r="CX51" i="3"/>
  <c r="DK6" i="3"/>
  <c r="DA6" i="3"/>
  <c r="DJ26" i="3"/>
  <c r="CZ26" i="3"/>
  <c r="DI38" i="3"/>
  <c r="CY38" i="3"/>
  <c r="DH50" i="3"/>
  <c r="CX50" i="3"/>
  <c r="DJ13" i="3"/>
  <c r="CZ13" i="3"/>
  <c r="DI40" i="3"/>
  <c r="CY40" i="3"/>
  <c r="DH49" i="3"/>
  <c r="CX49" i="3"/>
  <c r="DK47" i="3"/>
  <c r="DA47" i="3"/>
  <c r="DH53" i="3"/>
  <c r="CX53" i="3"/>
  <c r="DH44" i="3"/>
  <c r="CX44" i="3"/>
  <c r="CX3" i="3"/>
  <c r="DI27" i="3"/>
  <c r="CY27" i="3"/>
  <c r="DH47" i="3"/>
  <c r="CX47" i="3"/>
  <c r="DH46" i="3"/>
  <c r="CX46" i="3"/>
  <c r="DJ14" i="3"/>
  <c r="CZ14" i="3"/>
  <c r="DH38" i="3"/>
  <c r="CX38" i="3"/>
  <c r="DI45" i="3"/>
  <c r="CY45" i="3"/>
  <c r="DJ16" i="3"/>
  <c r="CZ16" i="3"/>
  <c r="DK12" i="3"/>
  <c r="DA12" i="3"/>
  <c r="DI13" i="3"/>
  <c r="CY13" i="3"/>
  <c r="DJ11" i="3"/>
  <c r="CZ11" i="3"/>
  <c r="DJ22" i="3"/>
  <c r="CZ22" i="3"/>
  <c r="DI34" i="3"/>
  <c r="CY34" i="3"/>
  <c r="DH25" i="3"/>
  <c r="CX25" i="3"/>
  <c r="DK20" i="3"/>
  <c r="DA20" i="3"/>
  <c r="DI24" i="3"/>
  <c r="CY24" i="3"/>
  <c r="DK24" i="3"/>
  <c r="DA24" i="3"/>
  <c r="DH40" i="3"/>
  <c r="CX40" i="3"/>
  <c r="DK51" i="3"/>
  <c r="DA51" i="3"/>
  <c r="DJ7" i="3"/>
  <c r="CZ7" i="3"/>
  <c r="DI23" i="3"/>
  <c r="CY23" i="3"/>
  <c r="DH43" i="3"/>
  <c r="CX43" i="3"/>
  <c r="DJ18" i="3"/>
  <c r="CZ18" i="3"/>
  <c r="DI30" i="3"/>
  <c r="CY30" i="3"/>
  <c r="DH42" i="3"/>
  <c r="CX42" i="3"/>
  <c r="DJ36" i="3"/>
  <c r="CZ36" i="3"/>
  <c r="DI41" i="3"/>
  <c r="CY41" i="3"/>
  <c r="K5" i="3"/>
  <c r="BY5" i="3"/>
  <c r="K41" i="3"/>
  <c r="BY41" i="3"/>
  <c r="K33" i="3"/>
  <c r="K21" i="3"/>
  <c r="K24" i="3"/>
  <c r="K23" i="3"/>
  <c r="K35" i="3"/>
  <c r="K17" i="3"/>
  <c r="K20" i="3"/>
  <c r="K19" i="3"/>
  <c r="K6" i="3"/>
  <c r="Z7" i="2"/>
  <c r="AB7" i="2" s="1"/>
  <c r="K39" i="3"/>
  <c r="K13" i="3"/>
  <c r="K16" i="3"/>
  <c r="K15" i="3"/>
  <c r="K3" i="3"/>
  <c r="AA36" i="2"/>
  <c r="AC36" i="2" s="1"/>
  <c r="AA30" i="2"/>
  <c r="CG30" i="2" s="1"/>
  <c r="K43" i="3"/>
  <c r="K9" i="3"/>
  <c r="K47" i="3"/>
  <c r="K8" i="3"/>
  <c r="K4" i="3"/>
  <c r="K38" i="3"/>
  <c r="Z24" i="2"/>
  <c r="CF24" i="2" s="1"/>
  <c r="Z17" i="2"/>
  <c r="CF17" i="2" s="1"/>
  <c r="K46" i="3"/>
  <c r="K27" i="3"/>
  <c r="K10" i="3"/>
  <c r="K48" i="3"/>
  <c r="K42" i="3"/>
  <c r="K22" i="3"/>
  <c r="K50" i="3"/>
  <c r="K44" i="3"/>
  <c r="K18" i="3"/>
  <c r="K29" i="3"/>
  <c r="K32" i="3"/>
  <c r="K51" i="3"/>
  <c r="K25" i="3"/>
  <c r="K28" i="3"/>
  <c r="K31" i="3"/>
  <c r="K49" i="3"/>
  <c r="K53" i="3"/>
  <c r="K45" i="3"/>
  <c r="K40" i="3"/>
  <c r="K37" i="3"/>
  <c r="K34" i="3"/>
  <c r="K12" i="3"/>
  <c r="K11" i="3"/>
  <c r="K7" i="3"/>
  <c r="K52" i="3"/>
  <c r="K14" i="3"/>
  <c r="K36" i="3"/>
  <c r="K26" i="3"/>
  <c r="K54" i="3"/>
  <c r="K30" i="3"/>
  <c r="AA49" i="2"/>
  <c r="CG49" i="2" s="1"/>
  <c r="AA43" i="2"/>
  <c r="CG43" i="2" s="1"/>
  <c r="AA50" i="2"/>
  <c r="AC50" i="2" s="1"/>
  <c r="AA39" i="2"/>
  <c r="CG39" i="2" s="1"/>
  <c r="Z42" i="2"/>
  <c r="CF42" i="2" s="1"/>
  <c r="Z5" i="2"/>
  <c r="CF5" i="2" s="1"/>
  <c r="AA19" i="2"/>
  <c r="CG19" i="2" s="1"/>
  <c r="AA25" i="2"/>
  <c r="CG25" i="2" s="1"/>
  <c r="AA35" i="2"/>
  <c r="CG35" i="2" s="1"/>
  <c r="AA29" i="2"/>
  <c r="AC29" i="2" s="1"/>
  <c r="Z38" i="2"/>
  <c r="CF38" i="2" s="1"/>
  <c r="Z51" i="2"/>
  <c r="CF51" i="2" s="1"/>
  <c r="Z8" i="2"/>
  <c r="AB8" i="2" s="1"/>
  <c r="AA37" i="2"/>
  <c r="CG37" i="2" s="1"/>
  <c r="AA52" i="2"/>
  <c r="AC52" i="2" s="1"/>
  <c r="Z30" i="2"/>
  <c r="AB30" i="2" s="1"/>
  <c r="Z47" i="2"/>
  <c r="AA42" i="2"/>
  <c r="AA22" i="2"/>
  <c r="Z15" i="2"/>
  <c r="AA41" i="2"/>
  <c r="AA44" i="2"/>
  <c r="Z27" i="2"/>
  <c r="Z41" i="2"/>
  <c r="Z39" i="2"/>
  <c r="Z14" i="2"/>
  <c r="AA26" i="2"/>
  <c r="Z18" i="2"/>
  <c r="Z22" i="2"/>
  <c r="Z44" i="2"/>
  <c r="AA4" i="2"/>
  <c r="AA32" i="2"/>
  <c r="AA33" i="2"/>
  <c r="Z26" i="2"/>
  <c r="AA11" i="2"/>
  <c r="Z32" i="2"/>
  <c r="Z36" i="2"/>
  <c r="Z37" i="2"/>
  <c r="Z19" i="2"/>
  <c r="Z53" i="2"/>
  <c r="Z46" i="2"/>
  <c r="AA15" i="2"/>
  <c r="AA31" i="2"/>
  <c r="AA48" i="2"/>
  <c r="AA45" i="2"/>
  <c r="Z3" i="2"/>
  <c r="Z40" i="2"/>
  <c r="Z45" i="2"/>
  <c r="Z25" i="2"/>
  <c r="AA6" i="2"/>
  <c r="AA14" i="2"/>
  <c r="Z29" i="2"/>
  <c r="AA8" i="2"/>
  <c r="Z23" i="2"/>
  <c r="Z33" i="2"/>
  <c r="AA38" i="2"/>
  <c r="Z11" i="2"/>
  <c r="Z13" i="2"/>
  <c r="AA23" i="2"/>
  <c r="Z48" i="2"/>
  <c r="AA9" i="2"/>
  <c r="AA34" i="2"/>
  <c r="Z6" i="2"/>
  <c r="Z31" i="2"/>
  <c r="AA13" i="2"/>
  <c r="Z49" i="2"/>
  <c r="AA54" i="2"/>
  <c r="BT12" i="3"/>
  <c r="Z35" i="2"/>
  <c r="AA7" i="2"/>
  <c r="AA3" i="2"/>
  <c r="AA12" i="2"/>
  <c r="AA17" i="2"/>
  <c r="AA5" i="2"/>
  <c r="Z34" i="2"/>
  <c r="AA21" i="2"/>
  <c r="AA27" i="2"/>
  <c r="Z4" i="2"/>
  <c r="AA10" i="2"/>
  <c r="Z16" i="2"/>
  <c r="AA18" i="2"/>
  <c r="Z54" i="2"/>
  <c r="AA24" i="2"/>
  <c r="Z12" i="2"/>
  <c r="AA47" i="2"/>
  <c r="Z20" i="2"/>
  <c r="BV33" i="3"/>
  <c r="AA51" i="2"/>
  <c r="AA53" i="2"/>
  <c r="Z50" i="2"/>
  <c r="AA46" i="2"/>
  <c r="Z10" i="2"/>
  <c r="CG3" i="3"/>
  <c r="AA28" i="2"/>
  <c r="Z28" i="2"/>
  <c r="Z21" i="2"/>
  <c r="BU16" i="3"/>
  <c r="CH5" i="3"/>
  <c r="BS36" i="3"/>
  <c r="BR13" i="3"/>
  <c r="BW23" i="3"/>
  <c r="BV18" i="3"/>
  <c r="BU10" i="3"/>
  <c r="BU36" i="3"/>
  <c r="BU39" i="3"/>
  <c r="BS12" i="3"/>
  <c r="BS30" i="3"/>
  <c r="BU37" i="3"/>
  <c r="BS29" i="3"/>
  <c r="BS6" i="3"/>
  <c r="BV47" i="3"/>
  <c r="BU12" i="3"/>
  <c r="BV52" i="3"/>
  <c r="BW6" i="3"/>
  <c r="BV53" i="3"/>
  <c r="BU5" i="3"/>
  <c r="BT33" i="3"/>
  <c r="BU8" i="3"/>
  <c r="BT15" i="3"/>
  <c r="CG6" i="3"/>
  <c r="BU47" i="3"/>
  <c r="BV16" i="3"/>
  <c r="BS43" i="3"/>
  <c r="BR14" i="3"/>
  <c r="BT28" i="3"/>
  <c r="BU4" i="3"/>
  <c r="BV35" i="3"/>
  <c r="BS41" i="3"/>
  <c r="BW32" i="3"/>
  <c r="BV4" i="3"/>
  <c r="BW26" i="3"/>
  <c r="BS28" i="3"/>
  <c r="BW24" i="3"/>
  <c r="BR41" i="3"/>
  <c r="BT48" i="3"/>
  <c r="BT46" i="3"/>
  <c r="BR46" i="3"/>
  <c r="BS45" i="3"/>
  <c r="BV26" i="3"/>
  <c r="BR40" i="3"/>
  <c r="BV20" i="3"/>
  <c r="BW8" i="3"/>
  <c r="BR22" i="3"/>
  <c r="CH4" i="3"/>
  <c r="BV3" i="3"/>
  <c r="BU11" i="3"/>
  <c r="BU20" i="3"/>
  <c r="CI7" i="3"/>
  <c r="BR5" i="3"/>
  <c r="BR6" i="3"/>
  <c r="BR39" i="3"/>
  <c r="BT41" i="3"/>
  <c r="BT43" i="3"/>
  <c r="BS48" i="3"/>
  <c r="BS47" i="3"/>
  <c r="BW17" i="3"/>
  <c r="BS10" i="3"/>
  <c r="BT14" i="3"/>
  <c r="BW40" i="3"/>
  <c r="BW36" i="3"/>
  <c r="BW44" i="3"/>
  <c r="BT47" i="3"/>
  <c r="BU29" i="3"/>
  <c r="BV30" i="3"/>
  <c r="BW53" i="3"/>
  <c r="BW48" i="3"/>
  <c r="BW49" i="3"/>
  <c r="BR19" i="3"/>
  <c r="BR37" i="3"/>
  <c r="BW39" i="3"/>
  <c r="BR36" i="3"/>
  <c r="BV54" i="3"/>
  <c r="BV31" i="3"/>
  <c r="CJ7" i="3"/>
  <c r="BS11" i="3"/>
  <c r="BU15" i="3"/>
  <c r="BS15" i="3"/>
  <c r="BV36" i="3"/>
  <c r="BU41" i="3"/>
  <c r="BS37" i="3"/>
  <c r="BR17" i="3"/>
  <c r="BW51" i="3"/>
  <c r="BS31" i="3"/>
  <c r="BU7" i="3"/>
  <c r="BR42" i="3"/>
  <c r="BS19" i="3"/>
  <c r="BV24" i="3"/>
  <c r="BU34" i="3"/>
  <c r="BR47" i="3"/>
  <c r="BU52" i="3"/>
  <c r="BW47" i="3"/>
  <c r="BW43" i="3"/>
  <c r="BR12" i="3"/>
  <c r="BU42" i="3"/>
  <c r="BU38" i="3"/>
  <c r="BR38" i="3"/>
  <c r="BR18" i="3"/>
  <c r="BT38" i="3"/>
  <c r="BV51" i="3"/>
  <c r="BV12" i="3"/>
  <c r="BS7" i="3"/>
  <c r="BU33" i="3"/>
  <c r="BV7" i="3"/>
  <c r="BT34" i="3"/>
  <c r="BW52" i="3"/>
  <c r="BT19" i="3"/>
  <c r="BV25" i="3"/>
  <c r="BS49" i="3"/>
  <c r="BS17" i="3"/>
  <c r="BS22" i="3"/>
  <c r="BU31" i="3"/>
  <c r="BR30" i="3"/>
  <c r="BV13" i="3"/>
  <c r="BT29" i="3"/>
  <c r="BU53" i="3"/>
  <c r="CH7" i="3"/>
  <c r="BW50" i="3"/>
  <c r="BT37" i="3"/>
  <c r="BV15" i="3"/>
  <c r="CI6" i="3"/>
  <c r="BS5" i="3"/>
  <c r="BR44" i="3"/>
  <c r="BR52" i="3"/>
  <c r="BT9" i="3"/>
  <c r="BV11" i="3"/>
  <c r="BV21" i="3"/>
  <c r="BU17" i="3"/>
  <c r="BV27" i="3"/>
  <c r="BR25" i="3"/>
  <c r="BW25" i="3"/>
  <c r="BS9" i="3"/>
  <c r="BT22" i="3"/>
  <c r="BV39" i="3"/>
  <c r="BT52" i="3"/>
  <c r="BU35" i="3"/>
  <c r="BS26" i="3"/>
  <c r="BT13" i="3"/>
  <c r="BU6" i="3"/>
  <c r="BR21" i="3"/>
  <c r="BW35" i="3"/>
  <c r="BS40" i="3"/>
  <c r="BV38" i="3"/>
  <c r="BW11" i="3"/>
  <c r="BR51" i="3"/>
  <c r="BU25" i="3"/>
  <c r="BT39" i="3"/>
  <c r="BR10" i="3"/>
  <c r="CI3" i="3"/>
  <c r="BU46" i="3"/>
  <c r="BS53" i="3"/>
  <c r="BT10" i="3"/>
  <c r="BT50" i="3"/>
  <c r="BW13" i="3"/>
  <c r="BW41" i="3"/>
  <c r="BS20" i="3"/>
  <c r="CJ3" i="3"/>
  <c r="BU40" i="3"/>
  <c r="CH6" i="3"/>
  <c r="BW21" i="3"/>
  <c r="BR32" i="3"/>
  <c r="BW29" i="3"/>
  <c r="BS14" i="3"/>
  <c r="BR24" i="3"/>
  <c r="BU22" i="3"/>
  <c r="BT30" i="3"/>
  <c r="BU54" i="3"/>
  <c r="BT54" i="3"/>
  <c r="BR54" i="3"/>
  <c r="BT11" i="3"/>
  <c r="BR34" i="3"/>
  <c r="BS35" i="3"/>
  <c r="BT35" i="3"/>
  <c r="BS39" i="3"/>
  <c r="BV37" i="3"/>
  <c r="BV9" i="3"/>
  <c r="BR11" i="3"/>
  <c r="BT53" i="3"/>
  <c r="BV10" i="3"/>
  <c r="BS24" i="3"/>
  <c r="BR28" i="3"/>
  <c r="BU19" i="3"/>
  <c r="CG5" i="3"/>
  <c r="BT49" i="3"/>
  <c r="BV6" i="3"/>
  <c r="BT21" i="3"/>
  <c r="BV42" i="3"/>
  <c r="BR45" i="3"/>
  <c r="BS54" i="3"/>
  <c r="BR9" i="3"/>
  <c r="BT51" i="3"/>
  <c r="BV8" i="3"/>
  <c r="BT31" i="3"/>
  <c r="BU32" i="3"/>
  <c r="BS34" i="3"/>
  <c r="BV32" i="3"/>
  <c r="BR35" i="3"/>
  <c r="BR50" i="3"/>
  <c r="BT7" i="3"/>
  <c r="BV49" i="3"/>
  <c r="BR7" i="3"/>
  <c r="BW7" i="3"/>
  <c r="BT8" i="3"/>
  <c r="BV50" i="3"/>
  <c r="BR8" i="3"/>
  <c r="BR23" i="3"/>
  <c r="BU21" i="3"/>
  <c r="BT25" i="3"/>
  <c r="BU26" i="3"/>
  <c r="BV46" i="3"/>
  <c r="BR4" i="3"/>
  <c r="BU14" i="3"/>
  <c r="BT42" i="3"/>
  <c r="BU51" i="3"/>
  <c r="CG4" i="3"/>
  <c r="BR49" i="3"/>
  <c r="BT6" i="3"/>
  <c r="BV48" i="3"/>
  <c r="BT26" i="3"/>
  <c r="BU27" i="3"/>
  <c r="BV28" i="3"/>
  <c r="BS27" i="3"/>
  <c r="BT32" i="3"/>
  <c r="BT4" i="3"/>
  <c r="BV5" i="3"/>
  <c r="BR48" i="3"/>
  <c r="BT5" i="3"/>
  <c r="BT20" i="3"/>
  <c r="BS16" i="3"/>
  <c r="BV22" i="3"/>
  <c r="BS21" i="3"/>
  <c r="BT45" i="3"/>
  <c r="CH3" i="3"/>
  <c r="BU30" i="3"/>
  <c r="BT16" i="3"/>
  <c r="BR16" i="3"/>
  <c r="BS46" i="3"/>
  <c r="BV23" i="3"/>
  <c r="BR26" i="3"/>
  <c r="BU24" i="3"/>
  <c r="BT27" i="3"/>
  <c r="BU28" i="3"/>
  <c r="BV29" i="3"/>
  <c r="BV44" i="3"/>
  <c r="BS51" i="3"/>
  <c r="BT44" i="3"/>
  <c r="BV45" i="3"/>
  <c r="BS52" i="3"/>
  <c r="BW10" i="3"/>
  <c r="BV17" i="3"/>
  <c r="BU13" i="3"/>
  <c r="BR20" i="3"/>
  <c r="BU18" i="3"/>
  <c r="BW4" i="3"/>
  <c r="BS4" i="3"/>
  <c r="BV19" i="3"/>
  <c r="BV34" i="3"/>
  <c r="BU43" i="3"/>
  <c r="BU50" i="3"/>
  <c r="BV43" i="3"/>
  <c r="BS50" i="3"/>
  <c r="BW15" i="3"/>
  <c r="BT23" i="3"/>
  <c r="BU23" i="3"/>
  <c r="BS23" i="3"/>
  <c r="BR27" i="3"/>
  <c r="BU48" i="3"/>
  <c r="BV41" i="3"/>
  <c r="BR43" i="3"/>
  <c r="BU49" i="3"/>
  <c r="CJ6" i="3"/>
  <c r="BR15" i="3"/>
  <c r="BS8" i="3"/>
  <c r="BT17" i="3"/>
  <c r="BS13" i="3"/>
  <c r="BS33" i="3"/>
  <c r="BS38" i="3"/>
  <c r="BV40" i="3"/>
  <c r="BT18" i="3"/>
  <c r="BS18" i="3"/>
  <c r="BT24" i="3"/>
  <c r="BU45" i="3"/>
  <c r="BU44" i="3"/>
  <c r="BT40" i="3"/>
  <c r="BS44" i="3"/>
  <c r="BV14" i="3"/>
  <c r="CI5" i="3"/>
  <c r="BU9" i="3"/>
  <c r="BR31" i="3"/>
  <c r="BT36" i="3"/>
  <c r="BW42" i="3"/>
  <c r="BR53" i="3"/>
  <c r="BW34" i="3"/>
  <c r="BR33" i="3"/>
  <c r="BS32" i="3"/>
  <c r="BS25" i="3"/>
  <c r="BR29" i="3"/>
  <c r="BW31" i="3"/>
  <c r="BW9" i="3"/>
  <c r="BW16" i="3"/>
  <c r="BW38" i="3"/>
  <c r="CJ4" i="3"/>
  <c r="BW46" i="3"/>
  <c r="BW19" i="3"/>
  <c r="BW12" i="3"/>
  <c r="BW54" i="3"/>
  <c r="BW56" i="3" s="1"/>
  <c r="CI4" i="3"/>
  <c r="BW33" i="3"/>
  <c r="BW18" i="3"/>
  <c r="BW14" i="3"/>
  <c r="BW30" i="3"/>
  <c r="BW22" i="3"/>
  <c r="BW27" i="3"/>
  <c r="BW28" i="3"/>
  <c r="CJ5" i="3"/>
  <c r="BW5" i="3"/>
  <c r="BW37" i="3"/>
  <c r="BW20" i="3"/>
  <c r="CG7" i="3"/>
  <c r="BW45" i="3"/>
  <c r="BS42" i="3"/>
  <c r="BR3" i="3"/>
  <c r="BT3" i="3"/>
  <c r="BS3" i="3"/>
  <c r="BU3" i="3"/>
  <c r="BW3" i="3"/>
  <c r="CQ7" i="2"/>
  <c r="CQ6" i="2"/>
  <c r="CQ5" i="2"/>
  <c r="CQ4" i="2"/>
  <c r="CQ3" i="2"/>
  <c r="CN9" i="2"/>
  <c r="CN10" i="2" s="1"/>
  <c r="CN11" i="2" s="1"/>
  <c r="CN12" i="2" s="1"/>
  <c r="CN13" i="2" s="1"/>
  <c r="CN14" i="2" s="1"/>
  <c r="CN15" i="2" s="1"/>
  <c r="CN16" i="2" s="1"/>
  <c r="CN17" i="2" s="1"/>
  <c r="CN18" i="2" s="1"/>
  <c r="CN19" i="2" s="1"/>
  <c r="CN20" i="2" s="1"/>
  <c r="CN21" i="2" s="1"/>
  <c r="CN22" i="2" s="1"/>
  <c r="CN23" i="2" s="1"/>
  <c r="CN24" i="2" s="1"/>
  <c r="CN25" i="2" s="1"/>
  <c r="CN26" i="2" s="1"/>
  <c r="CN27" i="2" s="1"/>
  <c r="CN28" i="2" s="1"/>
  <c r="CN29" i="2" s="1"/>
  <c r="CN30" i="2" s="1"/>
  <c r="CN31" i="2" s="1"/>
  <c r="CN32" i="2" s="1"/>
  <c r="CN33" i="2" s="1"/>
  <c r="CN34" i="2" s="1"/>
  <c r="CN35" i="2" s="1"/>
  <c r="CN36" i="2" s="1"/>
  <c r="CN37" i="2" s="1"/>
  <c r="CN38" i="2" s="1"/>
  <c r="CN39" i="2" s="1"/>
  <c r="CN40" i="2" s="1"/>
  <c r="CN41" i="2" s="1"/>
  <c r="CN42" i="2" s="1"/>
  <c r="CN43" i="2" s="1"/>
  <c r="CN44" i="2" s="1"/>
  <c r="CN45" i="2" s="1"/>
  <c r="CN46" i="2" s="1"/>
  <c r="CN47" i="2" s="1"/>
  <c r="CN48" i="2" s="1"/>
  <c r="CN49" i="2" s="1"/>
  <c r="CN50" i="2" s="1"/>
  <c r="CN51" i="2" s="1"/>
  <c r="CN52" i="2" s="1"/>
  <c r="CN53" i="2" s="1"/>
  <c r="CN54" i="2" s="1"/>
  <c r="BW60" i="2"/>
  <c r="BV60" i="2"/>
  <c r="BU60" i="2"/>
  <c r="BT60" i="2"/>
  <c r="BW59" i="2"/>
  <c r="BV59" i="2"/>
  <c r="BU59" i="2"/>
  <c r="BT59" i="2"/>
  <c r="BW58" i="2"/>
  <c r="BV58" i="2"/>
  <c r="BU58" i="2"/>
  <c r="BT58" i="2"/>
  <c r="BW57" i="2"/>
  <c r="BV57" i="2"/>
  <c r="BU57" i="2"/>
  <c r="BT57" i="2"/>
  <c r="BW56" i="2"/>
  <c r="BV56" i="2"/>
  <c r="BU56" i="2"/>
  <c r="BT56" i="2"/>
  <c r="CD45" i="2" l="1"/>
  <c r="CD50" i="2"/>
  <c r="DM3" i="3"/>
  <c r="CC17" i="3"/>
  <c r="CD17" i="3" s="1"/>
  <c r="CC19" i="3"/>
  <c r="CD19" i="3" s="1"/>
  <c r="CC49" i="3"/>
  <c r="CD49" i="3" s="1"/>
  <c r="CC4" i="3"/>
  <c r="CD4" i="3" s="1"/>
  <c r="CC16" i="3"/>
  <c r="CD16" i="3" s="1"/>
  <c r="CC25" i="3"/>
  <c r="CD25" i="3" s="1"/>
  <c r="CC12" i="3"/>
  <c r="CD12" i="3" s="1"/>
  <c r="CC22" i="3"/>
  <c r="CD22" i="3" s="1"/>
  <c r="CC39" i="3"/>
  <c r="CD39" i="3" s="1"/>
  <c r="CC46" i="3"/>
  <c r="CD46" i="3" s="1"/>
  <c r="CC52" i="3"/>
  <c r="CD52" i="3" s="1"/>
  <c r="CB56" i="3"/>
  <c r="CC36" i="3"/>
  <c r="CD36" i="3" s="1"/>
  <c r="CC30" i="3"/>
  <c r="CD30" i="3" s="1"/>
  <c r="BZ56" i="3"/>
  <c r="CC37" i="3"/>
  <c r="CD37" i="3" s="1"/>
  <c r="CC32" i="3"/>
  <c r="CD32" i="3" s="1"/>
  <c r="CC7" i="3"/>
  <c r="CD7" i="3" s="1"/>
  <c r="CC20" i="3"/>
  <c r="CD20" i="3" s="1"/>
  <c r="CC9" i="3"/>
  <c r="CD9" i="3" s="1"/>
  <c r="CC21" i="3"/>
  <c r="CD21" i="3" s="1"/>
  <c r="CC6" i="3"/>
  <c r="CD6" i="3" s="1"/>
  <c r="CC26" i="3"/>
  <c r="CD26" i="3" s="1"/>
  <c r="CC45" i="3"/>
  <c r="CD45" i="3" s="1"/>
  <c r="CC33" i="3"/>
  <c r="CD33" i="3" s="1"/>
  <c r="CC23" i="3"/>
  <c r="CD23" i="3" s="1"/>
  <c r="CC43" i="3"/>
  <c r="CD43" i="3" s="1"/>
  <c r="DM50" i="3"/>
  <c r="CC15" i="3"/>
  <c r="CD15" i="3" s="1"/>
  <c r="CC51" i="3"/>
  <c r="CD51" i="3" s="1"/>
  <c r="CC14" i="3"/>
  <c r="CD14" i="3" s="1"/>
  <c r="CC8" i="3"/>
  <c r="CD8" i="3" s="1"/>
  <c r="CC29" i="3"/>
  <c r="CD29" i="3" s="1"/>
  <c r="CC18" i="3"/>
  <c r="CD18" i="3" s="1"/>
  <c r="CC31" i="3"/>
  <c r="CD31" i="3" s="1"/>
  <c r="CC24" i="3"/>
  <c r="CD24" i="3" s="1"/>
  <c r="CC38" i="3"/>
  <c r="CD38" i="3" s="1"/>
  <c r="CC44" i="3"/>
  <c r="CD44" i="3" s="1"/>
  <c r="CC53" i="3"/>
  <c r="CD53" i="3" s="1"/>
  <c r="CC48" i="3"/>
  <c r="CD48" i="3" s="1"/>
  <c r="CC42" i="3"/>
  <c r="CD42" i="3" s="1"/>
  <c r="CC27" i="3"/>
  <c r="CD27" i="3" s="1"/>
  <c r="CC35" i="3"/>
  <c r="CD35" i="3" s="1"/>
  <c r="CC10" i="3"/>
  <c r="CD10" i="3" s="1"/>
  <c r="CC50" i="3"/>
  <c r="CD50" i="3" s="1"/>
  <c r="CC28" i="3"/>
  <c r="CD28" i="3" s="1"/>
  <c r="CC47" i="3"/>
  <c r="CD47" i="3" s="1"/>
  <c r="CC11" i="3"/>
  <c r="CD11" i="3" s="1"/>
  <c r="CC13" i="3"/>
  <c r="CD13" i="3" s="1"/>
  <c r="CC3" i="3"/>
  <c r="CD3" i="3" s="1"/>
  <c r="CC40" i="3"/>
  <c r="CD40" i="3" s="1"/>
  <c r="CC34" i="3"/>
  <c r="CD34" i="3" s="1"/>
  <c r="DM40" i="3"/>
  <c r="DM7" i="3"/>
  <c r="DM24" i="3"/>
  <c r="DM12" i="3"/>
  <c r="DM44" i="3"/>
  <c r="DM51" i="3"/>
  <c r="DM21" i="3"/>
  <c r="DM30" i="3"/>
  <c r="DM16" i="3"/>
  <c r="DM25" i="3"/>
  <c r="DM20" i="3"/>
  <c r="DM48" i="3"/>
  <c r="U58" i="2"/>
  <c r="DM49" i="3"/>
  <c r="DM4" i="3"/>
  <c r="DM8" i="3"/>
  <c r="DM27" i="3"/>
  <c r="DM39" i="3"/>
  <c r="DM43" i="3"/>
  <c r="DM52" i="3"/>
  <c r="DM6" i="3"/>
  <c r="DM32" i="3"/>
  <c r="DM10" i="3"/>
  <c r="DM35" i="3"/>
  <c r="DM15" i="3"/>
  <c r="DM31" i="3"/>
  <c r="DM18" i="3"/>
  <c r="DM46" i="3"/>
  <c r="DM54" i="3"/>
  <c r="DM22" i="3"/>
  <c r="DM38" i="3"/>
  <c r="DM47" i="3"/>
  <c r="DM36" i="3"/>
  <c r="DM41" i="3"/>
  <c r="DM9" i="3"/>
  <c r="DM34" i="3"/>
  <c r="DM17" i="3"/>
  <c r="DM45" i="3"/>
  <c r="DM37" i="3"/>
  <c r="DM13" i="3"/>
  <c r="DM26" i="3"/>
  <c r="DM5" i="3"/>
  <c r="DM23" i="3"/>
  <c r="DM11" i="3"/>
  <c r="DM42" i="3"/>
  <c r="DM29" i="3"/>
  <c r="DM19" i="3"/>
  <c r="DM28" i="3"/>
  <c r="DM14" i="3"/>
  <c r="DM33" i="3"/>
  <c r="DM53" i="3"/>
  <c r="BY56" i="3"/>
  <c r="K58" i="3"/>
  <c r="K56" i="3"/>
  <c r="CC54" i="3"/>
  <c r="CA56" i="3"/>
  <c r="U56" i="2"/>
  <c r="CC5" i="3"/>
  <c r="CD5" i="3" s="1"/>
  <c r="CG20" i="2"/>
  <c r="AB43" i="2"/>
  <c r="CC41" i="3"/>
  <c r="CD41" i="3" s="1"/>
  <c r="AB52" i="2"/>
  <c r="AC16" i="2"/>
  <c r="AC40" i="2"/>
  <c r="CF7" i="2"/>
  <c r="AB9" i="2"/>
  <c r="AB17" i="2"/>
  <c r="AC30" i="2"/>
  <c r="AB24" i="2"/>
  <c r="AC49" i="2"/>
  <c r="CG36" i="2"/>
  <c r="AC43" i="2"/>
  <c r="CG29" i="2"/>
  <c r="CG50" i="2"/>
  <c r="AC19" i="2"/>
  <c r="CF8" i="2"/>
  <c r="AC39" i="2"/>
  <c r="AB42" i="2"/>
  <c r="AC25" i="2"/>
  <c r="AB5" i="2"/>
  <c r="AB51" i="2"/>
  <c r="AC35" i="2"/>
  <c r="AB38" i="2"/>
  <c r="CG52" i="2"/>
  <c r="AC37" i="2"/>
  <c r="CF30" i="2"/>
  <c r="CG53" i="2"/>
  <c r="AC53" i="2"/>
  <c r="CF11" i="2"/>
  <c r="AB11" i="2"/>
  <c r="CG3" i="2"/>
  <c r="AC3" i="2"/>
  <c r="CF33" i="2"/>
  <c r="AB33" i="2"/>
  <c r="CF19" i="2"/>
  <c r="AB19" i="2"/>
  <c r="CF27" i="2"/>
  <c r="AB27" i="2"/>
  <c r="CG46" i="2"/>
  <c r="AC46" i="2"/>
  <c r="CG31" i="2"/>
  <c r="AC31" i="2"/>
  <c r="CF39" i="2"/>
  <c r="AB39" i="2"/>
  <c r="CG42" i="2"/>
  <c r="AC42" i="2"/>
  <c r="CF20" i="2"/>
  <c r="AB20" i="2"/>
  <c r="CG7" i="2"/>
  <c r="AC7" i="2"/>
  <c r="CF23" i="2"/>
  <c r="AB23" i="2"/>
  <c r="CF37" i="2"/>
  <c r="AB37" i="2"/>
  <c r="CG44" i="2"/>
  <c r="AC44" i="2"/>
  <c r="CG23" i="2"/>
  <c r="AC23" i="2"/>
  <c r="CG26" i="2"/>
  <c r="AC26" i="2"/>
  <c r="CF50" i="2"/>
  <c r="AB50" i="2"/>
  <c r="CG5" i="2"/>
  <c r="AC5" i="2"/>
  <c r="CF13" i="2"/>
  <c r="AB13" i="2"/>
  <c r="CG15" i="2"/>
  <c r="AC15" i="2"/>
  <c r="CF14" i="2"/>
  <c r="AB14" i="2"/>
  <c r="CG17" i="2"/>
  <c r="AC17" i="2"/>
  <c r="CF46" i="2"/>
  <c r="AB46" i="2"/>
  <c r="CG22" i="2"/>
  <c r="AC22" i="2"/>
  <c r="CG12" i="2"/>
  <c r="AC12" i="2"/>
  <c r="CG47" i="2"/>
  <c r="AC47" i="2"/>
  <c r="CF35" i="2"/>
  <c r="AB35" i="2"/>
  <c r="CG8" i="2"/>
  <c r="AC8" i="2"/>
  <c r="CF36" i="2"/>
  <c r="AB36" i="2"/>
  <c r="CG41" i="2"/>
  <c r="AC41" i="2"/>
  <c r="CF34" i="2"/>
  <c r="AB34" i="2"/>
  <c r="CG51" i="2"/>
  <c r="AC51" i="2"/>
  <c r="CG38" i="2"/>
  <c r="AC38" i="2"/>
  <c r="CF53" i="2"/>
  <c r="AB53" i="2"/>
  <c r="CF41" i="2"/>
  <c r="AB41" i="2"/>
  <c r="CF12" i="2"/>
  <c r="AB12" i="2"/>
  <c r="CF29" i="2"/>
  <c r="AB29" i="2"/>
  <c r="CF32" i="2"/>
  <c r="AB32" i="2"/>
  <c r="CF15" i="2"/>
  <c r="AB15" i="2"/>
  <c r="CG24" i="2"/>
  <c r="AC24" i="2"/>
  <c r="CG54" i="2"/>
  <c r="AC54" i="2"/>
  <c r="CG14" i="2"/>
  <c r="AC14" i="2"/>
  <c r="CG11" i="2"/>
  <c r="AC11" i="2"/>
  <c r="CF47" i="2"/>
  <c r="AB47" i="2"/>
  <c r="CF54" i="2"/>
  <c r="AB54" i="2"/>
  <c r="CF49" i="2"/>
  <c r="AB49" i="2"/>
  <c r="CG6" i="2"/>
  <c r="AC6" i="2"/>
  <c r="CF26" i="2"/>
  <c r="AB26" i="2"/>
  <c r="CF21" i="2"/>
  <c r="AB21" i="2"/>
  <c r="CF16" i="2"/>
  <c r="AB16" i="2"/>
  <c r="CF31" i="2"/>
  <c r="AB31" i="2"/>
  <c r="CF45" i="2"/>
  <c r="AB45" i="2"/>
  <c r="CG32" i="2"/>
  <c r="AC32" i="2"/>
  <c r="CF28" i="2"/>
  <c r="AB28" i="2"/>
  <c r="CG10" i="2"/>
  <c r="AC10" i="2"/>
  <c r="CF6" i="2"/>
  <c r="AB6" i="2"/>
  <c r="CF40" i="2"/>
  <c r="AB40" i="2"/>
  <c r="CG4" i="2"/>
  <c r="AC4" i="2"/>
  <c r="CG18" i="2"/>
  <c r="AC18" i="2"/>
  <c r="CG13" i="2"/>
  <c r="AC13" i="2"/>
  <c r="CF25" i="2"/>
  <c r="AB25" i="2"/>
  <c r="CG33" i="2"/>
  <c r="AC33" i="2"/>
  <c r="CG28" i="2"/>
  <c r="AC28" i="2"/>
  <c r="CF4" i="2"/>
  <c r="AB4" i="2"/>
  <c r="CG34" i="2"/>
  <c r="AC34" i="2"/>
  <c r="CF3" i="2"/>
  <c r="AB3" i="2"/>
  <c r="CF44" i="2"/>
  <c r="AB44" i="2"/>
  <c r="CG27" i="2"/>
  <c r="AC27" i="2"/>
  <c r="CG9" i="2"/>
  <c r="AC9" i="2"/>
  <c r="CG45" i="2"/>
  <c r="AC45" i="2"/>
  <c r="CF22" i="2"/>
  <c r="AB22" i="2"/>
  <c r="CF10" i="2"/>
  <c r="AB10" i="2"/>
  <c r="CG21" i="2"/>
  <c r="AC21" i="2"/>
  <c r="CF48" i="2"/>
  <c r="AB48" i="2"/>
  <c r="CG48" i="2"/>
  <c r="AC48" i="2"/>
  <c r="CF18" i="2"/>
  <c r="AB18" i="2"/>
  <c r="CK7" i="3"/>
  <c r="CK3" i="3"/>
  <c r="CK6" i="3"/>
  <c r="CK4" i="3"/>
  <c r="CK5" i="3"/>
  <c r="CG8" i="3"/>
  <c r="CH8" i="3"/>
  <c r="CI8" i="3"/>
  <c r="CJ8" i="3"/>
  <c r="BQ23" i="2"/>
  <c r="CB23" i="2" s="1"/>
  <c r="ED4" i="2"/>
  <c r="ED12" i="2"/>
  <c r="ED20" i="2"/>
  <c r="ED28" i="2"/>
  <c r="ED36" i="2"/>
  <c r="ED44" i="2"/>
  <c r="ED52" i="2"/>
  <c r="EE12" i="2"/>
  <c r="EE20" i="2"/>
  <c r="EE28" i="2"/>
  <c r="EE44" i="2"/>
  <c r="ED11" i="2"/>
  <c r="EE19" i="2"/>
  <c r="EE4" i="2"/>
  <c r="EE36" i="2"/>
  <c r="EE52" i="2"/>
  <c r="ED43" i="2"/>
  <c r="EE11" i="2"/>
  <c r="EE51" i="2"/>
  <c r="ED5" i="2"/>
  <c r="ED13" i="2"/>
  <c r="ED21" i="2"/>
  <c r="ED29" i="2"/>
  <c r="ED37" i="2"/>
  <c r="ED45" i="2"/>
  <c r="ED53" i="2"/>
  <c r="EE5" i="2"/>
  <c r="EE21" i="2"/>
  <c r="EE29" i="2"/>
  <c r="EE37" i="2"/>
  <c r="EE45" i="2"/>
  <c r="EE53" i="2"/>
  <c r="EE14" i="2"/>
  <c r="EE30" i="2"/>
  <c r="EE46" i="2"/>
  <c r="ED7" i="2"/>
  <c r="ED31" i="2"/>
  <c r="EE3" i="2"/>
  <c r="EE15" i="2"/>
  <c r="EE31" i="2"/>
  <c r="EE47" i="2"/>
  <c r="ED16" i="2"/>
  <c r="ED32" i="2"/>
  <c r="ED40" i="2"/>
  <c r="EE34" i="2"/>
  <c r="EE50" i="2"/>
  <c r="ED27" i="2"/>
  <c r="EE27" i="2"/>
  <c r="EE13" i="2"/>
  <c r="ED15" i="2"/>
  <c r="ED39" i="2"/>
  <c r="EE10" i="2"/>
  <c r="ED35" i="2"/>
  <c r="ED6" i="2"/>
  <c r="ED14" i="2"/>
  <c r="ED22" i="2"/>
  <c r="ED30" i="2"/>
  <c r="ED38" i="2"/>
  <c r="ED46" i="2"/>
  <c r="ED54" i="2"/>
  <c r="EE6" i="2"/>
  <c r="EE22" i="2"/>
  <c r="EE38" i="2"/>
  <c r="EE54" i="2"/>
  <c r="ED23" i="2"/>
  <c r="ED47" i="2"/>
  <c r="EE7" i="2"/>
  <c r="EE23" i="2"/>
  <c r="EE39" i="2"/>
  <c r="ED3" i="2"/>
  <c r="ED8" i="2"/>
  <c r="ED24" i="2"/>
  <c r="ED48" i="2"/>
  <c r="EE18" i="2"/>
  <c r="ED51" i="2"/>
  <c r="EE43" i="2"/>
  <c r="EE8" i="2"/>
  <c r="EE16" i="2"/>
  <c r="EE24" i="2"/>
  <c r="EE32" i="2"/>
  <c r="EE40" i="2"/>
  <c r="EE48" i="2"/>
  <c r="ED9" i="2"/>
  <c r="ED17" i="2"/>
  <c r="ED25" i="2"/>
  <c r="ED33" i="2"/>
  <c r="ED41" i="2"/>
  <c r="ED49" i="2"/>
  <c r="EE9" i="2"/>
  <c r="EE17" i="2"/>
  <c r="EE25" i="2"/>
  <c r="EE33" i="2"/>
  <c r="EE41" i="2"/>
  <c r="EE49" i="2"/>
  <c r="ED10" i="2"/>
  <c r="ED18" i="2"/>
  <c r="ED26" i="2"/>
  <c r="ED34" i="2"/>
  <c r="ED42" i="2"/>
  <c r="ED50" i="2"/>
  <c r="EE26" i="2"/>
  <c r="EE42" i="2"/>
  <c r="ED19" i="2"/>
  <c r="EE35" i="2"/>
  <c r="BQ11" i="2"/>
  <c r="CB11" i="2" s="1"/>
  <c r="BP37" i="2"/>
  <c r="CA37" i="2" s="1"/>
  <c r="BP42" i="2"/>
  <c r="CA42" i="2" s="1"/>
  <c r="CD42" i="2" s="1"/>
  <c r="BN19" i="2"/>
  <c r="BY19" i="2" s="1"/>
  <c r="BO44" i="2"/>
  <c r="BZ44" i="2" s="1"/>
  <c r="BO43" i="2"/>
  <c r="BZ43" i="2" s="1"/>
  <c r="BQ9" i="2"/>
  <c r="CB9" i="2" s="1"/>
  <c r="BN26" i="2"/>
  <c r="BY26" i="2" s="1"/>
  <c r="BO34" i="2"/>
  <c r="BZ34" i="2" s="1"/>
  <c r="BP30" i="2"/>
  <c r="CA30" i="2" s="1"/>
  <c r="BO18" i="2"/>
  <c r="BZ18" i="2" s="1"/>
  <c r="BP10" i="2"/>
  <c r="CA10" i="2" s="1"/>
  <c r="CD10" i="2" s="1"/>
  <c r="BO10" i="2"/>
  <c r="BZ10" i="2" s="1"/>
  <c r="BN34" i="2"/>
  <c r="BY34" i="2" s="1"/>
  <c r="BO6" i="2"/>
  <c r="BZ6" i="2" s="1"/>
  <c r="BQ48" i="2"/>
  <c r="CB48" i="2" s="1"/>
  <c r="DH4" i="2"/>
  <c r="DH12" i="2"/>
  <c r="DH20" i="2"/>
  <c r="DH28" i="2"/>
  <c r="DH36" i="2"/>
  <c r="DH44" i="2"/>
  <c r="DH52" i="2"/>
  <c r="DI4" i="2"/>
  <c r="DI12" i="2"/>
  <c r="DI20" i="2"/>
  <c r="DI28" i="2"/>
  <c r="DI36" i="2"/>
  <c r="DI44" i="2"/>
  <c r="DI52" i="2"/>
  <c r="DH5" i="2"/>
  <c r="DH13" i="2"/>
  <c r="DH21" i="2"/>
  <c r="DH29" i="2"/>
  <c r="DH37" i="2"/>
  <c r="DH45" i="2"/>
  <c r="DH53" i="2"/>
  <c r="DI9" i="2"/>
  <c r="DI41" i="2"/>
  <c r="DH26" i="2"/>
  <c r="DI18" i="2"/>
  <c r="DI26" i="2"/>
  <c r="DI42" i="2"/>
  <c r="DH19" i="2"/>
  <c r="DH35" i="2"/>
  <c r="DH51" i="2"/>
  <c r="DI19" i="2"/>
  <c r="DI43" i="2"/>
  <c r="DI5" i="2"/>
  <c r="DI13" i="2"/>
  <c r="DI21" i="2"/>
  <c r="DI29" i="2"/>
  <c r="DI37" i="2"/>
  <c r="DI45" i="2"/>
  <c r="DI53" i="2"/>
  <c r="DH6" i="2"/>
  <c r="DH14" i="2"/>
  <c r="DH22" i="2"/>
  <c r="DH30" i="2"/>
  <c r="DH38" i="2"/>
  <c r="DH46" i="2"/>
  <c r="DH54" i="2"/>
  <c r="DI6" i="2"/>
  <c r="DI14" i="2"/>
  <c r="DI22" i="2"/>
  <c r="DI30" i="2"/>
  <c r="DI38" i="2"/>
  <c r="DI46" i="2"/>
  <c r="DI54" i="2"/>
  <c r="DH7" i="2"/>
  <c r="DH15" i="2"/>
  <c r="DH23" i="2"/>
  <c r="DH31" i="2"/>
  <c r="DH39" i="2"/>
  <c r="DH47" i="2"/>
  <c r="DI3" i="2"/>
  <c r="DI7" i="2"/>
  <c r="DI15" i="2"/>
  <c r="DI23" i="2"/>
  <c r="DI31" i="2"/>
  <c r="DI39" i="2"/>
  <c r="DI47" i="2"/>
  <c r="DH8" i="2"/>
  <c r="DH16" i="2"/>
  <c r="DH24" i="2"/>
  <c r="DH32" i="2"/>
  <c r="DH40" i="2"/>
  <c r="DH48" i="2"/>
  <c r="DI8" i="2"/>
  <c r="DI16" i="2"/>
  <c r="DI24" i="2"/>
  <c r="DI32" i="2"/>
  <c r="DI40" i="2"/>
  <c r="DI48" i="2"/>
  <c r="DH9" i="2"/>
  <c r="DH17" i="2"/>
  <c r="DH25" i="2"/>
  <c r="DH33" i="2"/>
  <c r="DH41" i="2"/>
  <c r="DH49" i="2"/>
  <c r="DI17" i="2"/>
  <c r="DI25" i="2"/>
  <c r="DI33" i="2"/>
  <c r="DI49" i="2"/>
  <c r="DH18" i="2"/>
  <c r="DH34" i="2"/>
  <c r="DH42" i="2"/>
  <c r="DH50" i="2"/>
  <c r="DI10" i="2"/>
  <c r="DI34" i="2"/>
  <c r="DI50" i="2"/>
  <c r="DH11" i="2"/>
  <c r="DH27" i="2"/>
  <c r="DH43" i="2"/>
  <c r="DI11" i="2"/>
  <c r="DI27" i="2"/>
  <c r="DI35" i="2"/>
  <c r="DI51" i="2"/>
  <c r="DH10" i="2"/>
  <c r="BP6" i="2"/>
  <c r="CA6" i="2" s="1"/>
  <c r="CD6" i="2" s="1"/>
  <c r="BN33" i="2"/>
  <c r="BY33" i="2" s="1"/>
  <c r="BN28" i="2"/>
  <c r="BY28" i="2" s="1"/>
  <c r="BQ16" i="2"/>
  <c r="CB16" i="2" s="1"/>
  <c r="BN27" i="2"/>
  <c r="BY27" i="2" s="1"/>
  <c r="BQ12" i="2"/>
  <c r="CB12" i="2" s="1"/>
  <c r="BN10" i="2"/>
  <c r="BY10" i="2" s="1"/>
  <c r="BO29" i="2"/>
  <c r="BZ29" i="2" s="1"/>
  <c r="BZ3" i="2"/>
  <c r="BP4" i="2"/>
  <c r="CA4" i="2" s="1"/>
  <c r="BQ8" i="2"/>
  <c r="CB8" i="2" s="1"/>
  <c r="BN16" i="2"/>
  <c r="BY16" i="2" s="1"/>
  <c r="BO30" i="2"/>
  <c r="BZ30" i="2" s="1"/>
  <c r="BO4" i="2"/>
  <c r="BZ4" i="2" s="1"/>
  <c r="BP54" i="2"/>
  <c r="CA54" i="2" s="1"/>
  <c r="CD54" i="2" s="1"/>
  <c r="BP28" i="2"/>
  <c r="CA28" i="2" s="1"/>
  <c r="CD28" i="2" s="1"/>
  <c r="BQ10" i="2"/>
  <c r="CB10" i="2" s="1"/>
  <c r="DL10" i="2"/>
  <c r="DL18" i="2"/>
  <c r="DL26" i="2"/>
  <c r="DL34" i="2"/>
  <c r="DL42" i="2"/>
  <c r="DL50" i="2"/>
  <c r="DL19" i="2"/>
  <c r="DL43" i="2"/>
  <c r="DL4" i="2"/>
  <c r="DL20" i="2"/>
  <c r="DL44" i="2"/>
  <c r="DL30" i="2"/>
  <c r="DK39" i="2"/>
  <c r="DL7" i="2"/>
  <c r="DL47" i="2"/>
  <c r="DK8" i="2"/>
  <c r="DK40" i="2"/>
  <c r="DK11" i="2"/>
  <c r="DK19" i="2"/>
  <c r="DK27" i="2"/>
  <c r="DK35" i="2"/>
  <c r="DK43" i="2"/>
  <c r="DK51" i="2"/>
  <c r="DL11" i="2"/>
  <c r="DL27" i="2"/>
  <c r="DL35" i="2"/>
  <c r="DL51" i="2"/>
  <c r="DL12" i="2"/>
  <c r="DL36" i="2"/>
  <c r="DL14" i="2"/>
  <c r="DL54" i="2"/>
  <c r="DK15" i="2"/>
  <c r="DK47" i="2"/>
  <c r="DL23" i="2"/>
  <c r="DK16" i="2"/>
  <c r="DK48" i="2"/>
  <c r="DK4" i="2"/>
  <c r="DK12" i="2"/>
  <c r="DK20" i="2"/>
  <c r="DK28" i="2"/>
  <c r="DK36" i="2"/>
  <c r="DK44" i="2"/>
  <c r="DK52" i="2"/>
  <c r="DL28" i="2"/>
  <c r="DL52" i="2"/>
  <c r="DL38" i="2"/>
  <c r="DK31" i="2"/>
  <c r="DL31" i="2"/>
  <c r="DK24" i="2"/>
  <c r="DL8" i="2"/>
  <c r="DL24" i="2"/>
  <c r="DL40" i="2"/>
  <c r="DK17" i="2"/>
  <c r="DK33" i="2"/>
  <c r="DK49" i="2"/>
  <c r="DL9" i="2"/>
  <c r="DL17" i="2"/>
  <c r="DL33" i="2"/>
  <c r="DL49" i="2"/>
  <c r="DK18" i="2"/>
  <c r="DK34" i="2"/>
  <c r="DK50" i="2"/>
  <c r="DK5" i="2"/>
  <c r="DK13" i="2"/>
  <c r="DK21" i="2"/>
  <c r="DK29" i="2"/>
  <c r="DK37" i="2"/>
  <c r="DK45" i="2"/>
  <c r="DK53" i="2"/>
  <c r="DK6" i="2"/>
  <c r="DK22" i="2"/>
  <c r="DK38" i="2"/>
  <c r="DK54" i="2"/>
  <c r="DL6" i="2"/>
  <c r="DL46" i="2"/>
  <c r="DK23" i="2"/>
  <c r="DL15" i="2"/>
  <c r="DK32" i="2"/>
  <c r="DL16" i="2"/>
  <c r="DL32" i="2"/>
  <c r="DL48" i="2"/>
  <c r="DK9" i="2"/>
  <c r="DK25" i="2"/>
  <c r="DK41" i="2"/>
  <c r="DL25" i="2"/>
  <c r="DL41" i="2"/>
  <c r="DK10" i="2"/>
  <c r="DK26" i="2"/>
  <c r="DK42" i="2"/>
  <c r="DL5" i="2"/>
  <c r="DL13" i="2"/>
  <c r="DL21" i="2"/>
  <c r="DL29" i="2"/>
  <c r="DL37" i="2"/>
  <c r="DL45" i="2"/>
  <c r="DL53" i="2"/>
  <c r="DK14" i="2"/>
  <c r="DK30" i="2"/>
  <c r="DK46" i="2"/>
  <c r="DL22" i="2"/>
  <c r="DK7" i="2"/>
  <c r="DL3" i="2"/>
  <c r="DL39" i="2"/>
  <c r="BO28" i="2"/>
  <c r="BZ28" i="2" s="1"/>
  <c r="BQ47" i="2"/>
  <c r="CB47" i="2" s="1"/>
  <c r="BN49" i="2"/>
  <c r="BY49" i="2" s="1"/>
  <c r="BO52" i="2"/>
  <c r="BZ52" i="2" s="1"/>
  <c r="BP22" i="2"/>
  <c r="CA22" i="2" s="1"/>
  <c r="CD22" i="2" s="1"/>
  <c r="BQ46" i="2"/>
  <c r="CB46" i="2" s="1"/>
  <c r="BN48" i="2"/>
  <c r="BY48" i="2" s="1"/>
  <c r="BO51" i="2"/>
  <c r="BZ51" i="2" s="1"/>
  <c r="BO22" i="2"/>
  <c r="BZ22" i="2" s="1"/>
  <c r="BQ41" i="2"/>
  <c r="CB41" i="2" s="1"/>
  <c r="BQ39" i="2"/>
  <c r="CB39" i="2" s="1"/>
  <c r="BP52" i="2"/>
  <c r="CA52" i="2" s="1"/>
  <c r="BN44" i="2"/>
  <c r="BY44" i="2" s="1"/>
  <c r="BP21" i="2"/>
  <c r="CA21" i="2" s="1"/>
  <c r="BO46" i="2"/>
  <c r="BZ46" i="2" s="1"/>
  <c r="BN42" i="2"/>
  <c r="BY42" i="2" s="1"/>
  <c r="BP45" i="2"/>
  <c r="CA45" i="2" s="1"/>
  <c r="BO19" i="2"/>
  <c r="BZ19" i="2" s="1"/>
  <c r="BQ27" i="2"/>
  <c r="CB27" i="2" s="1"/>
  <c r="BP50" i="2"/>
  <c r="CA50" i="2" s="1"/>
  <c r="BQ40" i="2"/>
  <c r="CB40" i="2" s="1"/>
  <c r="BN43" i="2"/>
  <c r="BY43" i="2" s="1"/>
  <c r="BO21" i="2"/>
  <c r="BZ21" i="2" s="1"/>
  <c r="BN35" i="2"/>
  <c r="BY35" i="2" s="1"/>
  <c r="BO45" i="2"/>
  <c r="BZ45" i="2" s="1"/>
  <c r="BP18" i="2"/>
  <c r="CA18" i="2" s="1"/>
  <c r="BQ24" i="2"/>
  <c r="CB24" i="2" s="1"/>
  <c r="BN15" i="2"/>
  <c r="BY15" i="2" s="1"/>
  <c r="BO37" i="2"/>
  <c r="BZ37" i="2" s="1"/>
  <c r="BO14" i="2"/>
  <c r="BZ14" i="2" s="1"/>
  <c r="BQ32" i="2"/>
  <c r="CB32" i="2" s="1"/>
  <c r="BN51" i="2"/>
  <c r="BY51" i="2" s="1"/>
  <c r="BN14" i="2"/>
  <c r="BY14" i="2" s="1"/>
  <c r="BP36" i="2"/>
  <c r="CA36" i="2" s="1"/>
  <c r="BP13" i="2"/>
  <c r="CA13" i="2" s="1"/>
  <c r="BQ29" i="2"/>
  <c r="CB29" i="2" s="1"/>
  <c r="BN50" i="2"/>
  <c r="BY50" i="2" s="1"/>
  <c r="BN11" i="2"/>
  <c r="BY11" i="2" s="1"/>
  <c r="BO36" i="2"/>
  <c r="BZ36" i="2" s="1"/>
  <c r="BO13" i="2"/>
  <c r="BZ13" i="2" s="1"/>
  <c r="BQ28" i="2"/>
  <c r="CB28" i="2" s="1"/>
  <c r="BN32" i="2"/>
  <c r="BY32" i="2" s="1"/>
  <c r="BO54" i="2"/>
  <c r="BZ54" i="2" s="1"/>
  <c r="BO42" i="2"/>
  <c r="BZ42" i="2" s="1"/>
  <c r="BO27" i="2"/>
  <c r="BZ27" i="2" s="1"/>
  <c r="BP12" i="2"/>
  <c r="CA12" i="2" s="1"/>
  <c r="CD12" i="2" s="1"/>
  <c r="BQ45" i="2"/>
  <c r="CB45" i="2" s="1"/>
  <c r="BQ15" i="2"/>
  <c r="CB15" i="2" s="1"/>
  <c r="CD15" i="2" s="1"/>
  <c r="BN31" i="2"/>
  <c r="BP53" i="2"/>
  <c r="CA53" i="2" s="1"/>
  <c r="BP38" i="2"/>
  <c r="CA38" i="2" s="1"/>
  <c r="BP26" i="2"/>
  <c r="CA26" i="2" s="1"/>
  <c r="BO12" i="2"/>
  <c r="BZ12" i="2" s="1"/>
  <c r="BQ44" i="2"/>
  <c r="CB44" i="2" s="1"/>
  <c r="BQ14" i="2"/>
  <c r="CB14" i="2" s="1"/>
  <c r="BY3" i="2"/>
  <c r="BN30" i="2"/>
  <c r="BY30" i="2" s="1"/>
  <c r="BO53" i="2"/>
  <c r="BZ53" i="2" s="1"/>
  <c r="BO38" i="2"/>
  <c r="BZ38" i="2" s="1"/>
  <c r="BO26" i="2"/>
  <c r="BZ26" i="2" s="1"/>
  <c r="BO11" i="2"/>
  <c r="BZ11" i="2" s="1"/>
  <c r="BQ43" i="2"/>
  <c r="CB43" i="2" s="1"/>
  <c r="BQ13" i="2"/>
  <c r="CB13" i="2" s="1"/>
  <c r="CD13" i="2" s="1"/>
  <c r="BN47" i="2"/>
  <c r="BY47" i="2" s="1"/>
  <c r="BN18" i="2"/>
  <c r="BY18" i="2" s="1"/>
  <c r="BO50" i="2"/>
  <c r="BZ50" i="2" s="1"/>
  <c r="BO35" i="2"/>
  <c r="BZ35" i="2" s="1"/>
  <c r="BP20" i="2"/>
  <c r="CA20" i="2" s="1"/>
  <c r="CD20" i="2" s="1"/>
  <c r="BP5" i="2"/>
  <c r="CA5" i="2" s="1"/>
  <c r="BQ31" i="2"/>
  <c r="CB31" i="2" s="1"/>
  <c r="BQ7" i="2"/>
  <c r="CB7" i="2" s="1"/>
  <c r="BN46" i="2"/>
  <c r="BY46" i="2" s="1"/>
  <c r="BN17" i="2"/>
  <c r="BY17" i="2" s="1"/>
  <c r="BP46" i="2"/>
  <c r="CA46" i="2" s="1"/>
  <c r="BP34" i="2"/>
  <c r="CA34" i="2" s="1"/>
  <c r="BO20" i="2"/>
  <c r="BZ20" i="2" s="1"/>
  <c r="BO5" i="2"/>
  <c r="BZ5" i="2" s="1"/>
  <c r="BQ30" i="2"/>
  <c r="CB30" i="2" s="1"/>
  <c r="BN39" i="2"/>
  <c r="BY39" i="2" s="1"/>
  <c r="BN12" i="2"/>
  <c r="BP44" i="2"/>
  <c r="CA44" i="2" s="1"/>
  <c r="BP29" i="2"/>
  <c r="CA29" i="2" s="1"/>
  <c r="BP14" i="2"/>
  <c r="CA14" i="2" s="1"/>
  <c r="CD14" i="2" s="1"/>
  <c r="CB3" i="2"/>
  <c r="BQ25" i="2"/>
  <c r="CB25" i="2" s="1"/>
  <c r="BN41" i="2"/>
  <c r="BN25" i="2"/>
  <c r="BN9" i="2"/>
  <c r="BP49" i="2"/>
  <c r="CA49" i="2" s="1"/>
  <c r="BP41" i="2"/>
  <c r="CA41" i="2" s="1"/>
  <c r="CD41" i="2" s="1"/>
  <c r="BP33" i="2"/>
  <c r="CA33" i="2" s="1"/>
  <c r="CD33" i="2" s="1"/>
  <c r="BP25" i="2"/>
  <c r="CA25" i="2" s="1"/>
  <c r="BP17" i="2"/>
  <c r="CA17" i="2" s="1"/>
  <c r="CD17" i="2" s="1"/>
  <c r="BP9" i="2"/>
  <c r="CA9" i="2" s="1"/>
  <c r="BQ54" i="2"/>
  <c r="CB54" i="2" s="1"/>
  <c r="BQ38" i="2"/>
  <c r="CB38" i="2" s="1"/>
  <c r="CD38" i="2" s="1"/>
  <c r="BQ22" i="2"/>
  <c r="CB22" i="2" s="1"/>
  <c r="BQ6" i="2"/>
  <c r="CB6" i="2" s="1"/>
  <c r="BN40" i="2"/>
  <c r="BN24" i="2"/>
  <c r="BN8" i="2"/>
  <c r="BO49" i="2"/>
  <c r="BZ49" i="2" s="1"/>
  <c r="BO41" i="2"/>
  <c r="BZ41" i="2" s="1"/>
  <c r="BO33" i="2"/>
  <c r="BZ33" i="2" s="1"/>
  <c r="BO25" i="2"/>
  <c r="BZ25" i="2" s="1"/>
  <c r="BO17" i="2"/>
  <c r="BZ17" i="2" s="1"/>
  <c r="BO9" i="2"/>
  <c r="BZ9" i="2" s="1"/>
  <c r="BQ53" i="2"/>
  <c r="CB53" i="2" s="1"/>
  <c r="CD53" i="2" s="1"/>
  <c r="BQ37" i="2"/>
  <c r="CB37" i="2" s="1"/>
  <c r="BQ21" i="2"/>
  <c r="CB21" i="2" s="1"/>
  <c r="BQ5" i="2"/>
  <c r="CB5" i="2" s="1"/>
  <c r="BN23" i="2"/>
  <c r="BN7" i="2"/>
  <c r="BP48" i="2"/>
  <c r="CA48" i="2" s="1"/>
  <c r="CD48" i="2" s="1"/>
  <c r="BP40" i="2"/>
  <c r="CA40" i="2" s="1"/>
  <c r="BP32" i="2"/>
  <c r="CA32" i="2" s="1"/>
  <c r="CD32" i="2" s="1"/>
  <c r="BP24" i="2"/>
  <c r="CA24" i="2" s="1"/>
  <c r="BP16" i="2"/>
  <c r="CA16" i="2" s="1"/>
  <c r="CD16" i="2" s="1"/>
  <c r="BP8" i="2"/>
  <c r="CA8" i="2" s="1"/>
  <c r="CD8" i="2" s="1"/>
  <c r="BQ52" i="2"/>
  <c r="CB52" i="2" s="1"/>
  <c r="BQ36" i="2"/>
  <c r="CB36" i="2" s="1"/>
  <c r="CD36" i="2" s="1"/>
  <c r="BQ20" i="2"/>
  <c r="CB20" i="2" s="1"/>
  <c r="BQ4" i="2"/>
  <c r="CB4" i="2" s="1"/>
  <c r="CD4" i="2" s="1"/>
  <c r="BN54" i="2"/>
  <c r="BN38" i="2"/>
  <c r="BN22" i="2"/>
  <c r="BN6" i="2"/>
  <c r="BO48" i="2"/>
  <c r="BZ48" i="2" s="1"/>
  <c r="BO40" i="2"/>
  <c r="BZ40" i="2" s="1"/>
  <c r="BO32" i="2"/>
  <c r="BZ32" i="2" s="1"/>
  <c r="BO24" i="2"/>
  <c r="BZ24" i="2" s="1"/>
  <c r="BO16" i="2"/>
  <c r="BZ16" i="2" s="1"/>
  <c r="BO8" i="2"/>
  <c r="BZ8" i="2" s="1"/>
  <c r="BQ51" i="2"/>
  <c r="CB51" i="2" s="1"/>
  <c r="BQ35" i="2"/>
  <c r="CB35" i="2" s="1"/>
  <c r="BQ19" i="2"/>
  <c r="CB19" i="2" s="1"/>
  <c r="BN53" i="2"/>
  <c r="BN37" i="2"/>
  <c r="BN21" i="2"/>
  <c r="BN5" i="2"/>
  <c r="BP47" i="2"/>
  <c r="CA47" i="2" s="1"/>
  <c r="CD47" i="2" s="1"/>
  <c r="BP39" i="2"/>
  <c r="CA39" i="2" s="1"/>
  <c r="CD39" i="2" s="1"/>
  <c r="BP31" i="2"/>
  <c r="CA31" i="2" s="1"/>
  <c r="BP23" i="2"/>
  <c r="CA23" i="2" s="1"/>
  <c r="CD23" i="2" s="1"/>
  <c r="BP15" i="2"/>
  <c r="CA15" i="2" s="1"/>
  <c r="BP7" i="2"/>
  <c r="CA7" i="2" s="1"/>
  <c r="BQ50" i="2"/>
  <c r="CB50" i="2" s="1"/>
  <c r="BQ34" i="2"/>
  <c r="CB34" i="2" s="1"/>
  <c r="BQ18" i="2"/>
  <c r="CB18" i="2" s="1"/>
  <c r="BN52" i="2"/>
  <c r="BN36" i="2"/>
  <c r="BN20" i="2"/>
  <c r="BN4" i="2"/>
  <c r="BO47" i="2"/>
  <c r="BZ47" i="2" s="1"/>
  <c r="BO39" i="2"/>
  <c r="BZ39" i="2" s="1"/>
  <c r="BO31" i="2"/>
  <c r="BZ31" i="2" s="1"/>
  <c r="BO23" i="2"/>
  <c r="BZ23" i="2" s="1"/>
  <c r="BO15" i="2"/>
  <c r="BZ15" i="2" s="1"/>
  <c r="BO7" i="2"/>
  <c r="BZ7" i="2" s="1"/>
  <c r="BQ49" i="2"/>
  <c r="CB49" i="2" s="1"/>
  <c r="BQ33" i="2"/>
  <c r="CB33" i="2" s="1"/>
  <c r="BQ17" i="2"/>
  <c r="CB17" i="2" s="1"/>
  <c r="BN45" i="2"/>
  <c r="BN29" i="2"/>
  <c r="BN13" i="2"/>
  <c r="BP51" i="2"/>
  <c r="CA51" i="2" s="1"/>
  <c r="CD51" i="2" s="1"/>
  <c r="BP43" i="2"/>
  <c r="CA43" i="2" s="1"/>
  <c r="CD43" i="2" s="1"/>
  <c r="BP35" i="2"/>
  <c r="CA35" i="2" s="1"/>
  <c r="CD35" i="2" s="1"/>
  <c r="BP27" i="2"/>
  <c r="CA27" i="2" s="1"/>
  <c r="BP19" i="2"/>
  <c r="CA19" i="2" s="1"/>
  <c r="BP11" i="2"/>
  <c r="CA11" i="2" s="1"/>
  <c r="CD11" i="2" s="1"/>
  <c r="CA3" i="2"/>
  <c r="BQ42" i="2"/>
  <c r="CB42" i="2" s="1"/>
  <c r="BQ26" i="2"/>
  <c r="CB26" i="2" s="1"/>
  <c r="CD21" i="2" l="1"/>
  <c r="CD31" i="2"/>
  <c r="CD3" i="2"/>
  <c r="CD52" i="2"/>
  <c r="CD24" i="2"/>
  <c r="CD30" i="2"/>
  <c r="CD25" i="2"/>
  <c r="CD34" i="2"/>
  <c r="CD19" i="2"/>
  <c r="CD18" i="2"/>
  <c r="CD9" i="2"/>
  <c r="CD46" i="2"/>
  <c r="CD27" i="2"/>
  <c r="CD49" i="2"/>
  <c r="CD37" i="2"/>
  <c r="CD26" i="2"/>
  <c r="CD5" i="2"/>
  <c r="CD40" i="2"/>
  <c r="CD7" i="2"/>
  <c r="CD29" i="2"/>
  <c r="CD44" i="2"/>
  <c r="CU3" i="2"/>
  <c r="DO3" i="2" s="1"/>
  <c r="CU6" i="2"/>
  <c r="DO6" i="2" s="1"/>
  <c r="CV4" i="2"/>
  <c r="DQ4" i="2" s="1"/>
  <c r="CB56" i="2"/>
  <c r="CT9" i="2"/>
  <c r="CT6" i="2"/>
  <c r="CT5" i="2"/>
  <c r="CT4" i="2"/>
  <c r="CC56" i="3"/>
  <c r="CT8" i="2"/>
  <c r="CU5" i="2"/>
  <c r="DO5" i="2" s="1"/>
  <c r="CT7" i="2"/>
  <c r="CU8" i="2"/>
  <c r="DO8" i="2" s="1"/>
  <c r="CV5" i="2"/>
  <c r="DQ5" i="2" s="1"/>
  <c r="CV7" i="2"/>
  <c r="DQ7" i="2" s="1"/>
  <c r="CV3" i="2"/>
  <c r="DQ3" i="2" s="1"/>
  <c r="CV8" i="2"/>
  <c r="DQ8" i="2" s="1"/>
  <c r="CT3" i="2"/>
  <c r="CU7" i="2"/>
  <c r="DO7" i="2" s="1"/>
  <c r="CV6" i="2"/>
  <c r="DQ6" i="2" s="1"/>
  <c r="CU4" i="2"/>
  <c r="DO4" i="2" s="1"/>
  <c r="CA56" i="2"/>
  <c r="BZ56" i="2"/>
  <c r="CD54" i="3"/>
  <c r="CC16" i="2"/>
  <c r="CC10" i="2"/>
  <c r="CC44" i="2"/>
  <c r="CC32" i="2"/>
  <c r="CC19" i="2"/>
  <c r="CC15" i="2"/>
  <c r="CC17" i="2"/>
  <c r="CC28" i="2"/>
  <c r="CC33" i="2"/>
  <c r="CC18" i="2"/>
  <c r="CC14" i="2"/>
  <c r="CC26" i="2"/>
  <c r="CC49" i="2"/>
  <c r="CC47" i="2"/>
  <c r="CC51" i="2"/>
  <c r="CC42" i="2"/>
  <c r="CC39" i="2"/>
  <c r="CC30" i="2"/>
  <c r="CC35" i="2"/>
  <c r="CC46" i="2"/>
  <c r="CC48" i="2"/>
  <c r="CS3" i="2"/>
  <c r="CC3" i="2"/>
  <c r="CC34" i="2"/>
  <c r="CC11" i="2"/>
  <c r="CC43" i="2"/>
  <c r="CC50" i="2"/>
  <c r="CC27" i="2"/>
  <c r="CU9" i="2"/>
  <c r="DO9" i="2" s="1"/>
  <c r="CV9" i="2"/>
  <c r="DQ9" i="2" s="1"/>
  <c r="CK8" i="3"/>
  <c r="CT10" i="2"/>
  <c r="CH9" i="3"/>
  <c r="CI9" i="3"/>
  <c r="CG9" i="3"/>
  <c r="CJ9" i="3"/>
  <c r="BR10" i="2"/>
  <c r="L10" i="3" s="1"/>
  <c r="BR26" i="2"/>
  <c r="L26" i="3" s="1"/>
  <c r="BR39" i="2"/>
  <c r="L39" i="3" s="1"/>
  <c r="BR32" i="2"/>
  <c r="L32" i="3" s="1"/>
  <c r="BR18" i="2"/>
  <c r="L18" i="3" s="1"/>
  <c r="BR14" i="2"/>
  <c r="L14" i="3" s="1"/>
  <c r="BR44" i="2"/>
  <c r="L44" i="3" s="1"/>
  <c r="BR28" i="2"/>
  <c r="L28" i="3" s="1"/>
  <c r="BR31" i="2"/>
  <c r="L31" i="3" s="1"/>
  <c r="BR12" i="2"/>
  <c r="L12" i="3" s="1"/>
  <c r="BY12" i="2"/>
  <c r="BY31" i="2"/>
  <c r="BR11" i="2"/>
  <c r="L11" i="3" s="1"/>
  <c r="BR46" i="2"/>
  <c r="L46" i="3" s="1"/>
  <c r="BR30" i="2"/>
  <c r="L30" i="3" s="1"/>
  <c r="BY40" i="2"/>
  <c r="BR40" i="2"/>
  <c r="L40" i="3" s="1"/>
  <c r="BR4" i="2"/>
  <c r="L4" i="3" s="1"/>
  <c r="BY4" i="2"/>
  <c r="BR48" i="2"/>
  <c r="L48" i="3" s="1"/>
  <c r="BR20" i="2"/>
  <c r="L20" i="3" s="1"/>
  <c r="BY20" i="2"/>
  <c r="BY37" i="2"/>
  <c r="BR37" i="2"/>
  <c r="L37" i="3" s="1"/>
  <c r="BR38" i="2"/>
  <c r="L38" i="3" s="1"/>
  <c r="BY38" i="2"/>
  <c r="BR7" i="2"/>
  <c r="L7" i="3" s="1"/>
  <c r="BY7" i="2"/>
  <c r="BR50" i="2"/>
  <c r="L50" i="3" s="1"/>
  <c r="BR15" i="2"/>
  <c r="L15" i="3" s="1"/>
  <c r="BR36" i="2"/>
  <c r="L36" i="3" s="1"/>
  <c r="BY36" i="2"/>
  <c r="BY53" i="2"/>
  <c r="BR53" i="2"/>
  <c r="L53" i="3" s="1"/>
  <c r="BR54" i="2"/>
  <c r="L54" i="3" s="1"/>
  <c r="BY54" i="2"/>
  <c r="BY23" i="2"/>
  <c r="BR23" i="2"/>
  <c r="L23" i="3" s="1"/>
  <c r="BR34" i="2"/>
  <c r="L34" i="3" s="1"/>
  <c r="BR6" i="2"/>
  <c r="L6" i="3" s="1"/>
  <c r="BY6" i="2"/>
  <c r="BR52" i="2"/>
  <c r="L52" i="3" s="1"/>
  <c r="BY52" i="2"/>
  <c r="BR3" i="2"/>
  <c r="L3" i="3" s="1"/>
  <c r="BR43" i="2"/>
  <c r="L43" i="3" s="1"/>
  <c r="BR35" i="2"/>
  <c r="L35" i="3" s="1"/>
  <c r="BR47" i="2"/>
  <c r="L47" i="3" s="1"/>
  <c r="BR13" i="2"/>
  <c r="L13" i="3" s="1"/>
  <c r="BY13" i="2"/>
  <c r="BY9" i="2"/>
  <c r="BR9" i="2"/>
  <c r="L9" i="3" s="1"/>
  <c r="BR51" i="2"/>
  <c r="L51" i="3" s="1"/>
  <c r="BR17" i="2"/>
  <c r="L17" i="3" s="1"/>
  <c r="BR42" i="2"/>
  <c r="L42" i="3" s="1"/>
  <c r="BY5" i="2"/>
  <c r="BR5" i="2"/>
  <c r="L5" i="3" s="1"/>
  <c r="BR22" i="2"/>
  <c r="L22" i="3" s="1"/>
  <c r="BY22" i="2"/>
  <c r="BR29" i="2"/>
  <c r="L29" i="3" s="1"/>
  <c r="BY29" i="2"/>
  <c r="BR33" i="2"/>
  <c r="L33" i="3" s="1"/>
  <c r="BY25" i="2"/>
  <c r="BR25" i="2"/>
  <c r="L25" i="3" s="1"/>
  <c r="BR19" i="2"/>
  <c r="L19" i="3" s="1"/>
  <c r="BY21" i="2"/>
  <c r="BR21" i="2"/>
  <c r="L21" i="3" s="1"/>
  <c r="BR45" i="2"/>
  <c r="L45" i="3" s="1"/>
  <c r="BY45" i="2"/>
  <c r="BR49" i="2"/>
  <c r="L49" i="3" s="1"/>
  <c r="BY8" i="2"/>
  <c r="BR8" i="2"/>
  <c r="L8" i="3" s="1"/>
  <c r="BY41" i="2"/>
  <c r="BR41" i="2"/>
  <c r="L41" i="3" s="1"/>
  <c r="BR27" i="2"/>
  <c r="L27" i="3" s="1"/>
  <c r="BY24" i="2"/>
  <c r="BR24" i="2"/>
  <c r="L24" i="3" s="1"/>
  <c r="BR16" i="2"/>
  <c r="L16" i="3" s="1"/>
  <c r="CC31" i="2" l="1"/>
  <c r="CC12" i="2"/>
  <c r="CC41" i="2"/>
  <c r="CC20" i="2"/>
  <c r="CC52" i="2"/>
  <c r="CC37" i="2"/>
  <c r="CC25" i="2"/>
  <c r="CC23" i="2"/>
  <c r="CW3" i="2"/>
  <c r="DS3" i="2" s="1"/>
  <c r="DL3" i="3" s="1"/>
  <c r="CC29" i="2"/>
  <c r="CC45" i="2"/>
  <c r="CC24" i="2"/>
  <c r="CC22" i="2"/>
  <c r="CC38" i="2"/>
  <c r="CC21" i="2"/>
  <c r="CC13" i="2"/>
  <c r="CC36" i="2"/>
  <c r="CC40" i="2"/>
  <c r="CC53" i="2"/>
  <c r="CE27" i="3"/>
  <c r="DM27" i="2"/>
  <c r="CE26" i="3"/>
  <c r="DM26" i="2"/>
  <c r="CE49" i="3"/>
  <c r="DM49" i="2"/>
  <c r="CE50" i="3"/>
  <c r="DM50" i="2"/>
  <c r="CE14" i="3"/>
  <c r="DM14" i="2"/>
  <c r="CE43" i="3"/>
  <c r="DM43" i="2"/>
  <c r="CE18" i="3"/>
  <c r="DM18" i="2"/>
  <c r="CE11" i="3"/>
  <c r="DM11" i="2"/>
  <c r="CE33" i="3"/>
  <c r="DM33" i="2"/>
  <c r="CE34" i="3"/>
  <c r="DM34" i="2"/>
  <c r="CE28" i="3"/>
  <c r="DM28" i="2"/>
  <c r="CC54" i="2"/>
  <c r="BY56" i="2"/>
  <c r="CC4" i="2"/>
  <c r="CS4" i="2"/>
  <c r="CW4" i="2" s="1"/>
  <c r="CE3" i="3"/>
  <c r="DM3" i="2"/>
  <c r="CE17" i="3"/>
  <c r="DM17" i="2"/>
  <c r="CE47" i="3"/>
  <c r="DM47" i="2"/>
  <c r="CE15" i="3"/>
  <c r="DM15" i="2"/>
  <c r="CE48" i="3"/>
  <c r="DM48" i="2"/>
  <c r="CE19" i="3"/>
  <c r="DM19" i="2"/>
  <c r="CE46" i="3"/>
  <c r="DM46" i="2"/>
  <c r="CE32" i="3"/>
  <c r="DM32" i="2"/>
  <c r="CE35" i="3"/>
  <c r="DM35" i="2"/>
  <c r="CE44" i="3"/>
  <c r="DM44" i="2"/>
  <c r="CE30" i="3"/>
  <c r="DM30" i="2"/>
  <c r="CE10" i="3"/>
  <c r="DM10" i="2"/>
  <c r="CE16" i="3"/>
  <c r="DM16" i="2"/>
  <c r="CE39" i="3"/>
  <c r="DM39" i="2"/>
  <c r="CE42" i="3"/>
  <c r="DM42" i="2"/>
  <c r="CE51" i="3"/>
  <c r="DM51" i="2"/>
  <c r="CS9" i="2"/>
  <c r="CW9" i="2" s="1"/>
  <c r="DT9" i="2" s="1"/>
  <c r="CC9" i="2"/>
  <c r="CS7" i="2"/>
  <c r="CW7" i="2" s="1"/>
  <c r="DT7" i="2" s="1"/>
  <c r="CC7" i="2"/>
  <c r="CS6" i="2"/>
  <c r="CW6" i="2" s="1"/>
  <c r="DT6" i="2" s="1"/>
  <c r="CC6" i="2"/>
  <c r="CS5" i="2"/>
  <c r="CW5" i="2" s="1"/>
  <c r="DT5" i="2" s="1"/>
  <c r="CC5" i="2"/>
  <c r="CS8" i="2"/>
  <c r="CW8" i="2" s="1"/>
  <c r="DT8" i="2" s="1"/>
  <c r="CC8" i="2"/>
  <c r="CK9" i="3"/>
  <c r="CV10" i="2"/>
  <c r="DQ10" i="2" s="1"/>
  <c r="CS10" i="2"/>
  <c r="CU10" i="2"/>
  <c r="DO10" i="2" s="1"/>
  <c r="CI10" i="3"/>
  <c r="CG10" i="3"/>
  <c r="CH10" i="3"/>
  <c r="CJ10" i="3"/>
  <c r="CE38" i="3" l="1"/>
  <c r="CE22" i="3"/>
  <c r="CE24" i="3"/>
  <c r="CE45" i="3"/>
  <c r="CE29" i="3"/>
  <c r="CE23" i="3"/>
  <c r="CE37" i="3"/>
  <c r="CE13" i="3"/>
  <c r="DM21" i="2"/>
  <c r="CE25" i="3"/>
  <c r="CE52" i="3"/>
  <c r="DM20" i="2"/>
  <c r="DM53" i="2"/>
  <c r="CE41" i="3"/>
  <c r="CE40" i="3"/>
  <c r="CE12" i="3"/>
  <c r="CE36" i="3"/>
  <c r="DM31" i="2"/>
  <c r="DM29" i="2"/>
  <c r="DM12" i="2"/>
  <c r="DM22" i="2"/>
  <c r="CE31" i="3"/>
  <c r="CE21" i="3"/>
  <c r="DM23" i="2"/>
  <c r="DM40" i="2"/>
  <c r="DM36" i="2"/>
  <c r="DM13" i="2"/>
  <c r="DM45" i="2"/>
  <c r="CE20" i="3"/>
  <c r="CE53" i="3"/>
  <c r="DM52" i="2"/>
  <c r="DM37" i="2"/>
  <c r="DM24" i="2"/>
  <c r="DM25" i="2"/>
  <c r="DM38" i="2"/>
  <c r="DM41" i="2"/>
  <c r="CX4" i="2"/>
  <c r="DT4" i="2"/>
  <c r="CE8" i="3"/>
  <c r="DM8" i="2"/>
  <c r="CE9" i="3"/>
  <c r="DM9" i="2"/>
  <c r="CE54" i="3"/>
  <c r="DM54" i="2"/>
  <c r="CE5" i="3"/>
  <c r="DM5" i="2"/>
  <c r="CE6" i="3"/>
  <c r="DM6" i="2"/>
  <c r="CE7" i="3"/>
  <c r="DM7" i="2"/>
  <c r="CE4" i="3"/>
  <c r="DM4" i="2"/>
  <c r="DS8" i="2"/>
  <c r="DL8" i="3" s="1"/>
  <c r="CX8" i="2"/>
  <c r="DS7" i="2"/>
  <c r="DL7" i="3" s="1"/>
  <c r="CX7" i="2"/>
  <c r="DS5" i="2"/>
  <c r="DL5" i="3" s="1"/>
  <c r="CX5" i="2"/>
  <c r="DS6" i="2"/>
  <c r="DL6" i="3" s="1"/>
  <c r="CX6" i="2"/>
  <c r="DS4" i="2"/>
  <c r="DL4" i="3" s="1"/>
  <c r="DS9" i="2"/>
  <c r="DL9" i="3" s="1"/>
  <c r="CX9" i="2"/>
  <c r="CW10" i="2"/>
  <c r="DT10" i="2" s="1"/>
  <c r="CI11" i="3"/>
  <c r="CH11" i="3"/>
  <c r="CJ11" i="3"/>
  <c r="CG11" i="3"/>
  <c r="CS11" i="2"/>
  <c r="CV11" i="2"/>
  <c r="DQ11" i="2" s="1"/>
  <c r="CU11" i="2"/>
  <c r="DO11" i="2" s="1"/>
  <c r="CT11" i="2"/>
  <c r="CK10" i="3"/>
  <c r="DS10" i="2" l="1"/>
  <c r="DL10" i="3" s="1"/>
  <c r="CX10" i="2"/>
  <c r="CK11" i="3"/>
  <c r="CH12" i="3"/>
  <c r="CG12" i="3"/>
  <c r="CJ12" i="3"/>
  <c r="CI12" i="3"/>
  <c r="CT12" i="2"/>
  <c r="CU12" i="2"/>
  <c r="DO12" i="2" s="1"/>
  <c r="CV12" i="2"/>
  <c r="DQ12" i="2" s="1"/>
  <c r="CS12" i="2"/>
  <c r="CW11" i="2"/>
  <c r="DT11" i="2" s="1"/>
  <c r="DS11" i="2" l="1"/>
  <c r="DL11" i="3" s="1"/>
  <c r="CX11" i="2"/>
  <c r="CW12" i="2"/>
  <c r="DT12" i="2" s="1"/>
  <c r="CK12" i="3"/>
  <c r="CJ13" i="3"/>
  <c r="CH13" i="3"/>
  <c r="CG13" i="3"/>
  <c r="CI13" i="3"/>
  <c r="CT13" i="2"/>
  <c r="CU13" i="2"/>
  <c r="DO13" i="2" s="1"/>
  <c r="CV13" i="2"/>
  <c r="DQ13" i="2" s="1"/>
  <c r="CS13" i="2"/>
  <c r="DS12" i="2" l="1"/>
  <c r="DL12" i="3" s="1"/>
  <c r="CX12" i="2"/>
  <c r="CW13" i="2"/>
  <c r="DT13" i="2" s="1"/>
  <c r="CK13" i="3"/>
  <c r="CH14" i="3"/>
  <c r="CI14" i="3"/>
  <c r="CJ14" i="3"/>
  <c r="CG14" i="3"/>
  <c r="CU14" i="2"/>
  <c r="DO14" i="2" s="1"/>
  <c r="CT14" i="2"/>
  <c r="CV14" i="2"/>
  <c r="DQ14" i="2" s="1"/>
  <c r="CS14" i="2"/>
  <c r="DS13" i="2" l="1"/>
  <c r="DL13" i="3" s="1"/>
  <c r="CX13" i="2"/>
  <c r="CW14" i="2"/>
  <c r="DT14" i="2" s="1"/>
  <c r="CK14" i="3"/>
  <c r="CI15" i="3"/>
  <c r="CG15" i="3"/>
  <c r="CH15" i="3"/>
  <c r="CJ15" i="3"/>
  <c r="CT15" i="2"/>
  <c r="CV15" i="2"/>
  <c r="DQ15" i="2" s="1"/>
  <c r="CS15" i="2"/>
  <c r="CU15" i="2"/>
  <c r="DO15" i="2" s="1"/>
  <c r="DS14" i="2" l="1"/>
  <c r="DL14" i="3" s="1"/>
  <c r="CX14" i="2"/>
  <c r="CK15" i="3"/>
  <c r="CW15" i="2"/>
  <c r="DT15" i="2" s="1"/>
  <c r="CH16" i="3"/>
  <c r="CG16" i="3"/>
  <c r="CI16" i="3"/>
  <c r="CJ16" i="3"/>
  <c r="CS16" i="2"/>
  <c r="CV16" i="2"/>
  <c r="DQ16" i="2" s="1"/>
  <c r="CT16" i="2"/>
  <c r="CU16" i="2"/>
  <c r="DO16" i="2" s="1"/>
  <c r="DS15" i="2" l="1"/>
  <c r="DL15" i="3" s="1"/>
  <c r="CX15" i="2"/>
  <c r="CK16" i="3"/>
  <c r="CW16" i="2"/>
  <c r="DT16" i="2" s="1"/>
  <c r="CH17" i="3"/>
  <c r="CJ17" i="3"/>
  <c r="CG17" i="3"/>
  <c r="CI17" i="3"/>
  <c r="CS17" i="2"/>
  <c r="CT17" i="2"/>
  <c r="CV17" i="2"/>
  <c r="DQ17" i="2" s="1"/>
  <c r="CU17" i="2"/>
  <c r="DO17" i="2" s="1"/>
  <c r="DS16" i="2" l="1"/>
  <c r="DL16" i="3" s="1"/>
  <c r="CX16" i="2"/>
  <c r="CW17" i="2"/>
  <c r="DT17" i="2" s="1"/>
  <c r="CK17" i="3"/>
  <c r="CH18" i="3"/>
  <c r="CI18" i="3"/>
  <c r="CG18" i="3"/>
  <c r="CJ18" i="3"/>
  <c r="CU18" i="2"/>
  <c r="DO18" i="2" s="1"/>
  <c r="CV18" i="2"/>
  <c r="DQ18" i="2" s="1"/>
  <c r="CS18" i="2"/>
  <c r="CT18" i="2"/>
  <c r="DS17" i="2" l="1"/>
  <c r="DL17" i="3" s="1"/>
  <c r="CX17" i="2"/>
  <c r="CW18" i="2"/>
  <c r="DT18" i="2" s="1"/>
  <c r="CK18" i="3"/>
  <c r="CG19" i="3"/>
  <c r="CI19" i="3"/>
  <c r="CH19" i="3"/>
  <c r="CJ19" i="3"/>
  <c r="CT19" i="2"/>
  <c r="CU19" i="2"/>
  <c r="DO19" i="2" s="1"/>
  <c r="CS19" i="2"/>
  <c r="CV19" i="2"/>
  <c r="DQ19" i="2" s="1"/>
  <c r="DS18" i="2" l="1"/>
  <c r="DL18" i="3" s="1"/>
  <c r="CX18" i="2"/>
  <c r="CW19" i="2"/>
  <c r="DT19" i="2" s="1"/>
  <c r="CK19" i="3"/>
  <c r="CH20" i="3"/>
  <c r="CJ20" i="3"/>
  <c r="CI20" i="3"/>
  <c r="CG20" i="3"/>
  <c r="CU20" i="2"/>
  <c r="DO20" i="2" s="1"/>
  <c r="CV20" i="2"/>
  <c r="DQ20" i="2" s="1"/>
  <c r="CT20" i="2"/>
  <c r="CS20" i="2"/>
  <c r="DS19" i="2" l="1"/>
  <c r="DL19" i="3" s="1"/>
  <c r="CX19" i="2"/>
  <c r="CW20" i="2"/>
  <c r="DT20" i="2" s="1"/>
  <c r="CK20" i="3"/>
  <c r="CH21" i="3"/>
  <c r="CJ21" i="3"/>
  <c r="CI21" i="3"/>
  <c r="CG21" i="3"/>
  <c r="CV21" i="2"/>
  <c r="DQ21" i="2" s="1"/>
  <c r="CT21" i="2"/>
  <c r="CU21" i="2"/>
  <c r="DO21" i="2" s="1"/>
  <c r="CS21" i="2"/>
  <c r="DS20" i="2" l="1"/>
  <c r="DL20" i="3" s="1"/>
  <c r="CX20" i="2"/>
  <c r="CK21" i="3"/>
  <c r="CH22" i="3"/>
  <c r="CG22" i="3"/>
  <c r="CJ22" i="3"/>
  <c r="CI22" i="3"/>
  <c r="CU22" i="2"/>
  <c r="DO22" i="2" s="1"/>
  <c r="CT22" i="2"/>
  <c r="CV22" i="2"/>
  <c r="DQ22" i="2" s="1"/>
  <c r="CS22" i="2"/>
  <c r="CW21" i="2"/>
  <c r="DT21" i="2" s="1"/>
  <c r="DS21" i="2" l="1"/>
  <c r="DL21" i="3" s="1"/>
  <c r="CX21" i="2"/>
  <c r="CW22" i="2"/>
  <c r="DT22" i="2" s="1"/>
  <c r="CK22" i="3"/>
  <c r="CG23" i="3"/>
  <c r="CH23" i="3"/>
  <c r="CJ23" i="3"/>
  <c r="CI23" i="3"/>
  <c r="CV23" i="2"/>
  <c r="DQ23" i="2" s="1"/>
  <c r="CT23" i="2"/>
  <c r="CU23" i="2"/>
  <c r="DO23" i="2" s="1"/>
  <c r="CS23" i="2"/>
  <c r="DS22" i="2" l="1"/>
  <c r="DL22" i="3" s="1"/>
  <c r="CX22" i="2"/>
  <c r="CW23" i="2"/>
  <c r="DT23" i="2" s="1"/>
  <c r="CK23" i="3"/>
  <c r="CH24" i="3"/>
  <c r="CG24" i="3"/>
  <c r="CJ24" i="3"/>
  <c r="CI24" i="3"/>
  <c r="CT24" i="2"/>
  <c r="CV24" i="2"/>
  <c r="DQ24" i="2" s="1"/>
  <c r="CU24" i="2"/>
  <c r="DO24" i="2" s="1"/>
  <c r="CS24" i="2"/>
  <c r="DS23" i="2" l="1"/>
  <c r="DL23" i="3" s="1"/>
  <c r="CX23" i="2"/>
  <c r="CW24" i="2"/>
  <c r="DT24" i="2" s="1"/>
  <c r="CK24" i="3"/>
  <c r="CI25" i="3"/>
  <c r="CJ25" i="3"/>
  <c r="CG25" i="3"/>
  <c r="CH25" i="3"/>
  <c r="CU25" i="2"/>
  <c r="DO25" i="2" s="1"/>
  <c r="CT25" i="2"/>
  <c r="CV25" i="2"/>
  <c r="DQ25" i="2" s="1"/>
  <c r="CS25" i="2"/>
  <c r="DS24" i="2" l="1"/>
  <c r="DL24" i="3" s="1"/>
  <c r="CX24" i="2"/>
  <c r="CW25" i="2"/>
  <c r="DT25" i="2" s="1"/>
  <c r="CK25" i="3"/>
  <c r="CG26" i="3"/>
  <c r="CJ26" i="3"/>
  <c r="CI26" i="3"/>
  <c r="CH26" i="3"/>
  <c r="CS26" i="2"/>
  <c r="CT26" i="2"/>
  <c r="CU26" i="2"/>
  <c r="DO26" i="2" s="1"/>
  <c r="CV26" i="2"/>
  <c r="DQ26" i="2" s="1"/>
  <c r="DS25" i="2" l="1"/>
  <c r="DL25" i="3" s="1"/>
  <c r="CX25" i="2"/>
  <c r="CW26" i="2"/>
  <c r="DT26" i="2" s="1"/>
  <c r="CK26" i="3"/>
  <c r="CG27" i="3"/>
  <c r="CH27" i="3"/>
  <c r="CI27" i="3"/>
  <c r="CJ27" i="3"/>
  <c r="CT27" i="2"/>
  <c r="CU27" i="2"/>
  <c r="DO27" i="2" s="1"/>
  <c r="CV27" i="2"/>
  <c r="DQ27" i="2" s="1"/>
  <c r="CS27" i="2"/>
  <c r="DS26" i="2" l="1"/>
  <c r="DL26" i="3" s="1"/>
  <c r="CX26" i="2"/>
  <c r="CW27" i="2"/>
  <c r="DT27" i="2" s="1"/>
  <c r="CK27" i="3"/>
  <c r="CJ28" i="3"/>
  <c r="CH28" i="3"/>
  <c r="CI28" i="3"/>
  <c r="CG28" i="3"/>
  <c r="CS28" i="2"/>
  <c r="CV28" i="2"/>
  <c r="DQ28" i="2" s="1"/>
  <c r="CU28" i="2"/>
  <c r="DO28" i="2" s="1"/>
  <c r="CT28" i="2"/>
  <c r="DS27" i="2" l="1"/>
  <c r="DL27" i="3" s="1"/>
  <c r="CX27" i="2"/>
  <c r="CK28" i="3"/>
  <c r="CJ29" i="3"/>
  <c r="CH29" i="3"/>
  <c r="CI29" i="3"/>
  <c r="CG29" i="3"/>
  <c r="CT29" i="2"/>
  <c r="CV29" i="2"/>
  <c r="DQ29" i="2" s="1"/>
  <c r="CU29" i="2"/>
  <c r="DO29" i="2" s="1"/>
  <c r="CS29" i="2"/>
  <c r="CW28" i="2"/>
  <c r="DT28" i="2" s="1"/>
  <c r="DS28" i="2" l="1"/>
  <c r="DL28" i="3" s="1"/>
  <c r="CX28" i="2"/>
  <c r="CW29" i="2"/>
  <c r="DT29" i="2" s="1"/>
  <c r="CK29" i="3"/>
  <c r="CJ30" i="3"/>
  <c r="CG30" i="3"/>
  <c r="CH30" i="3"/>
  <c r="CI30" i="3"/>
  <c r="CU30" i="2"/>
  <c r="DO30" i="2" s="1"/>
  <c r="CV30" i="2"/>
  <c r="DQ30" i="2" s="1"/>
  <c r="CT30" i="2"/>
  <c r="CS30" i="2"/>
  <c r="DS29" i="2" l="1"/>
  <c r="DL29" i="3" s="1"/>
  <c r="CX29" i="2"/>
  <c r="CW30" i="2"/>
  <c r="DT30" i="2" s="1"/>
  <c r="CH31" i="3"/>
  <c r="CG31" i="3"/>
  <c r="CI31" i="3"/>
  <c r="CJ31" i="3"/>
  <c r="CU31" i="2"/>
  <c r="DO31" i="2" s="1"/>
  <c r="CT31" i="2"/>
  <c r="CV31" i="2"/>
  <c r="DQ31" i="2" s="1"/>
  <c r="CS31" i="2"/>
  <c r="CK30" i="3"/>
  <c r="DS30" i="2" l="1"/>
  <c r="DL30" i="3" s="1"/>
  <c r="CX30" i="2"/>
  <c r="CW31" i="2"/>
  <c r="DT31" i="2" s="1"/>
  <c r="CK31" i="3"/>
  <c r="CG32" i="3"/>
  <c r="CI32" i="3"/>
  <c r="CH32" i="3"/>
  <c r="CJ32" i="3"/>
  <c r="CU32" i="2"/>
  <c r="DO32" i="2" s="1"/>
  <c r="CS32" i="2"/>
  <c r="CT32" i="2"/>
  <c r="CV32" i="2"/>
  <c r="DQ32" i="2" s="1"/>
  <c r="DS31" i="2" l="1"/>
  <c r="DL31" i="3" s="1"/>
  <c r="CX31" i="2"/>
  <c r="CW32" i="2"/>
  <c r="DT32" i="2" s="1"/>
  <c r="CK32" i="3"/>
  <c r="CH33" i="3"/>
  <c r="CG33" i="3"/>
  <c r="CJ33" i="3"/>
  <c r="CI33" i="3"/>
  <c r="CT33" i="2"/>
  <c r="CV33" i="2"/>
  <c r="DQ33" i="2" s="1"/>
  <c r="CS33" i="2"/>
  <c r="CU33" i="2"/>
  <c r="DO33" i="2" s="1"/>
  <c r="DS32" i="2" l="1"/>
  <c r="DL32" i="3" s="1"/>
  <c r="CX32" i="2"/>
  <c r="CK33" i="3"/>
  <c r="CW33" i="2"/>
  <c r="DT33" i="2" s="1"/>
  <c r="CH34" i="3"/>
  <c r="CJ34" i="3"/>
  <c r="CI34" i="3"/>
  <c r="CG34" i="3"/>
  <c r="CT34" i="2"/>
  <c r="CV34" i="2"/>
  <c r="DQ34" i="2" s="1"/>
  <c r="CS34" i="2"/>
  <c r="CU34" i="2"/>
  <c r="DO34" i="2" s="1"/>
  <c r="DS33" i="2" l="1"/>
  <c r="DL33" i="3" s="1"/>
  <c r="CX33" i="2"/>
  <c r="CK34" i="3"/>
  <c r="CG35" i="3"/>
  <c r="CJ35" i="3"/>
  <c r="CI35" i="3"/>
  <c r="CH35" i="3"/>
  <c r="CU35" i="2"/>
  <c r="DO35" i="2" s="1"/>
  <c r="CT35" i="2"/>
  <c r="CS35" i="2"/>
  <c r="CV35" i="2"/>
  <c r="DQ35" i="2" s="1"/>
  <c r="CW34" i="2"/>
  <c r="DT34" i="2" s="1"/>
  <c r="DS34" i="2" l="1"/>
  <c r="DL34" i="3" s="1"/>
  <c r="CX34" i="2"/>
  <c r="CK35" i="3"/>
  <c r="CW35" i="2"/>
  <c r="DT35" i="2" s="1"/>
  <c r="CH36" i="3"/>
  <c r="CI36" i="3"/>
  <c r="CG36" i="3"/>
  <c r="CJ36" i="3"/>
  <c r="CV36" i="2"/>
  <c r="DQ36" i="2" s="1"/>
  <c r="CU36" i="2"/>
  <c r="DO36" i="2" s="1"/>
  <c r="CT36" i="2"/>
  <c r="CS36" i="2"/>
  <c r="DS35" i="2" l="1"/>
  <c r="DL35" i="3" s="1"/>
  <c r="CX35" i="2"/>
  <c r="CW36" i="2"/>
  <c r="DT36" i="2" s="1"/>
  <c r="CK36" i="3"/>
  <c r="CG37" i="3"/>
  <c r="CH37" i="3"/>
  <c r="CJ37" i="3"/>
  <c r="CI37" i="3"/>
  <c r="CU37" i="2"/>
  <c r="DO37" i="2" s="1"/>
  <c r="CT37" i="2"/>
  <c r="CV37" i="2"/>
  <c r="DQ37" i="2" s="1"/>
  <c r="CS37" i="2"/>
  <c r="DS36" i="2" l="1"/>
  <c r="DL36" i="3" s="1"/>
  <c r="CX36" i="2"/>
  <c r="CW37" i="2"/>
  <c r="DT37" i="2" s="1"/>
  <c r="CK37" i="3"/>
  <c r="CG38" i="3"/>
  <c r="CH38" i="3"/>
  <c r="CJ38" i="3"/>
  <c r="CI38" i="3"/>
  <c r="CU38" i="2"/>
  <c r="DO38" i="2" s="1"/>
  <c r="CT38" i="2"/>
  <c r="CV38" i="2"/>
  <c r="DQ38" i="2" s="1"/>
  <c r="CS38" i="2"/>
  <c r="DS37" i="2" l="1"/>
  <c r="DL37" i="3" s="1"/>
  <c r="CX37" i="2"/>
  <c r="CW38" i="2"/>
  <c r="DT38" i="2" s="1"/>
  <c r="CJ39" i="3"/>
  <c r="CI39" i="3"/>
  <c r="CG39" i="3"/>
  <c r="CH39" i="3"/>
  <c r="CU39" i="2"/>
  <c r="DO39" i="2" s="1"/>
  <c r="CT39" i="2"/>
  <c r="CS39" i="2"/>
  <c r="CV39" i="2"/>
  <c r="DQ39" i="2" s="1"/>
  <c r="CK38" i="3"/>
  <c r="DS38" i="2" l="1"/>
  <c r="DL38" i="3" s="1"/>
  <c r="CX38" i="2"/>
  <c r="CW39" i="2"/>
  <c r="DT39" i="2" s="1"/>
  <c r="CK39" i="3"/>
  <c r="CG40" i="3"/>
  <c r="CI40" i="3"/>
  <c r="CH40" i="3"/>
  <c r="CJ40" i="3"/>
  <c r="CU40" i="2"/>
  <c r="DO40" i="2" s="1"/>
  <c r="CV40" i="2"/>
  <c r="DQ40" i="2" s="1"/>
  <c r="CT40" i="2"/>
  <c r="CS40" i="2"/>
  <c r="DS39" i="2" l="1"/>
  <c r="DL39" i="3" s="1"/>
  <c r="CX39" i="2"/>
  <c r="CW40" i="2"/>
  <c r="DT40" i="2" s="1"/>
  <c r="CK40" i="3"/>
  <c r="CH41" i="3"/>
  <c r="CJ41" i="3"/>
  <c r="CG41" i="3"/>
  <c r="CI41" i="3"/>
  <c r="CV41" i="2"/>
  <c r="DQ41" i="2" s="1"/>
  <c r="CU41" i="2"/>
  <c r="DO41" i="2" s="1"/>
  <c r="CT41" i="2"/>
  <c r="CS41" i="2"/>
  <c r="DS40" i="2" l="1"/>
  <c r="DL40" i="3" s="1"/>
  <c r="CX40" i="2"/>
  <c r="CW41" i="2"/>
  <c r="DT41" i="2" s="1"/>
  <c r="CG42" i="3"/>
  <c r="CI42" i="3"/>
  <c r="CJ42" i="3"/>
  <c r="CH42" i="3"/>
  <c r="CU42" i="2"/>
  <c r="DO42" i="2" s="1"/>
  <c r="CT42" i="2"/>
  <c r="CS42" i="2"/>
  <c r="CV42" i="2"/>
  <c r="DQ42" i="2" s="1"/>
  <c r="CK41" i="3"/>
  <c r="DS41" i="2" l="1"/>
  <c r="DL41" i="3" s="1"/>
  <c r="CX41" i="2"/>
  <c r="CW42" i="2"/>
  <c r="DT42" i="2" s="1"/>
  <c r="CK42" i="3"/>
  <c r="CG43" i="3"/>
  <c r="CH43" i="3"/>
  <c r="CI43" i="3"/>
  <c r="CJ43" i="3"/>
  <c r="CV43" i="2"/>
  <c r="DQ43" i="2" s="1"/>
  <c r="CT43" i="2"/>
  <c r="CU43" i="2"/>
  <c r="DO43" i="2" s="1"/>
  <c r="CS43" i="2"/>
  <c r="DS42" i="2" l="1"/>
  <c r="DL42" i="3" s="1"/>
  <c r="CX42" i="2"/>
  <c r="CW43" i="2"/>
  <c r="DT43" i="2" s="1"/>
  <c r="CK43" i="3"/>
  <c r="CG44" i="3"/>
  <c r="CH44" i="3"/>
  <c r="CJ44" i="3"/>
  <c r="CI44" i="3"/>
  <c r="CS44" i="2"/>
  <c r="CT44" i="2"/>
  <c r="CV44" i="2"/>
  <c r="DQ44" i="2" s="1"/>
  <c r="CU44" i="2"/>
  <c r="DO44" i="2" s="1"/>
  <c r="DS43" i="2" l="1"/>
  <c r="DL43" i="3" s="1"/>
  <c r="CX43" i="2"/>
  <c r="CW44" i="2"/>
  <c r="DT44" i="2" s="1"/>
  <c r="CK44" i="3"/>
  <c r="CJ45" i="3"/>
  <c r="CG45" i="3"/>
  <c r="CH45" i="3"/>
  <c r="CI45" i="3"/>
  <c r="CU45" i="2"/>
  <c r="DO45" i="2" s="1"/>
  <c r="CT45" i="2"/>
  <c r="CV45" i="2"/>
  <c r="DQ45" i="2" s="1"/>
  <c r="CS45" i="2"/>
  <c r="DS44" i="2" l="1"/>
  <c r="DL44" i="3" s="1"/>
  <c r="CX44" i="2"/>
  <c r="CW45" i="2"/>
  <c r="DT45" i="2" s="1"/>
  <c r="CK45" i="3"/>
  <c r="CI46" i="3"/>
  <c r="CG46" i="3"/>
  <c r="CJ46" i="3"/>
  <c r="CH46" i="3"/>
  <c r="CU46" i="2"/>
  <c r="DO46" i="2" s="1"/>
  <c r="CT46" i="2"/>
  <c r="CS46" i="2"/>
  <c r="CV46" i="2"/>
  <c r="DQ46" i="2" s="1"/>
  <c r="DS45" i="2" l="1"/>
  <c r="DL45" i="3" s="1"/>
  <c r="CX45" i="2"/>
  <c r="CW46" i="2"/>
  <c r="DT46" i="2" s="1"/>
  <c r="CK46" i="3"/>
  <c r="CI47" i="3"/>
  <c r="CG47" i="3"/>
  <c r="CJ47" i="3"/>
  <c r="CH47" i="3"/>
  <c r="CS47" i="2"/>
  <c r="CV47" i="2"/>
  <c r="DQ47" i="2" s="1"/>
  <c r="CT47" i="2"/>
  <c r="CU47" i="2"/>
  <c r="DO47" i="2" s="1"/>
  <c r="DS46" i="2" l="1"/>
  <c r="DL46" i="3" s="1"/>
  <c r="CX46" i="2"/>
  <c r="CW47" i="2"/>
  <c r="DT47" i="2" s="1"/>
  <c r="CK47" i="3"/>
  <c r="CJ48" i="3"/>
  <c r="CI48" i="3"/>
  <c r="CH48" i="3"/>
  <c r="CG48" i="3"/>
  <c r="CU48" i="2"/>
  <c r="DO48" i="2" s="1"/>
  <c r="CV48" i="2"/>
  <c r="DQ48" i="2" s="1"/>
  <c r="CT48" i="2"/>
  <c r="CS48" i="2"/>
  <c r="DS47" i="2" l="1"/>
  <c r="DL47" i="3" s="1"/>
  <c r="CX47" i="2"/>
  <c r="CK48" i="3"/>
  <c r="CW48" i="2"/>
  <c r="DT48" i="2" s="1"/>
  <c r="CH49" i="3"/>
  <c r="CG49" i="3"/>
  <c r="CJ49" i="3"/>
  <c r="CI49" i="3"/>
  <c r="CU49" i="2"/>
  <c r="DO49" i="2" s="1"/>
  <c r="CS49" i="2"/>
  <c r="CV49" i="2"/>
  <c r="DQ49" i="2" s="1"/>
  <c r="CT49" i="2"/>
  <c r="DS48" i="2" l="1"/>
  <c r="DL48" i="3" s="1"/>
  <c r="CX48" i="2"/>
  <c r="CW49" i="2"/>
  <c r="DT49" i="2" s="1"/>
  <c r="CK49" i="3"/>
  <c r="CI50" i="3"/>
  <c r="CJ50" i="3"/>
  <c r="CG50" i="3"/>
  <c r="CH50" i="3"/>
  <c r="CS50" i="2"/>
  <c r="CU50" i="2"/>
  <c r="DO50" i="2" s="1"/>
  <c r="CV50" i="2"/>
  <c r="DQ50" i="2" s="1"/>
  <c r="CT50" i="2"/>
  <c r="DS49" i="2" l="1"/>
  <c r="DL49" i="3" s="1"/>
  <c r="CX49" i="2"/>
  <c r="CI51" i="3"/>
  <c r="CG51" i="3"/>
  <c r="CJ51" i="3"/>
  <c r="CH51" i="3"/>
  <c r="CU51" i="2"/>
  <c r="DO51" i="2" s="1"/>
  <c r="CT51" i="2"/>
  <c r="CS51" i="2"/>
  <c r="CV51" i="2"/>
  <c r="DQ51" i="2" s="1"/>
  <c r="CW50" i="2"/>
  <c r="DT50" i="2" s="1"/>
  <c r="CK50" i="3"/>
  <c r="DS50" i="2" l="1"/>
  <c r="DL50" i="3" s="1"/>
  <c r="CX50" i="2"/>
  <c r="CK51" i="3"/>
  <c r="CW51" i="2"/>
  <c r="DT51" i="2" s="1"/>
  <c r="CG52" i="3"/>
  <c r="CH52" i="3"/>
  <c r="CI52" i="3"/>
  <c r="CJ52" i="3"/>
  <c r="CU52" i="2"/>
  <c r="DO52" i="2" s="1"/>
  <c r="CV52" i="2"/>
  <c r="DQ52" i="2" s="1"/>
  <c r="CT52" i="2"/>
  <c r="CS52" i="2"/>
  <c r="DS51" i="2" l="1"/>
  <c r="DL51" i="3" s="1"/>
  <c r="CX51" i="2"/>
  <c r="CK52" i="3"/>
  <c r="CW52" i="2"/>
  <c r="DT52" i="2" s="1"/>
  <c r="CG53" i="3"/>
  <c r="CJ53" i="3"/>
  <c r="CH53" i="3"/>
  <c r="CI53" i="3"/>
  <c r="CU53" i="2"/>
  <c r="DO53" i="2" s="1"/>
  <c r="CT53" i="2"/>
  <c r="CV53" i="2"/>
  <c r="DQ53" i="2" s="1"/>
  <c r="CS53" i="2"/>
  <c r="DS52" i="2" l="1"/>
  <c r="DL52" i="3" s="1"/>
  <c r="CX52" i="2"/>
  <c r="CW53" i="2"/>
  <c r="DT53" i="2" s="1"/>
  <c r="CK53" i="3"/>
  <c r="CG54" i="3"/>
  <c r="CJ54" i="3"/>
  <c r="CI54" i="3"/>
  <c r="CH54" i="3"/>
  <c r="CU54" i="2"/>
  <c r="DO54" i="2" s="1"/>
  <c r="CV54" i="2"/>
  <c r="DQ54" i="2" s="1"/>
  <c r="CT54" i="2"/>
  <c r="CS54" i="2"/>
  <c r="DS53" i="2" l="1"/>
  <c r="DL53" i="3" s="1"/>
  <c r="CX53" i="2"/>
  <c r="CW54" i="2"/>
  <c r="DT54" i="2" s="1"/>
  <c r="CK54" i="3"/>
  <c r="DS54" i="2" l="1"/>
  <c r="DL54" i="3" s="1"/>
  <c r="CX5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CL2" authorId="0" shapeId="0" xr:uid="{4B42DA54-DADD-459F-865B-B33913B855AF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 ONS Earnings and hours worked, care workers: ASHE Table 26</t>
        </r>
      </text>
    </comment>
    <comment ref="CM2" authorId="0" shapeId="0" xr:uid="{EF2A80E6-046F-4F92-9C14-FE4EC0353483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 ONS Earnings and hours worked, care workers: ASHE Table 26</t>
        </r>
      </text>
    </comment>
    <comment ref="B3" authorId="0" shapeId="0" xr:uid="{09D13DF7-C264-4420-B13C-F711B30B8F89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store1
</t>
        </r>
      </text>
    </comment>
    <comment ref="AE3" authorId="0" shapeId="0" xr:uid="{9C1D18EF-CD1C-429E-9A68-67FC2B5008FB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store1b</t>
        </r>
      </text>
    </comment>
    <comment ref="AR3" authorId="0" shapeId="0" xr:uid="{86A80C89-4345-49DA-AC0E-708888984B91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store1c
</t>
        </r>
      </text>
    </comment>
    <comment ref="BT3" authorId="0" shapeId="0" xr:uid="{6FDF0F61-80C1-4DC6-A4EC-D82AE9A5FAF8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2 statistics"</t>
        </r>
      </text>
    </comment>
    <comment ref="CZ3" authorId="0" shapeId="0" xr:uid="{E6BB3D1A-2A0A-477C-B60D-63FBCE3BD455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store3</t>
        </r>
      </text>
    </comment>
    <comment ref="DE3" authorId="0" shapeId="0" xr:uid="{ECEB66B8-D3C9-46BE-9149-0F7110706AB0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store4</t>
        </r>
      </text>
    </comment>
    <comment ref="DV3" authorId="0" shapeId="0" xr:uid="{58076551-F30A-4466-8BA8-1A843A51709A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store6</t>
        </r>
      </text>
    </comment>
    <comment ref="EA3" authorId="0" shapeId="0" xr:uid="{4CF7C77D-59DA-4F8C-9A49-378CCCC2652B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store7</t>
        </r>
      </text>
    </comment>
    <comment ref="EG3" authorId="0" shapeId="0" xr:uid="{F01AD58B-5C50-4499-9770-4B7D28BA3090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store8</t>
        </r>
      </text>
    </comment>
    <comment ref="EQ3" authorId="0" shapeId="0" xr:uid="{6A05E372-6A26-4C48-B2F3-20A53B23F434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store9
</t>
        </r>
      </text>
    </comment>
    <comment ref="EX3" authorId="0" shapeId="0" xr:uid="{852D1F8F-F293-43EB-BB66-FCEED5D82FD6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store10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B3" authorId="0" shapeId="0" xr:uid="{027ED228-D459-457F-B5CE-F1884E96D12A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store1
</t>
        </r>
      </text>
    </comment>
    <comment ref="N3" authorId="0" shapeId="0" xr:uid="{60328D10-D4D7-416A-992E-28B09B0E9E29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store2
</t>
        </r>
      </text>
    </comment>
    <comment ref="AB3" authorId="0" shapeId="0" xr:uid="{BF2DE76F-DBDD-4D7E-9DDF-2CC198A69841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store3
</t>
        </r>
      </text>
    </comment>
    <comment ref="AP3" authorId="0" shapeId="0" xr:uid="{8A699520-3258-48FE-AE2D-2406FB8825A5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store4
</t>
        </r>
      </text>
    </comment>
    <comment ref="BD3" authorId="0" shapeId="0" xr:uid="{74CADB1D-D632-41B6-90E4-55F19FD76E70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store5
</t>
        </r>
      </text>
    </comment>
    <comment ref="CM3" authorId="0" shapeId="0" xr:uid="{F61813BD-9627-463A-8C3D-2FA062B40D3D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store6
</t>
        </r>
      </text>
    </comment>
    <comment ref="DC3" authorId="0" shapeId="0" xr:uid="{4CAF8827-824D-41AD-BBC2-52276E0260C6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store7
</t>
        </r>
      </text>
    </comment>
    <comment ref="DO3" authorId="0" shapeId="0" xr:uid="{E2CA6A32-9656-4E81-A2DC-C13C1DFEC88A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store8
</t>
        </r>
      </text>
    </comment>
    <comment ref="EG3" authorId="0" shapeId="0" xr:uid="{3BBDEB20-53DF-4A17-B0C5-E1A95F7513D7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store9</t>
        </r>
      </text>
    </comment>
  </commentList>
</comments>
</file>

<file path=xl/sharedStrings.xml><?xml version="1.0" encoding="utf-8"?>
<sst xmlns="http://schemas.openxmlformats.org/spreadsheetml/2006/main" count="284" uniqueCount="119">
  <si>
    <t>Data in grey copied from stata window</t>
  </si>
  <si>
    <t>Check comments for source code</t>
  </si>
  <si>
    <t>year</t>
  </si>
  <si>
    <t>pop in 2019</t>
  </si>
  <si>
    <t>weight</t>
  </si>
  <si>
    <t>under 45</t>
  </si>
  <si>
    <t>45 to 64</t>
  </si>
  <si>
    <t>65 to 79</t>
  </si>
  <si>
    <t>80+</t>
  </si>
  <si>
    <t>total</t>
  </si>
  <si>
    <t>Number receiving care by age band ('000)</t>
  </si>
  <si>
    <t>Total hours of care per year by age of recipients ('000,000)</t>
  </si>
  <si>
    <t>OBR Real GDP growth Baseline projection, 16 May 2024</t>
  </si>
  <si>
    <t>OBR average (nominal) earnings growth</t>
  </si>
  <si>
    <t>OBR CPI</t>
  </si>
  <si>
    <t>GDP (millions ONS YBHA)</t>
  </si>
  <si>
    <t>ONS Earnings and hours worked, care workers: ASHE Table 26 - Gross hourly pay all workers</t>
  </si>
  <si>
    <t>median</t>
  </si>
  <si>
    <t>mean</t>
  </si>
  <si>
    <t>value of social care received annually (bn)</t>
  </si>
  <si>
    <t>Number receiving formal care</t>
  </si>
  <si>
    <t>Hours per week of formal care among recipients</t>
  </si>
  <si>
    <t>Total hours of formal social care per year</t>
  </si>
  <si>
    <t>Value of formal social care received per year</t>
  </si>
  <si>
    <t>Total number receiving formal social care</t>
  </si>
  <si>
    <t>Number disabled</t>
  </si>
  <si>
    <t>receive disability benefits</t>
  </si>
  <si>
    <t>mean benefit per month</t>
  </si>
  <si>
    <t>Poverty rates</t>
  </si>
  <si>
    <t>all</t>
  </si>
  <si>
    <t>in household with person with care need aged:</t>
  </si>
  <si>
    <t>18 to 44</t>
  </si>
  <si>
    <t>Population size</t>
  </si>
  <si>
    <t>value (£Bn)</t>
  </si>
  <si>
    <t>Social care support</t>
  </si>
  <si>
    <t>number need care 65 to 79</t>
  </si>
  <si>
    <t>number need care 80+</t>
  </si>
  <si>
    <t>number 65 to 79 receiving subsidies for formal care expenditure</t>
  </si>
  <si>
    <t>mean value of subsidies for formal care expenditure received by people aged 65 to 79</t>
  </si>
  <si>
    <t>number 80+ receiving subsidies for formal care expenditure</t>
  </si>
  <si>
    <t>mean value of subsidies for formal care expenditure received by people aged 80+</t>
  </si>
  <si>
    <t>Number providing care by age band ('000)</t>
  </si>
  <si>
    <t>under 5</t>
  </si>
  <si>
    <t>5 to 9</t>
  </si>
  <si>
    <t>10 to 19</t>
  </si>
  <si>
    <t>20 to 29</t>
  </si>
  <si>
    <t>30+</t>
  </si>
  <si>
    <t>Hours of care provided - carers under aged 45 to 64</t>
  </si>
  <si>
    <t>Hours of care provided - carers under aged 65 to 79</t>
  </si>
  <si>
    <t>Hours of care provided - carers under aged 80+</t>
  </si>
  <si>
    <t>Hours of care provided - all carers</t>
  </si>
  <si>
    <t>Value of care provided</t>
  </si>
  <si>
    <t>Hours of care received by recipients per week</t>
  </si>
  <si>
    <t>Hours of care per week provided - carers under age 45</t>
  </si>
  <si>
    <t>carers</t>
  </si>
  <si>
    <t>carers by age</t>
  </si>
  <si>
    <t>carers by hours of care supplied</t>
  </si>
  <si>
    <t>numbers need care</t>
  </si>
  <si>
    <t>numbers receive care</t>
  </si>
  <si>
    <t>numbers need and receive care</t>
  </si>
  <si>
    <t>Number needing care by age band ('000)</t>
  </si>
  <si>
    <t>Number need and  receive care</t>
  </si>
  <si>
    <t>Care gap hours per year ('000,000)</t>
  </si>
  <si>
    <t>Care gap (number, extensive margin)</t>
  </si>
  <si>
    <t>Care gap (proportion, extensive margin)</t>
  </si>
  <si>
    <t>England</t>
  </si>
  <si>
    <t>Wales</t>
  </si>
  <si>
    <t>Scotland</t>
  </si>
  <si>
    <t>Northern Ireland</t>
  </si>
  <si>
    <t>need care by region - population aged 65+</t>
  </si>
  <si>
    <t>receive care by region - population aged 65+</t>
  </si>
  <si>
    <t>need and receive care by region - population aged 65+</t>
  </si>
  <si>
    <t>care gap (number) - population aged 65+</t>
  </si>
  <si>
    <t>care gap (share) - population aged 65+</t>
  </si>
  <si>
    <t>Value of informal social care received per year</t>
  </si>
  <si>
    <t>aged 65 to 79 formal care</t>
  </si>
  <si>
    <t>aged 65 to 79 informal care</t>
  </si>
  <si>
    <t>aged 80+ formal care</t>
  </si>
  <si>
    <t>aged 80+ informal care</t>
  </si>
  <si>
    <t>ratio to care receipt</t>
  </si>
  <si>
    <t>Total hours of care provided per year ('000,000)</t>
  </si>
  <si>
    <t>ratio to hours received</t>
  </si>
  <si>
    <t>Proportion of informal carers receiving subsidies</t>
  </si>
  <si>
    <t>Average subsidy received per month per carer in receipt of subsidies</t>
  </si>
  <si>
    <t>ratio to value of informal care received</t>
  </si>
  <si>
    <t>formal</t>
  </si>
  <si>
    <t>informal</t>
  </si>
  <si>
    <t>Number receiving carer subsidies ('000)</t>
  </si>
  <si>
    <t>Total value of subsidies received by carers per year (bn)</t>
  </si>
  <si>
    <t>Value of formal social care received per year (bn)</t>
  </si>
  <si>
    <t>total value (bn)</t>
  </si>
  <si>
    <t>full population</t>
  </si>
  <si>
    <t xml:space="preserve">under 45 </t>
  </si>
  <si>
    <t xml:space="preserve">45 to 64 </t>
  </si>
  <si>
    <t>65+</t>
  </si>
  <si>
    <t>poor</t>
  </si>
  <si>
    <t>poor, provide care and receive carer allowance</t>
  </si>
  <si>
    <t>rt to 64</t>
  </si>
  <si>
    <t>poverty gap</t>
  </si>
  <si>
    <t>under 45 receive carer allowance</t>
  </si>
  <si>
    <t>45 to 64 year-old carer</t>
  </si>
  <si>
    <t>45 to 64 year old care allowance recipient</t>
  </si>
  <si>
    <t>population</t>
  </si>
  <si>
    <t>Median wage of care workers</t>
  </si>
  <si>
    <t>poverty - full population</t>
  </si>
  <si>
    <t>poverty - carers under age 45</t>
  </si>
  <si>
    <t>carers under age 45 and in receipt of carer benefits</t>
  </si>
  <si>
    <t>poverty carers aged 45 to 64</t>
  </si>
  <si>
    <t>poverty gap carers under age 45 (right axis)</t>
  </si>
  <si>
    <t>Reports summary statistics for simulation sc_analysis1</t>
  </si>
  <si>
    <t>test</t>
  </si>
  <si>
    <t>Mean wage of care workers</t>
  </si>
  <si>
    <t>care receipt:</t>
  </si>
  <si>
    <t>Statistics reported in stata log file: "sc_analysis1_receipt.smcl"</t>
  </si>
  <si>
    <t>care provision:</t>
  </si>
  <si>
    <t>Statistics reported in stata log file: "sc_analysis1_provision.smcl"</t>
  </si>
  <si>
    <t>average hours of care received by recipients per week</t>
  </si>
  <si>
    <t>total hours of care received annually (millions)</t>
  </si>
  <si>
    <t>all carers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</si>
</sst>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3" fillId="0" borderId="0" xfId="0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receipt'!$BN$2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receipt'!$BN$4:$BN$54</c:f>
              <c:numCache>
                <c:formatCode>General</c:formatCode>
                <c:ptCount val="51"/>
                <c:pt idx="0">
                  <c:v>113.41159488993581</c:v>
                </c:pt>
                <c:pt idx="1">
                  <c:v>139.45132005697235</c:v>
                </c:pt>
                <c:pt idx="2">
                  <c:v>173.22365396650451</c:v>
                </c:pt>
                <c:pt idx="3">
                  <c:v>198.20592836533655</c:v>
                </c:pt>
                <c:pt idx="4">
                  <c:v>224.51001622442425</c:v>
                </c:pt>
                <c:pt idx="5">
                  <c:v>227.94673122108895</c:v>
                </c:pt>
                <c:pt idx="6">
                  <c:v>244.33721812825917</c:v>
                </c:pt>
                <c:pt idx="7">
                  <c:v>265.08968945427307</c:v>
                </c:pt>
                <c:pt idx="8">
                  <c:v>281.54626703445609</c:v>
                </c:pt>
                <c:pt idx="9">
                  <c:v>288.9484224118878</c:v>
                </c:pt>
                <c:pt idx="10">
                  <c:v>291.39377731336077</c:v>
                </c:pt>
                <c:pt idx="11">
                  <c:v>294.83049231002548</c:v>
                </c:pt>
                <c:pt idx="12">
                  <c:v>302.23264768745713</c:v>
                </c:pt>
                <c:pt idx="13">
                  <c:v>303.88491451277679</c:v>
                </c:pt>
                <c:pt idx="14">
                  <c:v>305.07454662700684</c:v>
                </c:pt>
                <c:pt idx="15">
                  <c:v>312.21233931238743</c:v>
                </c:pt>
                <c:pt idx="16">
                  <c:v>310.82443517911901</c:v>
                </c:pt>
                <c:pt idx="17">
                  <c:v>305.80154403014751</c:v>
                </c:pt>
                <c:pt idx="18">
                  <c:v>305.00845595399409</c:v>
                </c:pt>
                <c:pt idx="19">
                  <c:v>305.86763470316026</c:v>
                </c:pt>
                <c:pt idx="20">
                  <c:v>303.22400778264893</c:v>
                </c:pt>
                <c:pt idx="21">
                  <c:v>307.25553883642874</c:v>
                </c:pt>
                <c:pt idx="22">
                  <c:v>310.62616316008064</c:v>
                </c:pt>
                <c:pt idx="23">
                  <c:v>312.08015796636187</c:v>
                </c:pt>
                <c:pt idx="24">
                  <c:v>319.28404132475521</c:v>
                </c:pt>
                <c:pt idx="25">
                  <c:v>320.07712940090858</c:v>
                </c:pt>
                <c:pt idx="26">
                  <c:v>324.50520449276507</c:v>
                </c:pt>
                <c:pt idx="27">
                  <c:v>317.36741180738454</c:v>
                </c:pt>
                <c:pt idx="28">
                  <c:v>325.23220189590569</c:v>
                </c:pt>
                <c:pt idx="29">
                  <c:v>324.50520449276507</c:v>
                </c:pt>
                <c:pt idx="30">
                  <c:v>328.00801016244259</c:v>
                </c:pt>
                <c:pt idx="31">
                  <c:v>318.62313459462734</c:v>
                </c:pt>
                <c:pt idx="32">
                  <c:v>318.55704392161459</c:v>
                </c:pt>
                <c:pt idx="33">
                  <c:v>318.0944092105251</c:v>
                </c:pt>
                <c:pt idx="34">
                  <c:v>316.90477709629505</c:v>
                </c:pt>
                <c:pt idx="35">
                  <c:v>322.65466564840716</c:v>
                </c:pt>
                <c:pt idx="36">
                  <c:v>320.34149209295975</c:v>
                </c:pt>
                <c:pt idx="37">
                  <c:v>318.68922526764021</c:v>
                </c:pt>
                <c:pt idx="38">
                  <c:v>319.01967863270409</c:v>
                </c:pt>
                <c:pt idx="39">
                  <c:v>314.45942219482203</c:v>
                </c:pt>
                <c:pt idx="40">
                  <c:v>315.8473263280905</c:v>
                </c:pt>
                <c:pt idx="41">
                  <c:v>321.46503353417705</c:v>
                </c:pt>
                <c:pt idx="42">
                  <c:v>319.08576930571684</c:v>
                </c:pt>
                <c:pt idx="43">
                  <c:v>322.05984959129211</c:v>
                </c:pt>
                <c:pt idx="44">
                  <c:v>314.26115017578371</c:v>
                </c:pt>
                <c:pt idx="45">
                  <c:v>311.61752325527237</c:v>
                </c:pt>
                <c:pt idx="46">
                  <c:v>317.56568382642286</c:v>
                </c:pt>
                <c:pt idx="47">
                  <c:v>313.46806209963029</c:v>
                </c:pt>
                <c:pt idx="48">
                  <c:v>324.76956718481625</c:v>
                </c:pt>
                <c:pt idx="49">
                  <c:v>323.51384439757334</c:v>
                </c:pt>
                <c:pt idx="50">
                  <c:v>322.98511901347104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B-4E3B-8944-E86768DCB47E}"/>
            </c:ext>
          </c:extLst>
        </c:ser>
        <c:ser>
          <c:idx val="1"/>
          <c:order val="1"/>
          <c:tx>
            <c:strRef>
              <c:f>'care receipt'!$BO$2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receipt'!$BO$4:$BO$54</c:f>
              <c:numCache>
                <c:formatCode>General</c:formatCode>
                <c:ptCount val="51"/>
                <c:pt idx="0">
                  <c:v>221.60202661186176</c:v>
                </c:pt>
                <c:pt idx="1">
                  <c:v>221.1393919007723</c:v>
                </c:pt>
                <c:pt idx="2">
                  <c:v>235.74543063659735</c:v>
                </c:pt>
                <c:pt idx="3">
                  <c:v>261.05815840049331</c:v>
                </c:pt>
                <c:pt idx="4">
                  <c:v>275.39983444426719</c:v>
                </c:pt>
                <c:pt idx="5">
                  <c:v>280.81926963131542</c:v>
                </c:pt>
                <c:pt idx="6">
                  <c:v>292.25295606252689</c:v>
                </c:pt>
                <c:pt idx="7">
                  <c:v>306.99117614437756</c:v>
                </c:pt>
                <c:pt idx="8">
                  <c:v>307.38772018245425</c:v>
                </c:pt>
                <c:pt idx="9">
                  <c:v>299.91947413200978</c:v>
                </c:pt>
                <c:pt idx="10">
                  <c:v>301.70392230335489</c:v>
                </c:pt>
                <c:pt idx="11">
                  <c:v>297.40802855752401</c:v>
                </c:pt>
                <c:pt idx="12">
                  <c:v>296.48275913534508</c:v>
                </c:pt>
                <c:pt idx="13">
                  <c:v>294.03740423387205</c:v>
                </c:pt>
                <c:pt idx="14">
                  <c:v>290.20414519913066</c:v>
                </c:pt>
                <c:pt idx="15">
                  <c:v>284.12380328195462</c:v>
                </c:pt>
                <c:pt idx="16">
                  <c:v>287.29615558656815</c:v>
                </c:pt>
                <c:pt idx="17">
                  <c:v>290.99723327528403</c:v>
                </c:pt>
                <c:pt idx="18">
                  <c:v>296.15230577028115</c:v>
                </c:pt>
                <c:pt idx="19">
                  <c:v>300.24992749707366</c:v>
                </c:pt>
                <c:pt idx="20">
                  <c:v>298.72984201777967</c:v>
                </c:pt>
                <c:pt idx="21">
                  <c:v>295.49139904015328</c:v>
                </c:pt>
                <c:pt idx="22">
                  <c:v>290.0719638531051</c:v>
                </c:pt>
                <c:pt idx="23">
                  <c:v>293.83913221483374</c:v>
                </c:pt>
                <c:pt idx="24">
                  <c:v>292.97995346566756</c:v>
                </c:pt>
                <c:pt idx="25">
                  <c:v>285.44561674221029</c:v>
                </c:pt>
                <c:pt idx="26">
                  <c:v>297.40802855752401</c:v>
                </c:pt>
                <c:pt idx="27">
                  <c:v>294.89658298303829</c:v>
                </c:pt>
                <c:pt idx="28">
                  <c:v>304.81018393495572</c:v>
                </c:pt>
                <c:pt idx="29">
                  <c:v>308.64344296969711</c:v>
                </c:pt>
                <c:pt idx="30">
                  <c:v>317.23523046135898</c:v>
                </c:pt>
                <c:pt idx="31">
                  <c:v>311.22097921719569</c:v>
                </c:pt>
                <c:pt idx="32">
                  <c:v>308.77562431572272</c:v>
                </c:pt>
                <c:pt idx="33">
                  <c:v>306.99117614437756</c:v>
                </c:pt>
                <c:pt idx="34">
                  <c:v>314.98814757892433</c:v>
                </c:pt>
                <c:pt idx="35">
                  <c:v>318.0944092105251</c:v>
                </c:pt>
                <c:pt idx="36">
                  <c:v>321.3989428611643</c:v>
                </c:pt>
                <c:pt idx="37">
                  <c:v>324.43911381975232</c:v>
                </c:pt>
                <c:pt idx="38">
                  <c:v>329.92463967981331</c:v>
                </c:pt>
                <c:pt idx="39">
                  <c:v>325.62874593398243</c:v>
                </c:pt>
                <c:pt idx="40">
                  <c:v>330.91599977500505</c:v>
                </c:pt>
                <c:pt idx="41">
                  <c:v>326.02528997205906</c:v>
                </c:pt>
                <c:pt idx="42">
                  <c:v>334.35271477166975</c:v>
                </c:pt>
                <c:pt idx="43">
                  <c:v>339.50778726666687</c:v>
                </c:pt>
                <c:pt idx="44">
                  <c:v>337.32679505724502</c:v>
                </c:pt>
                <c:pt idx="45">
                  <c:v>335.21189352083599</c:v>
                </c:pt>
                <c:pt idx="46">
                  <c:v>341.22614476499922</c:v>
                </c:pt>
                <c:pt idx="47">
                  <c:v>344.06804370454893</c:v>
                </c:pt>
                <c:pt idx="48">
                  <c:v>344.3984970696128</c:v>
                </c:pt>
                <c:pt idx="49">
                  <c:v>342.01923284115264</c:v>
                </c:pt>
                <c:pt idx="50">
                  <c:v>345.58812918384291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B-4E3B-8944-E86768DCB47E}"/>
            </c:ext>
          </c:extLst>
        </c:ser>
        <c:ser>
          <c:idx val="2"/>
          <c:order val="2"/>
          <c:tx>
            <c:strRef>
              <c:f>'care receipt'!$BP$2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receipt'!$BP$4:$BP$54</c:f>
              <c:numCache>
                <c:formatCode>General</c:formatCode>
                <c:ptCount val="51"/>
                <c:pt idx="0">
                  <c:v>1386.1196850971003</c:v>
                </c:pt>
                <c:pt idx="1">
                  <c:v>1486.445326730505</c:v>
                </c:pt>
                <c:pt idx="2">
                  <c:v>1566.8776757870621</c:v>
                </c:pt>
                <c:pt idx="3">
                  <c:v>1622.7242944828638</c:v>
                </c:pt>
                <c:pt idx="4">
                  <c:v>1719.0844957355016</c:v>
                </c:pt>
                <c:pt idx="5">
                  <c:v>1783.5229019229653</c:v>
                </c:pt>
                <c:pt idx="6">
                  <c:v>1820.3354067910855</c:v>
                </c:pt>
                <c:pt idx="7">
                  <c:v>1825.027844574993</c:v>
                </c:pt>
                <c:pt idx="8">
                  <c:v>1850.538844357927</c:v>
                </c:pt>
                <c:pt idx="9">
                  <c:v>1871.0269529918901</c:v>
                </c:pt>
                <c:pt idx="10">
                  <c:v>1918.4139655420554</c:v>
                </c:pt>
                <c:pt idx="11">
                  <c:v>1972.1456827014483</c:v>
                </c:pt>
                <c:pt idx="12">
                  <c:v>2017.0873403501405</c:v>
                </c:pt>
                <c:pt idx="13">
                  <c:v>2051.454490316788</c:v>
                </c:pt>
                <c:pt idx="14">
                  <c:v>2105.5827515142573</c:v>
                </c:pt>
                <c:pt idx="15">
                  <c:v>2141.2056242681469</c:v>
                </c:pt>
                <c:pt idx="16">
                  <c:v>2171.8716965460785</c:v>
                </c:pt>
                <c:pt idx="17">
                  <c:v>2191.3023544118369</c:v>
                </c:pt>
                <c:pt idx="18">
                  <c:v>2208.2876573761223</c:v>
                </c:pt>
                <c:pt idx="19">
                  <c:v>2209.6094708363776</c:v>
                </c:pt>
                <c:pt idx="20">
                  <c:v>2207.2302066079178</c:v>
                </c:pt>
                <c:pt idx="21">
                  <c:v>2196.3913362338212</c:v>
                </c:pt>
                <c:pt idx="22">
                  <c:v>2167.443621454222</c:v>
                </c:pt>
                <c:pt idx="23">
                  <c:v>2135.9183704271245</c:v>
                </c:pt>
                <c:pt idx="24">
                  <c:v>2116.2894405423281</c:v>
                </c:pt>
                <c:pt idx="25">
                  <c:v>2087.0773630706781</c:v>
                </c:pt>
                <c:pt idx="26">
                  <c:v>2074.7844978903004</c:v>
                </c:pt>
                <c:pt idx="27">
                  <c:v>2031.6933790859657</c:v>
                </c:pt>
                <c:pt idx="28">
                  <c:v>1998.1854078684848</c:v>
                </c:pt>
                <c:pt idx="29">
                  <c:v>1962.7608071336329</c:v>
                </c:pt>
                <c:pt idx="30">
                  <c:v>1931.037284087497</c:v>
                </c:pt>
                <c:pt idx="31">
                  <c:v>1933.3504576429445</c:v>
                </c:pt>
                <c:pt idx="32">
                  <c:v>1944.9163254201815</c:v>
                </c:pt>
                <c:pt idx="33">
                  <c:v>1958.1344600227383</c:v>
                </c:pt>
                <c:pt idx="34">
                  <c:v>1987.8752628784905</c:v>
                </c:pt>
                <c:pt idx="35">
                  <c:v>2028.3888454353264</c:v>
                </c:pt>
                <c:pt idx="36">
                  <c:v>2059.5175524243473</c:v>
                </c:pt>
                <c:pt idx="37">
                  <c:v>2089.9853526832403</c:v>
                </c:pt>
                <c:pt idx="38">
                  <c:v>2114.2406296789322</c:v>
                </c:pt>
                <c:pt idx="39">
                  <c:v>2139.288994750777</c:v>
                </c:pt>
                <c:pt idx="40">
                  <c:v>2158.5213805974963</c:v>
                </c:pt>
                <c:pt idx="41">
                  <c:v>2176.8945876950502</c:v>
                </c:pt>
                <c:pt idx="42">
                  <c:v>2190.2449036436324</c:v>
                </c:pt>
                <c:pt idx="43">
                  <c:v>2207.2302066079178</c:v>
                </c:pt>
                <c:pt idx="44">
                  <c:v>2241.7295379205907</c:v>
                </c:pt>
                <c:pt idx="45">
                  <c:v>2260.23492636417</c:v>
                </c:pt>
                <c:pt idx="46">
                  <c:v>2241.7956285936029</c:v>
                </c:pt>
                <c:pt idx="47">
                  <c:v>2254.6172191580831</c:v>
                </c:pt>
                <c:pt idx="48">
                  <c:v>2251.5770481994955</c:v>
                </c:pt>
                <c:pt idx="49">
                  <c:v>2244.7036182061656</c:v>
                </c:pt>
                <c:pt idx="50">
                  <c:v>2252.3701362756487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B-4E3B-8944-E86768DCB47E}"/>
            </c:ext>
          </c:extLst>
        </c:ser>
        <c:ser>
          <c:idx val="3"/>
          <c:order val="3"/>
          <c:tx>
            <c:strRef>
              <c:f>'care receipt'!$BQ$2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receipt'!$BQ$4:$BQ$54</c:f>
              <c:numCache>
                <c:formatCode>General</c:formatCode>
                <c:ptCount val="51"/>
                <c:pt idx="0">
                  <c:v>1445.9978348466816</c:v>
                </c:pt>
                <c:pt idx="1">
                  <c:v>1490.2785857652466</c:v>
                </c:pt>
                <c:pt idx="2">
                  <c:v>1510.4362410341453</c:v>
                </c:pt>
                <c:pt idx="3">
                  <c:v>1573.288471069302</c:v>
                </c:pt>
                <c:pt idx="4">
                  <c:v>1652.9277320497056</c:v>
                </c:pt>
                <c:pt idx="5">
                  <c:v>1728.2050086112656</c:v>
                </c:pt>
                <c:pt idx="6">
                  <c:v>1787.0257075926427</c:v>
                </c:pt>
                <c:pt idx="7">
                  <c:v>1851.5302044531188</c:v>
                </c:pt>
                <c:pt idx="8">
                  <c:v>1923.3707660180141</c:v>
                </c:pt>
                <c:pt idx="9">
                  <c:v>1956.0195584863288</c:v>
                </c:pt>
                <c:pt idx="10">
                  <c:v>1999.044586617651</c:v>
                </c:pt>
                <c:pt idx="11">
                  <c:v>2036.5179982158988</c:v>
                </c:pt>
                <c:pt idx="12">
                  <c:v>2026.2078532259047</c:v>
                </c:pt>
                <c:pt idx="13">
                  <c:v>2015.5011641978338</c:v>
                </c:pt>
                <c:pt idx="14">
                  <c:v>2017.7482470802686</c:v>
                </c:pt>
                <c:pt idx="15">
                  <c:v>2050.6614022406343</c:v>
                </c:pt>
                <c:pt idx="16">
                  <c:v>2079.2125729821569</c:v>
                </c:pt>
                <c:pt idx="17">
                  <c:v>2080.3361144233741</c:v>
                </c:pt>
                <c:pt idx="18">
                  <c:v>2108.0941970887429</c:v>
                </c:pt>
                <c:pt idx="19">
                  <c:v>2153.9611241596144</c:v>
                </c:pt>
                <c:pt idx="20">
                  <c:v>2196.2591548877954</c:v>
                </c:pt>
                <c:pt idx="21">
                  <c:v>2228.5774939910466</c:v>
                </c:pt>
                <c:pt idx="22">
                  <c:v>2275.0392371190328</c:v>
                </c:pt>
                <c:pt idx="23">
                  <c:v>2294.8003483498551</c:v>
                </c:pt>
                <c:pt idx="24">
                  <c:v>2357.652578385012</c:v>
                </c:pt>
                <c:pt idx="25">
                  <c:v>2417.7290001536321</c:v>
                </c:pt>
                <c:pt idx="26">
                  <c:v>2478.9289633634689</c:v>
                </c:pt>
                <c:pt idx="27">
                  <c:v>2537.4192089797821</c:v>
                </c:pt>
                <c:pt idx="28">
                  <c:v>2611.7051254461503</c:v>
                </c:pt>
                <c:pt idx="29">
                  <c:v>2660.2817701105455</c:v>
                </c:pt>
                <c:pt idx="30">
                  <c:v>2715.3353007301944</c:v>
                </c:pt>
                <c:pt idx="31">
                  <c:v>2746.199645027164</c:v>
                </c:pt>
                <c:pt idx="32">
                  <c:v>2807.465698910014</c:v>
                </c:pt>
                <c:pt idx="33">
                  <c:v>2823.7900951441711</c:v>
                </c:pt>
                <c:pt idx="34">
                  <c:v>2867.8064833706849</c:v>
                </c:pt>
                <c:pt idx="35">
                  <c:v>2879.3062604749093</c:v>
                </c:pt>
                <c:pt idx="36">
                  <c:v>2886.7084158523407</c:v>
                </c:pt>
                <c:pt idx="37">
                  <c:v>2878.8436257638195</c:v>
                </c:pt>
                <c:pt idx="38">
                  <c:v>2869.9874755801065</c:v>
                </c:pt>
                <c:pt idx="39">
                  <c:v>2858.3555171298572</c:v>
                </c:pt>
                <c:pt idx="40">
                  <c:v>2859.6112399170997</c:v>
                </c:pt>
                <c:pt idx="41">
                  <c:v>2880.0993485510626</c:v>
                </c:pt>
                <c:pt idx="42">
                  <c:v>2895.5645660360537</c:v>
                </c:pt>
                <c:pt idx="43">
                  <c:v>2908.0557032354695</c:v>
                </c:pt>
                <c:pt idx="44">
                  <c:v>2912.0211436162367</c:v>
                </c:pt>
                <c:pt idx="45">
                  <c:v>2939.382682243529</c:v>
                </c:pt>
                <c:pt idx="46">
                  <c:v>2973.8159228831887</c:v>
                </c:pt>
                <c:pt idx="47">
                  <c:v>3009.5048863100919</c:v>
                </c:pt>
                <c:pt idx="48">
                  <c:v>3049.1592901177614</c:v>
                </c:pt>
                <c:pt idx="49">
                  <c:v>3112.9367895750975</c:v>
                </c:pt>
                <c:pt idx="50">
                  <c:v>3188.0157941176194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3B-4E3B-8944-E86768DCB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receiving social care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3435934144595"/>
          <c:y val="2.7777777777777776E-2"/>
          <c:w val="0.87479897399188733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receipt'!$DN$2</c:f>
              <c:strCache>
                <c:ptCount val="1"/>
                <c:pt idx="0">
                  <c:v>aged 65 to 79 formal care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receipt'!$DN$4:$DN$54</c:f>
              <c:numCache>
                <c:formatCode>General</c:formatCode>
                <c:ptCount val="51"/>
                <c:pt idx="0">
                  <c:v>1.9785669697524528</c:v>
                </c:pt>
                <c:pt idx="1">
                  <c:v>2.0821118142745365</c:v>
                </c:pt>
                <c:pt idx="2">
                  <c:v>2.3172258220157063</c:v>
                </c:pt>
                <c:pt idx="3">
                  <c:v>2.3252974799943709</c:v>
                </c:pt>
                <c:pt idx="4">
                  <c:v>2.5875387990046876</c:v>
                </c:pt>
                <c:pt idx="5">
                  <c:v>2.5656186465369597</c:v>
                </c:pt>
                <c:pt idx="6">
                  <c:v>2.7042234316467155</c:v>
                </c:pt>
                <c:pt idx="7">
                  <c:v>2.7756443446048076</c:v>
                </c:pt>
                <c:pt idx="8">
                  <c:v>2.7608726093830436</c:v>
                </c:pt>
                <c:pt idx="9">
                  <c:v>2.7438158450887098</c:v>
                </c:pt>
                <c:pt idx="10">
                  <c:v>3.0262130309170696</c:v>
                </c:pt>
                <c:pt idx="11">
                  <c:v>3.2112729649984657</c:v>
                </c:pt>
                <c:pt idx="12">
                  <c:v>3.44629402940667</c:v>
                </c:pt>
                <c:pt idx="13">
                  <c:v>3.3685847617795686</c:v>
                </c:pt>
                <c:pt idx="14">
                  <c:v>3.6380502420721981</c:v>
                </c:pt>
                <c:pt idx="15">
                  <c:v>3.7113169983891807</c:v>
                </c:pt>
                <c:pt idx="16">
                  <c:v>3.9130320849867171</c:v>
                </c:pt>
                <c:pt idx="17">
                  <c:v>4.0688194743097306</c:v>
                </c:pt>
                <c:pt idx="18">
                  <c:v>4.3081823580852268</c:v>
                </c:pt>
                <c:pt idx="19">
                  <c:v>4.2106184231830781</c:v>
                </c:pt>
                <c:pt idx="20">
                  <c:v>4.4650134988145602</c:v>
                </c:pt>
                <c:pt idx="21">
                  <c:v>4.4233123611114005</c:v>
                </c:pt>
                <c:pt idx="22">
                  <c:v>4.710570572692192</c:v>
                </c:pt>
                <c:pt idx="23">
                  <c:v>4.6254021052972005</c:v>
                </c:pt>
                <c:pt idx="24">
                  <c:v>4.7994481369083379</c:v>
                </c:pt>
                <c:pt idx="25">
                  <c:v>4.6963383576386288</c:v>
                </c:pt>
                <c:pt idx="26">
                  <c:v>4.8033092725081836</c:v>
                </c:pt>
                <c:pt idx="27">
                  <c:v>4.7014481212508965</c:v>
                </c:pt>
                <c:pt idx="28">
                  <c:v>4.8544043131118766</c:v>
                </c:pt>
                <c:pt idx="29">
                  <c:v>4.7503517082666162</c:v>
                </c:pt>
                <c:pt idx="30">
                  <c:v>4.6228109252689435</c:v>
                </c:pt>
                <c:pt idx="31">
                  <c:v>4.9803959338427637</c:v>
                </c:pt>
                <c:pt idx="32">
                  <c:v>4.890466431743886</c:v>
                </c:pt>
                <c:pt idx="33">
                  <c:v>4.9589331737016842</c:v>
                </c:pt>
                <c:pt idx="34">
                  <c:v>5.1518715489302398</c:v>
                </c:pt>
                <c:pt idx="35">
                  <c:v>5.4434420144601461</c:v>
                </c:pt>
                <c:pt idx="36">
                  <c:v>5.7145510607328749</c:v>
                </c:pt>
                <c:pt idx="37">
                  <c:v>5.8704547241480283</c:v>
                </c:pt>
                <c:pt idx="38">
                  <c:v>6.014927665108412</c:v>
                </c:pt>
                <c:pt idx="39">
                  <c:v>6.1712524418722623</c:v>
                </c:pt>
                <c:pt idx="40">
                  <c:v>6.318563273735994</c:v>
                </c:pt>
                <c:pt idx="41">
                  <c:v>6.4752064844920119</c:v>
                </c:pt>
                <c:pt idx="42">
                  <c:v>6.7577404451634147</c:v>
                </c:pt>
                <c:pt idx="43">
                  <c:v>6.8065075651633995</c:v>
                </c:pt>
                <c:pt idx="44">
                  <c:v>7.3599116840578782</c:v>
                </c:pt>
                <c:pt idx="45">
                  <c:v>7.5831804013013429</c:v>
                </c:pt>
                <c:pt idx="46">
                  <c:v>7.4981158707911781</c:v>
                </c:pt>
                <c:pt idx="47">
                  <c:v>7.5944156283092852</c:v>
                </c:pt>
                <c:pt idx="48">
                  <c:v>7.7604360690832168</c:v>
                </c:pt>
                <c:pt idx="49">
                  <c:v>8.0432879881083164</c:v>
                </c:pt>
                <c:pt idx="50">
                  <c:v>8.1053937584977085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3-4E88-B52F-0485641F9A48}"/>
            </c:ext>
          </c:extLst>
        </c:ser>
        <c:ser>
          <c:idx val="1"/>
          <c:order val="1"/>
          <c:tx>
            <c:strRef>
              <c:f>'care receipt'!$DO$2</c:f>
              <c:strCache>
                <c:ptCount val="1"/>
                <c:pt idx="0">
                  <c:v>aged 65 to 79 informal care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receipt'!$DO$4:$DO$54</c:f>
              <c:numCache>
                <c:formatCode>General</c:formatCode>
                <c:ptCount val="51"/>
                <c:pt idx="0">
                  <c:v>12.427866388252223</c:v>
                </c:pt>
                <c:pt idx="1">
                  <c:v>14.013243620585733</c:v>
                </c:pt>
                <c:pt idx="2">
                  <c:v>15.385703048431514</c:v>
                </c:pt>
                <c:pt idx="3">
                  <c:v>15.726536782725224</c:v>
                </c:pt>
                <c:pt idx="4">
                  <c:v>16.777762376289161</c:v>
                </c:pt>
                <c:pt idx="5">
                  <c:v>17.373961808154505</c:v>
                </c:pt>
                <c:pt idx="6">
                  <c:v>17.788550618946424</c:v>
                </c:pt>
                <c:pt idx="7">
                  <c:v>18.077699593097833</c:v>
                </c:pt>
                <c:pt idx="8">
                  <c:v>18.579954109636233</c:v>
                </c:pt>
                <c:pt idx="9">
                  <c:v>18.491512129334176</c:v>
                </c:pt>
                <c:pt idx="10">
                  <c:v>19.156805225146538</c:v>
                </c:pt>
                <c:pt idx="11">
                  <c:v>19.443094214273298</c:v>
                </c:pt>
                <c:pt idx="12">
                  <c:v>20.584105837273697</c:v>
                </c:pt>
                <c:pt idx="13">
                  <c:v>21.361569648704709</c:v>
                </c:pt>
                <c:pt idx="14">
                  <c:v>22.062178359934219</c:v>
                </c:pt>
                <c:pt idx="15">
                  <c:v>22.529982036103714</c:v>
                </c:pt>
                <c:pt idx="16">
                  <c:v>23.522309998859534</c:v>
                </c:pt>
                <c:pt idx="17">
                  <c:v>23.803360143950954</c:v>
                </c:pt>
                <c:pt idx="18">
                  <c:v>24.091817808955508</c:v>
                </c:pt>
                <c:pt idx="19">
                  <c:v>24.314770056538407</c:v>
                </c:pt>
                <c:pt idx="20">
                  <c:v>24.770899993765624</c:v>
                </c:pt>
                <c:pt idx="21">
                  <c:v>25.098278494643672</c:v>
                </c:pt>
                <c:pt idx="22">
                  <c:v>24.702714238677448</c:v>
                </c:pt>
                <c:pt idx="23">
                  <c:v>25.299770353233239</c:v>
                </c:pt>
                <c:pt idx="24">
                  <c:v>24.812523934706928</c:v>
                </c:pt>
                <c:pt idx="25">
                  <c:v>25.257258400949624</c:v>
                </c:pt>
                <c:pt idx="26">
                  <c:v>24.607591456448816</c:v>
                </c:pt>
                <c:pt idx="27">
                  <c:v>25.266203840913775</c:v>
                </c:pt>
                <c:pt idx="28">
                  <c:v>24.651082336454024</c:v>
                </c:pt>
                <c:pt idx="29">
                  <c:v>24.64130593391749</c:v>
                </c:pt>
                <c:pt idx="30">
                  <c:v>25.388288092754973</c:v>
                </c:pt>
                <c:pt idx="31">
                  <c:v>25.657951578722287</c:v>
                </c:pt>
                <c:pt idx="32">
                  <c:v>26.350079035897458</c:v>
                </c:pt>
                <c:pt idx="33">
                  <c:v>26.582751833685659</c:v>
                </c:pt>
                <c:pt idx="34">
                  <c:v>27.329423230860478</c:v>
                </c:pt>
                <c:pt idx="35">
                  <c:v>28.239407616061193</c:v>
                </c:pt>
                <c:pt idx="36">
                  <c:v>29.033275438770545</c:v>
                </c:pt>
                <c:pt idx="37">
                  <c:v>30.651256771220663</c:v>
                </c:pt>
                <c:pt idx="38">
                  <c:v>30.6900285500796</c:v>
                </c:pt>
                <c:pt idx="39">
                  <c:v>32.375424735617372</c:v>
                </c:pt>
                <c:pt idx="40">
                  <c:v>33.138872239834249</c:v>
                </c:pt>
                <c:pt idx="41">
                  <c:v>34.318485335987546</c:v>
                </c:pt>
                <c:pt idx="42">
                  <c:v>35.313021021450957</c:v>
                </c:pt>
                <c:pt idx="43">
                  <c:v>35.838848910214054</c:v>
                </c:pt>
                <c:pt idx="44">
                  <c:v>36.96132868162529</c:v>
                </c:pt>
                <c:pt idx="45">
                  <c:v>38.018544252190516</c:v>
                </c:pt>
                <c:pt idx="46">
                  <c:v>37.424057838380236</c:v>
                </c:pt>
                <c:pt idx="47">
                  <c:v>38.42195194736577</c:v>
                </c:pt>
                <c:pt idx="48">
                  <c:v>39.249621237976001</c:v>
                </c:pt>
                <c:pt idx="49">
                  <c:v>39.9098531334133</c:v>
                </c:pt>
                <c:pt idx="50">
                  <c:v>40.987855192273869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3-4E88-B52F-0485641F9A48}"/>
            </c:ext>
          </c:extLst>
        </c:ser>
        <c:ser>
          <c:idx val="2"/>
          <c:order val="2"/>
          <c:tx>
            <c:strRef>
              <c:f>'care receipt'!$DP$2</c:f>
              <c:strCache>
                <c:ptCount val="1"/>
                <c:pt idx="0">
                  <c:v>aged 80+ formal care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receipt'!$DP$4:$DP$54</c:f>
              <c:numCache>
                <c:formatCode>General</c:formatCode>
                <c:ptCount val="51"/>
                <c:pt idx="0">
                  <c:v>3.2715243284039572</c:v>
                </c:pt>
                <c:pt idx="1">
                  <c:v>3.1133101067904199</c:v>
                </c:pt>
                <c:pt idx="2">
                  <c:v>3.3420423301145958</c:v>
                </c:pt>
                <c:pt idx="3">
                  <c:v>3.2636440078481326</c:v>
                </c:pt>
                <c:pt idx="4">
                  <c:v>3.417470865053263</c:v>
                </c:pt>
                <c:pt idx="5">
                  <c:v>3.5926102694067512</c:v>
                </c:pt>
                <c:pt idx="6">
                  <c:v>3.7085152159229042</c:v>
                </c:pt>
                <c:pt idx="7">
                  <c:v>3.755484163647782</c:v>
                </c:pt>
                <c:pt idx="8">
                  <c:v>3.9826052067358497</c:v>
                </c:pt>
                <c:pt idx="9">
                  <c:v>4.1443536005247426</c:v>
                </c:pt>
                <c:pt idx="10">
                  <c:v>4.3096231359452073</c:v>
                </c:pt>
                <c:pt idx="11">
                  <c:v>4.4535525829907936</c:v>
                </c:pt>
                <c:pt idx="12">
                  <c:v>4.5294487575300701</c:v>
                </c:pt>
                <c:pt idx="13">
                  <c:v>4.5751157973224545</c:v>
                </c:pt>
                <c:pt idx="14">
                  <c:v>4.7997723507251164</c:v>
                </c:pt>
                <c:pt idx="15">
                  <c:v>4.8602142684159801</c:v>
                </c:pt>
                <c:pt idx="16">
                  <c:v>5.1394600361912586</c:v>
                </c:pt>
                <c:pt idx="17">
                  <c:v>5.3869597840834365</c:v>
                </c:pt>
                <c:pt idx="18">
                  <c:v>5.6868119070050334</c:v>
                </c:pt>
                <c:pt idx="19">
                  <c:v>5.8380612693333189</c:v>
                </c:pt>
                <c:pt idx="20">
                  <c:v>6.0586923507716781</c:v>
                </c:pt>
                <c:pt idx="21">
                  <c:v>6.4626440405084988</c:v>
                </c:pt>
                <c:pt idx="22">
                  <c:v>6.7766642140515581</c:v>
                </c:pt>
                <c:pt idx="23">
                  <c:v>6.9869939646694545</c:v>
                </c:pt>
                <c:pt idx="24">
                  <c:v>7.5094951034504138</c:v>
                </c:pt>
                <c:pt idx="25">
                  <c:v>7.9099952790849608</c:v>
                </c:pt>
                <c:pt idx="26">
                  <c:v>8.0439719037226034</c:v>
                </c:pt>
                <c:pt idx="27">
                  <c:v>8.5818433038230904</c:v>
                </c:pt>
                <c:pt idx="28">
                  <c:v>9.1732983732933384</c:v>
                </c:pt>
                <c:pt idx="29">
                  <c:v>9.5333327468207258</c:v>
                </c:pt>
                <c:pt idx="30">
                  <c:v>9.8231955079464104</c:v>
                </c:pt>
                <c:pt idx="31">
                  <c:v>10.336834479996259</c:v>
                </c:pt>
                <c:pt idx="32">
                  <c:v>10.818112381826538</c:v>
                </c:pt>
                <c:pt idx="33">
                  <c:v>11.033229351377216</c:v>
                </c:pt>
                <c:pt idx="34">
                  <c:v>11.58612605871549</c:v>
                </c:pt>
                <c:pt idx="35">
                  <c:v>11.668321146701121</c:v>
                </c:pt>
                <c:pt idx="36">
                  <c:v>12.453341340711424</c:v>
                </c:pt>
                <c:pt idx="37">
                  <c:v>12.318857975645864</c:v>
                </c:pt>
                <c:pt idx="38">
                  <c:v>12.617884502850742</c:v>
                </c:pt>
                <c:pt idx="39">
                  <c:v>12.701280534169403</c:v>
                </c:pt>
                <c:pt idx="40">
                  <c:v>13.011846792120044</c:v>
                </c:pt>
                <c:pt idx="41">
                  <c:v>13.222208541979127</c:v>
                </c:pt>
                <c:pt idx="42">
                  <c:v>13.686351085048953</c:v>
                </c:pt>
                <c:pt idx="43">
                  <c:v>14.058287073448323</c:v>
                </c:pt>
                <c:pt idx="44">
                  <c:v>14.355889866221558</c:v>
                </c:pt>
                <c:pt idx="45">
                  <c:v>14.576562013886354</c:v>
                </c:pt>
                <c:pt idx="46">
                  <c:v>14.961033164392223</c:v>
                </c:pt>
                <c:pt idx="47">
                  <c:v>15.299997372253713</c:v>
                </c:pt>
                <c:pt idx="48">
                  <c:v>16.159135243172791</c:v>
                </c:pt>
                <c:pt idx="49">
                  <c:v>16.742820437974718</c:v>
                </c:pt>
                <c:pt idx="50">
                  <c:v>17.5890884533034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3-4E88-B52F-0485641F9A48}"/>
            </c:ext>
          </c:extLst>
        </c:ser>
        <c:ser>
          <c:idx val="3"/>
          <c:order val="3"/>
          <c:tx>
            <c:strRef>
              <c:f>'care receipt'!$DQ$2</c:f>
              <c:strCache>
                <c:ptCount val="1"/>
                <c:pt idx="0">
                  <c:v>aged 80+ informal care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receipt'!$DQ$4:$DQ$54</c:f>
              <c:numCache>
                <c:formatCode>General</c:formatCode>
                <c:ptCount val="51"/>
                <c:pt idx="0">
                  <c:v>9.5734789569945491</c:v>
                </c:pt>
                <c:pt idx="1">
                  <c:v>10.752751450645784</c:v>
                </c:pt>
                <c:pt idx="2">
                  <c:v>11.720567736295038</c:v>
                </c:pt>
                <c:pt idx="3">
                  <c:v>12.289625097852195</c:v>
                </c:pt>
                <c:pt idx="4">
                  <c:v>13.238028634531021</c:v>
                </c:pt>
                <c:pt idx="5">
                  <c:v>14.282071648000606</c:v>
                </c:pt>
                <c:pt idx="6">
                  <c:v>15.192401439238878</c:v>
                </c:pt>
                <c:pt idx="7">
                  <c:v>15.595573587015714</c:v>
                </c:pt>
                <c:pt idx="8">
                  <c:v>16.665883764284072</c:v>
                </c:pt>
                <c:pt idx="9">
                  <c:v>16.736090447892792</c:v>
                </c:pt>
                <c:pt idx="10">
                  <c:v>17.676327347730414</c:v>
                </c:pt>
                <c:pt idx="11">
                  <c:v>18.078576036188302</c:v>
                </c:pt>
                <c:pt idx="12">
                  <c:v>18.162451763286693</c:v>
                </c:pt>
                <c:pt idx="13">
                  <c:v>18.103029235874637</c:v>
                </c:pt>
                <c:pt idx="14">
                  <c:v>18.681514425319904</c:v>
                </c:pt>
                <c:pt idx="15">
                  <c:v>19.003876552748551</c:v>
                </c:pt>
                <c:pt idx="16">
                  <c:v>19.631318208335244</c:v>
                </c:pt>
                <c:pt idx="17">
                  <c:v>19.811881809692942</c:v>
                </c:pt>
                <c:pt idx="18">
                  <c:v>20.201459468377173</c:v>
                </c:pt>
                <c:pt idx="19">
                  <c:v>21.043345417563494</c:v>
                </c:pt>
                <c:pt idx="20">
                  <c:v>21.09569878158258</c:v>
                </c:pt>
                <c:pt idx="21">
                  <c:v>22.013198736183249</c:v>
                </c:pt>
                <c:pt idx="22">
                  <c:v>22.493790236938562</c:v>
                </c:pt>
                <c:pt idx="23">
                  <c:v>23.157574939341654</c:v>
                </c:pt>
                <c:pt idx="24">
                  <c:v>23.815335497253024</c:v>
                </c:pt>
                <c:pt idx="25">
                  <c:v>24.421521317529269</c:v>
                </c:pt>
                <c:pt idx="26">
                  <c:v>25.580770890854257</c:v>
                </c:pt>
                <c:pt idx="27">
                  <c:v>26.901745854089519</c:v>
                </c:pt>
                <c:pt idx="28">
                  <c:v>27.45321581857478</c:v>
                </c:pt>
                <c:pt idx="29">
                  <c:v>27.910860307608935</c:v>
                </c:pt>
                <c:pt idx="30">
                  <c:v>29.274411849097319</c:v>
                </c:pt>
                <c:pt idx="31">
                  <c:v>29.972942591246916</c:v>
                </c:pt>
                <c:pt idx="32">
                  <c:v>30.410819261158849</c:v>
                </c:pt>
                <c:pt idx="33">
                  <c:v>31.127087121980715</c:v>
                </c:pt>
                <c:pt idx="34">
                  <c:v>31.767725844557052</c:v>
                </c:pt>
                <c:pt idx="35">
                  <c:v>33.423327160706663</c:v>
                </c:pt>
                <c:pt idx="36">
                  <c:v>32.806402985361238</c:v>
                </c:pt>
                <c:pt idx="37">
                  <c:v>33.752490807960292</c:v>
                </c:pt>
                <c:pt idx="38">
                  <c:v>33.561115438207821</c:v>
                </c:pt>
                <c:pt idx="39">
                  <c:v>34.424668936015934</c:v>
                </c:pt>
                <c:pt idx="40">
                  <c:v>34.696385031586502</c:v>
                </c:pt>
                <c:pt idx="41">
                  <c:v>35.44105354501707</c:v>
                </c:pt>
                <c:pt idx="42">
                  <c:v>35.743200902502984</c:v>
                </c:pt>
                <c:pt idx="43">
                  <c:v>37.237967758597804</c:v>
                </c:pt>
                <c:pt idx="44">
                  <c:v>37.819614796265803</c:v>
                </c:pt>
                <c:pt idx="45">
                  <c:v>38.39750351181663</c:v>
                </c:pt>
                <c:pt idx="46">
                  <c:v>39.167564582025648</c:v>
                </c:pt>
                <c:pt idx="47">
                  <c:v>40.955428148346861</c:v>
                </c:pt>
                <c:pt idx="48">
                  <c:v>42.427985155693641</c:v>
                </c:pt>
                <c:pt idx="49">
                  <c:v>44.334989778326943</c:v>
                </c:pt>
                <c:pt idx="50">
                  <c:v>46.289558134989733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93-4E88-B52F-0485641F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value of social care received annually (£Bn)</a:t>
                </a:r>
              </a:p>
            </c:rich>
          </c:tx>
          <c:layout>
            <c:manualLayout>
              <c:xMode val="edge"/>
              <c:yMode val="edge"/>
              <c:x val="5.7712956335003599E-3"/>
              <c:y val="6.97883486786153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06621331424484"/>
          <c:y val="4.3555113597346137E-2"/>
          <c:w val="0.54208303507516109"/>
          <c:h val="0.30712948142983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receipt'!$DR$2</c:f>
              <c:strCache>
                <c:ptCount val="1"/>
                <c:pt idx="0">
                  <c:v>formal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receipt'!$DR$4:$DR$54</c:f>
              <c:numCache>
                <c:formatCode>General</c:formatCode>
                <c:ptCount val="51"/>
                <c:pt idx="0">
                  <c:v>5.2500912981564101</c:v>
                </c:pt>
                <c:pt idx="1">
                  <c:v>5.1954219210649564</c:v>
                </c:pt>
                <c:pt idx="2">
                  <c:v>5.6592681521303021</c:v>
                </c:pt>
                <c:pt idx="3">
                  <c:v>5.5889414878425034</c:v>
                </c:pt>
                <c:pt idx="4">
                  <c:v>6.0050096640579511</c:v>
                </c:pt>
                <c:pt idx="5">
                  <c:v>6.1582289159437114</c:v>
                </c:pt>
                <c:pt idx="6">
                  <c:v>6.4127386475696202</c:v>
                </c:pt>
                <c:pt idx="7">
                  <c:v>6.5311285082525892</c:v>
                </c:pt>
                <c:pt idx="8">
                  <c:v>6.7434778161188937</c:v>
                </c:pt>
                <c:pt idx="9">
                  <c:v>6.8881694456134523</c:v>
                </c:pt>
                <c:pt idx="10">
                  <c:v>7.3358361668622774</c:v>
                </c:pt>
                <c:pt idx="11">
                  <c:v>7.6648255479892597</c:v>
                </c:pt>
                <c:pt idx="12">
                  <c:v>7.9757427869367401</c:v>
                </c:pt>
                <c:pt idx="13">
                  <c:v>7.9437005591020231</c:v>
                </c:pt>
                <c:pt idx="14">
                  <c:v>8.4378225927973141</c:v>
                </c:pt>
                <c:pt idx="15">
                  <c:v>8.5715312668051613</c:v>
                </c:pt>
                <c:pt idx="16">
                  <c:v>9.0524921211779752</c:v>
                </c:pt>
                <c:pt idx="17">
                  <c:v>9.4557792583931679</c:v>
                </c:pt>
                <c:pt idx="18">
                  <c:v>9.9949942650902592</c:v>
                </c:pt>
                <c:pt idx="19">
                  <c:v>10.048679692516398</c:v>
                </c:pt>
                <c:pt idx="20">
                  <c:v>10.523705849586239</c:v>
                </c:pt>
                <c:pt idx="21">
                  <c:v>10.8859564016199</c:v>
                </c:pt>
                <c:pt idx="22">
                  <c:v>11.48723478674375</c:v>
                </c:pt>
                <c:pt idx="23">
                  <c:v>11.612396069966655</c:v>
                </c:pt>
                <c:pt idx="24">
                  <c:v>12.308943240358751</c:v>
                </c:pt>
                <c:pt idx="25">
                  <c:v>12.606333636723591</c:v>
                </c:pt>
                <c:pt idx="26">
                  <c:v>12.847281176230787</c:v>
                </c:pt>
                <c:pt idx="27">
                  <c:v>13.283291425073987</c:v>
                </c:pt>
                <c:pt idx="28">
                  <c:v>14.027702686405215</c:v>
                </c:pt>
                <c:pt idx="29">
                  <c:v>14.283684455087343</c:v>
                </c:pt>
                <c:pt idx="30">
                  <c:v>14.446006433215354</c:v>
                </c:pt>
                <c:pt idx="31">
                  <c:v>15.317230413839024</c:v>
                </c:pt>
                <c:pt idx="32">
                  <c:v>15.708578813570423</c:v>
                </c:pt>
                <c:pt idx="33">
                  <c:v>15.9921625250789</c:v>
                </c:pt>
                <c:pt idx="34">
                  <c:v>16.737997607645731</c:v>
                </c:pt>
                <c:pt idx="35">
                  <c:v>17.111763161161267</c:v>
                </c:pt>
                <c:pt idx="36">
                  <c:v>18.167892401444298</c:v>
                </c:pt>
                <c:pt idx="37">
                  <c:v>18.189312699793891</c:v>
                </c:pt>
                <c:pt idx="38">
                  <c:v>18.632812167959155</c:v>
                </c:pt>
                <c:pt idx="39">
                  <c:v>18.872532976041665</c:v>
                </c:pt>
                <c:pt idx="40">
                  <c:v>19.330410065856039</c:v>
                </c:pt>
                <c:pt idx="41">
                  <c:v>19.697415026471138</c:v>
                </c:pt>
                <c:pt idx="42">
                  <c:v>20.444091530212368</c:v>
                </c:pt>
                <c:pt idx="43">
                  <c:v>20.864794638611723</c:v>
                </c:pt>
                <c:pt idx="44">
                  <c:v>21.715801550279437</c:v>
                </c:pt>
                <c:pt idx="45">
                  <c:v>22.159742415187697</c:v>
                </c:pt>
                <c:pt idx="46">
                  <c:v>22.459149035183401</c:v>
                </c:pt>
                <c:pt idx="47">
                  <c:v>22.894413000562999</c:v>
                </c:pt>
                <c:pt idx="48">
                  <c:v>23.919571312256007</c:v>
                </c:pt>
                <c:pt idx="49">
                  <c:v>24.786108426083032</c:v>
                </c:pt>
                <c:pt idx="50">
                  <c:v>25.694482211801109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C-440A-99F2-60301090FF9B}"/>
            </c:ext>
          </c:extLst>
        </c:ser>
        <c:ser>
          <c:idx val="1"/>
          <c:order val="1"/>
          <c:tx>
            <c:strRef>
              <c:f>'care receipt'!$DS$2</c:f>
              <c:strCache>
                <c:ptCount val="1"/>
                <c:pt idx="0">
                  <c:v>informal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receipt'!$DS$4:$DS$54</c:f>
              <c:numCache>
                <c:formatCode>General</c:formatCode>
                <c:ptCount val="51"/>
                <c:pt idx="0">
                  <c:v>33.123590837231532</c:v>
                </c:pt>
                <c:pt idx="1">
                  <c:v>36.94004838938708</c:v>
                </c:pt>
                <c:pt idx="2">
                  <c:v>41.545898590383835</c:v>
                </c:pt>
                <c:pt idx="3">
                  <c:v>43.99946682029136</c:v>
                </c:pt>
                <c:pt idx="4">
                  <c:v>47.57195957625396</c:v>
                </c:pt>
                <c:pt idx="5">
                  <c:v>50.170297129846496</c:v>
                </c:pt>
                <c:pt idx="6">
                  <c:v>52.102928787139128</c:v>
                </c:pt>
                <c:pt idx="7">
                  <c:v>54.626473734380696</c:v>
                </c:pt>
                <c:pt idx="8">
                  <c:v>56.652482048208242</c:v>
                </c:pt>
                <c:pt idx="9">
                  <c:v>57.032675744281796</c:v>
                </c:pt>
                <c:pt idx="10">
                  <c:v>59.033999337032824</c:v>
                </c:pt>
                <c:pt idx="11">
                  <c:v>59.556406974174529</c:v>
                </c:pt>
                <c:pt idx="12">
                  <c:v>61.944207487339931</c:v>
                </c:pt>
                <c:pt idx="13">
                  <c:v>62.28855037871547</c:v>
                </c:pt>
                <c:pt idx="14">
                  <c:v>64.625237543207405</c:v>
                </c:pt>
                <c:pt idx="15">
                  <c:v>65.793283317115524</c:v>
                </c:pt>
                <c:pt idx="16">
                  <c:v>67.528069160239625</c:v>
                </c:pt>
                <c:pt idx="17">
                  <c:v>68.745838276605937</c:v>
                </c:pt>
                <c:pt idx="18">
                  <c:v>69.950983393839522</c:v>
                </c:pt>
                <c:pt idx="19">
                  <c:v>71.512958052291168</c:v>
                </c:pt>
                <c:pt idx="20">
                  <c:v>72.396441454735523</c:v>
                </c:pt>
                <c:pt idx="21">
                  <c:v>73.899119693848803</c:v>
                </c:pt>
                <c:pt idx="22">
                  <c:v>74.675600774555107</c:v>
                </c:pt>
                <c:pt idx="23">
                  <c:v>76.900208154964361</c:v>
                </c:pt>
                <c:pt idx="24">
                  <c:v>77.7197310989568</c:v>
                </c:pt>
                <c:pt idx="25">
                  <c:v>78.555120472909934</c:v>
                </c:pt>
                <c:pt idx="26">
                  <c:v>80.770375981190568</c:v>
                </c:pt>
                <c:pt idx="27">
                  <c:v>82.929775732386034</c:v>
                </c:pt>
                <c:pt idx="28">
                  <c:v>83.330698649991277</c:v>
                </c:pt>
                <c:pt idx="29">
                  <c:v>84.858141580306452</c:v>
                </c:pt>
                <c:pt idx="30">
                  <c:v>88.542418295116775</c:v>
                </c:pt>
                <c:pt idx="31">
                  <c:v>89.7067824383888</c:v>
                </c:pt>
                <c:pt idx="32">
                  <c:v>91.925731863199104</c:v>
                </c:pt>
                <c:pt idx="33">
                  <c:v>92.11023862560819</c:v>
                </c:pt>
                <c:pt idx="34">
                  <c:v>94.535591023407562</c:v>
                </c:pt>
                <c:pt idx="35">
                  <c:v>98.759790029152583</c:v>
                </c:pt>
                <c:pt idx="36">
                  <c:v>99.489920997047506</c:v>
                </c:pt>
                <c:pt idx="37">
                  <c:v>102.43046805951613</c:v>
                </c:pt>
                <c:pt idx="38">
                  <c:v>102.65627405483423</c:v>
                </c:pt>
                <c:pt idx="39">
                  <c:v>106.01028289832229</c:v>
                </c:pt>
                <c:pt idx="40">
                  <c:v>109.05940782933062</c:v>
                </c:pt>
                <c:pt idx="41">
                  <c:v>110.89441232059903</c:v>
                </c:pt>
                <c:pt idx="42">
                  <c:v>111.53047600609423</c:v>
                </c:pt>
                <c:pt idx="43">
                  <c:v>115.96857511793371</c:v>
                </c:pt>
                <c:pt idx="44">
                  <c:v>118.19722442382651</c:v>
                </c:pt>
                <c:pt idx="45">
                  <c:v>120.78295183672979</c:v>
                </c:pt>
                <c:pt idx="46">
                  <c:v>122.46818087960222</c:v>
                </c:pt>
                <c:pt idx="47">
                  <c:v>125.74316075238485</c:v>
                </c:pt>
                <c:pt idx="48">
                  <c:v>129.57031244967149</c:v>
                </c:pt>
                <c:pt idx="49">
                  <c:v>133.38280766626144</c:v>
                </c:pt>
                <c:pt idx="50">
                  <c:v>137.76228134066056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40A-99F2-60301090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(£2024Bn)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receipt'!$EL$2</c:f>
              <c:strCache>
                <c:ptCount val="1"/>
                <c:pt idx="0">
                  <c:v>18 to 44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receipt'!$EL$4:$EL$54</c:f>
              <c:numCache>
                <c:formatCode>General</c:formatCode>
                <c:ptCount val="51"/>
                <c:pt idx="0">
                  <c:v>23.390480539319135</c:v>
                </c:pt>
                <c:pt idx="1">
                  <c:v>23.267684068861385</c:v>
                </c:pt>
                <c:pt idx="2">
                  <c:v>23.471904248470885</c:v>
                </c:pt>
                <c:pt idx="3">
                  <c:v>23.76746173818405</c:v>
                </c:pt>
                <c:pt idx="4">
                  <c:v>24.05766588338318</c:v>
                </c:pt>
                <c:pt idx="5">
                  <c:v>23.229483659859998</c:v>
                </c:pt>
                <c:pt idx="6">
                  <c:v>23.256779107814275</c:v>
                </c:pt>
                <c:pt idx="7">
                  <c:v>23.315930260160719</c:v>
                </c:pt>
                <c:pt idx="8">
                  <c:v>23.389621360569969</c:v>
                </c:pt>
                <c:pt idx="9">
                  <c:v>23.475142691448511</c:v>
                </c:pt>
                <c:pt idx="10">
                  <c:v>23.585315843360817</c:v>
                </c:pt>
                <c:pt idx="11">
                  <c:v>23.658940853097061</c:v>
                </c:pt>
                <c:pt idx="12">
                  <c:v>23.716704101310235</c:v>
                </c:pt>
                <c:pt idx="13">
                  <c:v>23.725626342166962</c:v>
                </c:pt>
                <c:pt idx="14">
                  <c:v>23.76627210606982</c:v>
                </c:pt>
                <c:pt idx="15">
                  <c:v>23.739901927537719</c:v>
                </c:pt>
                <c:pt idx="16">
                  <c:v>23.724304528706703</c:v>
                </c:pt>
                <c:pt idx="17">
                  <c:v>23.626688604666821</c:v>
                </c:pt>
                <c:pt idx="18">
                  <c:v>23.616444550349843</c:v>
                </c:pt>
                <c:pt idx="19">
                  <c:v>23.599260975366519</c:v>
                </c:pt>
                <c:pt idx="20">
                  <c:v>23.551345237432248</c:v>
                </c:pt>
                <c:pt idx="21">
                  <c:v>23.52067916515432</c:v>
                </c:pt>
                <c:pt idx="22">
                  <c:v>23.508188027954901</c:v>
                </c:pt>
                <c:pt idx="23">
                  <c:v>23.534095571775914</c:v>
                </c:pt>
                <c:pt idx="24">
                  <c:v>23.630257501009513</c:v>
                </c:pt>
                <c:pt idx="25">
                  <c:v>23.661518389344558</c:v>
                </c:pt>
                <c:pt idx="26">
                  <c:v>23.629993138317463</c:v>
                </c:pt>
                <c:pt idx="27">
                  <c:v>23.642286003497841</c:v>
                </c:pt>
                <c:pt idx="28">
                  <c:v>23.600384516807736</c:v>
                </c:pt>
                <c:pt idx="29">
                  <c:v>23.602499418344145</c:v>
                </c:pt>
                <c:pt idx="30">
                  <c:v>23.525569874957263</c:v>
                </c:pt>
                <c:pt idx="31">
                  <c:v>23.527750867166688</c:v>
                </c:pt>
                <c:pt idx="32">
                  <c:v>23.468797986839284</c:v>
                </c:pt>
                <c:pt idx="33">
                  <c:v>23.396560881236312</c:v>
                </c:pt>
                <c:pt idx="34">
                  <c:v>23.34263089205788</c:v>
                </c:pt>
                <c:pt idx="35">
                  <c:v>23.32452204765238</c:v>
                </c:pt>
                <c:pt idx="36">
                  <c:v>23.296169148929895</c:v>
                </c:pt>
                <c:pt idx="37">
                  <c:v>23.265767439344014</c:v>
                </c:pt>
                <c:pt idx="38">
                  <c:v>23.248055138976589</c:v>
                </c:pt>
                <c:pt idx="39">
                  <c:v>23.242701794462555</c:v>
                </c:pt>
                <c:pt idx="40">
                  <c:v>23.229219297167944</c:v>
                </c:pt>
                <c:pt idx="41">
                  <c:v>23.221618869771472</c:v>
                </c:pt>
                <c:pt idx="42">
                  <c:v>23.246799416189347</c:v>
                </c:pt>
                <c:pt idx="43">
                  <c:v>23.231069836012303</c:v>
                </c:pt>
                <c:pt idx="44">
                  <c:v>23.273301776067473</c:v>
                </c:pt>
                <c:pt idx="45">
                  <c:v>23.289692262974643</c:v>
                </c:pt>
                <c:pt idx="46">
                  <c:v>23.32908230409026</c:v>
                </c:pt>
                <c:pt idx="47">
                  <c:v>23.384003653363884</c:v>
                </c:pt>
                <c:pt idx="48">
                  <c:v>23.419362163425721</c:v>
                </c:pt>
                <c:pt idx="49">
                  <c:v>23.43548828764084</c:v>
                </c:pt>
                <c:pt idx="50">
                  <c:v>23.447913334167247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7-40F2-93B3-A7DBB93B2E98}"/>
            </c:ext>
          </c:extLst>
        </c:ser>
        <c:ser>
          <c:idx val="1"/>
          <c:order val="1"/>
          <c:tx>
            <c:strRef>
              <c:f>'care receipt'!$EM$2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receipt'!$EM$4:$EM$54</c:f>
              <c:numCache>
                <c:formatCode>General</c:formatCode>
                <c:ptCount val="51"/>
                <c:pt idx="0">
                  <c:v>17.330494549431027</c:v>
                </c:pt>
                <c:pt idx="1">
                  <c:v>17.33512089654192</c:v>
                </c:pt>
                <c:pt idx="2">
                  <c:v>17.364134701994534</c:v>
                </c:pt>
                <c:pt idx="3">
                  <c:v>17.326991743761351</c:v>
                </c:pt>
                <c:pt idx="4">
                  <c:v>17.504907835511762</c:v>
                </c:pt>
                <c:pt idx="5">
                  <c:v>17.334129536446728</c:v>
                </c:pt>
                <c:pt idx="6">
                  <c:v>17.341862145189225</c:v>
                </c:pt>
                <c:pt idx="7">
                  <c:v>17.326727381069301</c:v>
                </c:pt>
                <c:pt idx="8">
                  <c:v>17.294673404658099</c:v>
                </c:pt>
                <c:pt idx="9">
                  <c:v>17.238298060578195</c:v>
                </c:pt>
                <c:pt idx="10">
                  <c:v>17.202741278497317</c:v>
                </c:pt>
                <c:pt idx="11">
                  <c:v>17.169695941990927</c:v>
                </c:pt>
                <c:pt idx="12">
                  <c:v>17.142863128747734</c:v>
                </c:pt>
                <c:pt idx="13">
                  <c:v>17.14299531009376</c:v>
                </c:pt>
                <c:pt idx="14">
                  <c:v>17.138567235001904</c:v>
                </c:pt>
                <c:pt idx="15">
                  <c:v>17.166787952378364</c:v>
                </c:pt>
                <c:pt idx="16">
                  <c:v>17.194876488408795</c:v>
                </c:pt>
                <c:pt idx="17">
                  <c:v>17.23010281712461</c:v>
                </c:pt>
                <c:pt idx="18">
                  <c:v>17.277952464385862</c:v>
                </c:pt>
                <c:pt idx="19">
                  <c:v>17.362878979207288</c:v>
                </c:pt>
                <c:pt idx="20">
                  <c:v>17.434719540772186</c:v>
                </c:pt>
                <c:pt idx="21">
                  <c:v>17.530749288659759</c:v>
                </c:pt>
                <c:pt idx="22">
                  <c:v>17.631801927696305</c:v>
                </c:pt>
                <c:pt idx="23">
                  <c:v>17.714613540981322</c:v>
                </c:pt>
                <c:pt idx="24">
                  <c:v>17.886052746776482</c:v>
                </c:pt>
                <c:pt idx="25">
                  <c:v>17.971507986982012</c:v>
                </c:pt>
                <c:pt idx="26">
                  <c:v>18.045265178064277</c:v>
                </c:pt>
                <c:pt idx="27">
                  <c:v>18.144401187583451</c:v>
                </c:pt>
                <c:pt idx="28">
                  <c:v>18.224106539236868</c:v>
                </c:pt>
                <c:pt idx="29">
                  <c:v>18.323573002121105</c:v>
                </c:pt>
                <c:pt idx="30">
                  <c:v>18.382195429083446</c:v>
                </c:pt>
                <c:pt idx="31">
                  <c:v>18.444651115080525</c:v>
                </c:pt>
                <c:pt idx="32">
                  <c:v>18.490914586189472</c:v>
                </c:pt>
                <c:pt idx="33">
                  <c:v>18.543654943253674</c:v>
                </c:pt>
                <c:pt idx="34">
                  <c:v>18.595602212241719</c:v>
                </c:pt>
                <c:pt idx="35">
                  <c:v>18.634595709319264</c:v>
                </c:pt>
                <c:pt idx="36">
                  <c:v>18.688459607824679</c:v>
                </c:pt>
                <c:pt idx="37">
                  <c:v>18.726131291441966</c:v>
                </c:pt>
                <c:pt idx="38">
                  <c:v>18.771205130436684</c:v>
                </c:pt>
                <c:pt idx="39">
                  <c:v>18.789512246861229</c:v>
                </c:pt>
                <c:pt idx="40">
                  <c:v>18.826985658459474</c:v>
                </c:pt>
                <c:pt idx="41">
                  <c:v>18.864459070057723</c:v>
                </c:pt>
                <c:pt idx="42">
                  <c:v>18.881246101002969</c:v>
                </c:pt>
                <c:pt idx="43">
                  <c:v>18.887062080228095</c:v>
                </c:pt>
                <c:pt idx="44">
                  <c:v>18.881576554368035</c:v>
                </c:pt>
                <c:pt idx="45">
                  <c:v>18.886467264170978</c:v>
                </c:pt>
                <c:pt idx="46">
                  <c:v>18.86987850524477</c:v>
                </c:pt>
                <c:pt idx="47">
                  <c:v>18.861617171118173</c:v>
                </c:pt>
                <c:pt idx="48">
                  <c:v>18.815618062701276</c:v>
                </c:pt>
                <c:pt idx="49">
                  <c:v>18.800152845216285</c:v>
                </c:pt>
                <c:pt idx="50">
                  <c:v>18.791230604359558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7-40F2-93B3-A7DBB93B2E98}"/>
            </c:ext>
          </c:extLst>
        </c:ser>
        <c:ser>
          <c:idx val="2"/>
          <c:order val="2"/>
          <c:tx>
            <c:strRef>
              <c:f>'care receipt'!$EN$2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receipt'!$EN$4:$EN$54</c:f>
              <c:numCache>
                <c:formatCode>General</c:formatCode>
                <c:ptCount val="51"/>
                <c:pt idx="0">
                  <c:v>9.1702791525426957</c:v>
                </c:pt>
                <c:pt idx="1">
                  <c:v>9.3091356565425531</c:v>
                </c:pt>
                <c:pt idx="2">
                  <c:v>9.4481904325614483</c:v>
                </c:pt>
                <c:pt idx="3">
                  <c:v>9.5629238409116404</c:v>
                </c:pt>
                <c:pt idx="4">
                  <c:v>9.8192234708552135</c:v>
                </c:pt>
                <c:pt idx="5">
                  <c:v>9.9647551328293602</c:v>
                </c:pt>
                <c:pt idx="6">
                  <c:v>10.134608162472215</c:v>
                </c:pt>
                <c:pt idx="7">
                  <c:v>10.178955004063791</c:v>
                </c:pt>
                <c:pt idx="8">
                  <c:v>10.297257308756674</c:v>
                </c:pt>
                <c:pt idx="9">
                  <c:v>10.47100968810728</c:v>
                </c:pt>
                <c:pt idx="10">
                  <c:v>10.671727062047102</c:v>
                </c:pt>
                <c:pt idx="11">
                  <c:v>10.870924350507631</c:v>
                </c:pt>
                <c:pt idx="12">
                  <c:v>11.081951869437447</c:v>
                </c:pt>
                <c:pt idx="13">
                  <c:v>11.255505976769015</c:v>
                </c:pt>
                <c:pt idx="14">
                  <c:v>11.432364617751224</c:v>
                </c:pt>
                <c:pt idx="15">
                  <c:v>11.580143362607807</c:v>
                </c:pt>
                <c:pt idx="16">
                  <c:v>11.738893159184512</c:v>
                </c:pt>
                <c:pt idx="17">
                  <c:v>11.850189852538039</c:v>
                </c:pt>
                <c:pt idx="18">
                  <c:v>11.895197600859742</c:v>
                </c:pt>
                <c:pt idx="19">
                  <c:v>11.892289611247181</c:v>
                </c:pt>
                <c:pt idx="20">
                  <c:v>11.879401930009687</c:v>
                </c:pt>
                <c:pt idx="21">
                  <c:v>11.815624430552353</c:v>
                </c:pt>
                <c:pt idx="22">
                  <c:v>11.716752783725228</c:v>
                </c:pt>
                <c:pt idx="23">
                  <c:v>11.622177030643936</c:v>
                </c:pt>
                <c:pt idx="24">
                  <c:v>11.584637528372674</c:v>
                </c:pt>
                <c:pt idx="25">
                  <c:v>11.569172310887684</c:v>
                </c:pt>
                <c:pt idx="26">
                  <c:v>11.556879445707306</c:v>
                </c:pt>
                <c:pt idx="27">
                  <c:v>11.537580969187575</c:v>
                </c:pt>
                <c:pt idx="28">
                  <c:v>11.535399976978152</c:v>
                </c:pt>
                <c:pt idx="29">
                  <c:v>11.539365417358917</c:v>
                </c:pt>
                <c:pt idx="30">
                  <c:v>11.586355885871008</c:v>
                </c:pt>
                <c:pt idx="31">
                  <c:v>11.637642248128929</c:v>
                </c:pt>
                <c:pt idx="32">
                  <c:v>11.723097488334457</c:v>
                </c:pt>
                <c:pt idx="33">
                  <c:v>11.86089654156611</c:v>
                </c:pt>
                <c:pt idx="34">
                  <c:v>12.029295576402681</c:v>
                </c:pt>
                <c:pt idx="35">
                  <c:v>12.212102377956038</c:v>
                </c:pt>
                <c:pt idx="36">
                  <c:v>12.420287997946305</c:v>
                </c:pt>
                <c:pt idx="37">
                  <c:v>12.63746194946631</c:v>
                </c:pt>
                <c:pt idx="38">
                  <c:v>12.819673934962553</c:v>
                </c:pt>
                <c:pt idx="39">
                  <c:v>12.968179677222277</c:v>
                </c:pt>
                <c:pt idx="40">
                  <c:v>13.069694950969913</c:v>
                </c:pt>
                <c:pt idx="41">
                  <c:v>13.163213253282999</c:v>
                </c:pt>
                <c:pt idx="42">
                  <c:v>13.267372153951145</c:v>
                </c:pt>
                <c:pt idx="43">
                  <c:v>13.370143150486024</c:v>
                </c:pt>
                <c:pt idx="44">
                  <c:v>13.452227766367901</c:v>
                </c:pt>
                <c:pt idx="45">
                  <c:v>13.506488208911394</c:v>
                </c:pt>
                <c:pt idx="46">
                  <c:v>13.554734400210727</c:v>
                </c:pt>
                <c:pt idx="47">
                  <c:v>13.590291182291605</c:v>
                </c:pt>
                <c:pt idx="48">
                  <c:v>13.599345604494356</c:v>
                </c:pt>
                <c:pt idx="49">
                  <c:v>13.638867826956</c:v>
                </c:pt>
                <c:pt idx="50">
                  <c:v>13.654068681748941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7-40F2-93B3-A7DBB93B2E98}"/>
            </c:ext>
          </c:extLst>
        </c:ser>
        <c:ser>
          <c:idx val="3"/>
          <c:order val="3"/>
          <c:tx>
            <c:strRef>
              <c:f>'care receipt'!$EO$2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receipt'!$EO$4:$EO$54</c:f>
              <c:numCache>
                <c:formatCode>General</c:formatCode>
                <c:ptCount val="51"/>
                <c:pt idx="0">
                  <c:v>3.6997558752555988</c:v>
                </c:pt>
                <c:pt idx="1">
                  <c:v>3.7067614865949534</c:v>
                </c:pt>
                <c:pt idx="2">
                  <c:v>3.7573869421227459</c:v>
                </c:pt>
                <c:pt idx="3">
                  <c:v>3.8478650734772457</c:v>
                </c:pt>
                <c:pt idx="4">
                  <c:v>4.0429647402109818</c:v>
                </c:pt>
                <c:pt idx="5">
                  <c:v>4.1791115266173149</c:v>
                </c:pt>
                <c:pt idx="6">
                  <c:v>4.2902760386248158</c:v>
                </c:pt>
                <c:pt idx="7">
                  <c:v>4.5345471660800625</c:v>
                </c:pt>
                <c:pt idx="8">
                  <c:v>4.7159660635001517</c:v>
                </c:pt>
                <c:pt idx="9">
                  <c:v>4.8599776399950061</c:v>
                </c:pt>
                <c:pt idx="10">
                  <c:v>4.9899119031381378</c:v>
                </c:pt>
                <c:pt idx="11">
                  <c:v>5.0906340888096198</c:v>
                </c:pt>
                <c:pt idx="12">
                  <c:v>5.1657130933521405</c:v>
                </c:pt>
                <c:pt idx="13">
                  <c:v>5.2403955538565858</c:v>
                </c:pt>
                <c:pt idx="14">
                  <c:v>5.3048339600440499</c:v>
                </c:pt>
                <c:pt idx="15">
                  <c:v>5.3844732210244528</c:v>
                </c:pt>
                <c:pt idx="16">
                  <c:v>5.4760088031471579</c:v>
                </c:pt>
                <c:pt idx="17">
                  <c:v>5.5615301340256993</c:v>
                </c:pt>
                <c:pt idx="18">
                  <c:v>5.6594104207576308</c:v>
                </c:pt>
                <c:pt idx="19">
                  <c:v>5.7989278314876156</c:v>
                </c:pt>
                <c:pt idx="20">
                  <c:v>5.9562897239310528</c:v>
                </c:pt>
                <c:pt idx="21">
                  <c:v>6.1141142510855788</c:v>
                </c:pt>
                <c:pt idx="22">
                  <c:v>6.2919642521629777</c:v>
                </c:pt>
                <c:pt idx="23">
                  <c:v>6.4458894296097498</c:v>
                </c:pt>
                <c:pt idx="24">
                  <c:v>6.6298197726043249</c:v>
                </c:pt>
                <c:pt idx="25">
                  <c:v>6.8023164291676892</c:v>
                </c:pt>
                <c:pt idx="26">
                  <c:v>6.9666839329504811</c:v>
                </c:pt>
                <c:pt idx="27">
                  <c:v>7.1223274678955848</c:v>
                </c:pt>
                <c:pt idx="28">
                  <c:v>7.2666694977555029</c:v>
                </c:pt>
                <c:pt idx="29">
                  <c:v>7.4174223228976617</c:v>
                </c:pt>
                <c:pt idx="30">
                  <c:v>7.5323540032668914</c:v>
                </c:pt>
                <c:pt idx="31">
                  <c:v>7.6690295150573276</c:v>
                </c:pt>
                <c:pt idx="32">
                  <c:v>7.7638035401576584</c:v>
                </c:pt>
                <c:pt idx="33">
                  <c:v>7.8298281224974282</c:v>
                </c:pt>
                <c:pt idx="34">
                  <c:v>7.865847539289395</c:v>
                </c:pt>
                <c:pt idx="35">
                  <c:v>7.8802553060061822</c:v>
                </c:pt>
                <c:pt idx="36">
                  <c:v>7.8799248526411176</c:v>
                </c:pt>
                <c:pt idx="37">
                  <c:v>7.8665745366925357</c:v>
                </c:pt>
                <c:pt idx="38">
                  <c:v>7.8706721584193282</c:v>
                </c:pt>
                <c:pt idx="39">
                  <c:v>7.9166712668362251</c:v>
                </c:pt>
                <c:pt idx="40">
                  <c:v>7.9890405537852223</c:v>
                </c:pt>
                <c:pt idx="41">
                  <c:v>8.051297967763265</c:v>
                </c:pt>
                <c:pt idx="42">
                  <c:v>8.1131588377032298</c:v>
                </c:pt>
                <c:pt idx="43">
                  <c:v>8.1920050106074793</c:v>
                </c:pt>
                <c:pt idx="44">
                  <c:v>8.2612680359248767</c:v>
                </c:pt>
                <c:pt idx="45">
                  <c:v>8.3714411878371866</c:v>
                </c:pt>
                <c:pt idx="46">
                  <c:v>8.4849188734001348</c:v>
                </c:pt>
                <c:pt idx="47">
                  <c:v>8.6179593981748663</c:v>
                </c:pt>
                <c:pt idx="48">
                  <c:v>8.7632266974569628</c:v>
                </c:pt>
                <c:pt idx="49">
                  <c:v>8.9316918229665472</c:v>
                </c:pt>
                <c:pt idx="50">
                  <c:v>9.1077573758726018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67-40F2-93B3-A7DBB93B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size ('000,000)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92825896762904"/>
          <c:y val="5.0925925925925923E-2"/>
          <c:w val="0.82551618547681538"/>
          <c:h val="0.72475284339457557"/>
        </c:manualLayout>
      </c:layout>
      <c:areaChart>
        <c:grouping val="stacked"/>
        <c:varyColors val="0"/>
        <c:ser>
          <c:idx val="0"/>
          <c:order val="0"/>
          <c:tx>
            <c:strRef>
              <c:f>'care provision'!$G$2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provision'!$G$4:$G$54</c:f>
              <c:numCache>
                <c:formatCode>General</c:formatCode>
                <c:ptCount val="51"/>
                <c:pt idx="0">
                  <c:v>2239.8789990762325</c:v>
                </c:pt>
                <c:pt idx="1">
                  <c:v>2268.6284418367932</c:v>
                </c:pt>
                <c:pt idx="2">
                  <c:v>2337.2966510970746</c:v>
                </c:pt>
                <c:pt idx="3">
                  <c:v>2374.5717906762848</c:v>
                </c:pt>
                <c:pt idx="4">
                  <c:v>2439.8032849399015</c:v>
                </c:pt>
                <c:pt idx="5">
                  <c:v>2374.6378813492975</c:v>
                </c:pt>
                <c:pt idx="6">
                  <c:v>2389.0456480660837</c:v>
                </c:pt>
                <c:pt idx="7">
                  <c:v>2410.9216608333149</c:v>
                </c:pt>
                <c:pt idx="8">
                  <c:v>2450.0473392568829</c:v>
                </c:pt>
                <c:pt idx="9">
                  <c:v>2460.2913935738643</c:v>
                </c:pt>
                <c:pt idx="10">
                  <c:v>2458.9034894405959</c:v>
                </c:pt>
                <c:pt idx="11">
                  <c:v>2458.3086733834807</c:v>
                </c:pt>
                <c:pt idx="12">
                  <c:v>2451.6335154091898</c:v>
                </c:pt>
                <c:pt idx="13">
                  <c:v>2451.3030620441255</c:v>
                </c:pt>
                <c:pt idx="14">
                  <c:v>2467.1648235671933</c:v>
                </c:pt>
                <c:pt idx="15">
                  <c:v>2444.76008541586</c:v>
                </c:pt>
                <c:pt idx="16">
                  <c:v>2449.7829765648316</c:v>
                </c:pt>
                <c:pt idx="17">
                  <c:v>2422.4875286105521</c:v>
                </c:pt>
                <c:pt idx="18">
                  <c:v>2436.1682979241982</c:v>
                </c:pt>
                <c:pt idx="19">
                  <c:v>2447.4698030093841</c:v>
                </c:pt>
                <c:pt idx="20">
                  <c:v>2427.7086917785618</c:v>
                </c:pt>
                <c:pt idx="21">
                  <c:v>2439.1423782097736</c:v>
                </c:pt>
                <c:pt idx="22">
                  <c:v>2429.6914119689454</c:v>
                </c:pt>
                <c:pt idx="23">
                  <c:v>2432.0045855243934</c:v>
                </c:pt>
                <c:pt idx="24">
                  <c:v>2471.328535966999</c:v>
                </c:pt>
                <c:pt idx="25">
                  <c:v>2469.4779971226412</c:v>
                </c:pt>
                <c:pt idx="26">
                  <c:v>2479.7881421126349</c:v>
                </c:pt>
                <c:pt idx="27">
                  <c:v>2475.3600670207784</c:v>
                </c:pt>
                <c:pt idx="28">
                  <c:v>2453.0214195424578</c:v>
                </c:pt>
                <c:pt idx="29">
                  <c:v>2446.6767149332309</c:v>
                </c:pt>
                <c:pt idx="30">
                  <c:v>2437.0274766733646</c:v>
                </c:pt>
                <c:pt idx="31">
                  <c:v>2441.389461092208</c:v>
                </c:pt>
                <c:pt idx="32">
                  <c:v>2428.7000518737536</c:v>
                </c:pt>
                <c:pt idx="33">
                  <c:v>2435.8378445591343</c:v>
                </c:pt>
                <c:pt idx="34">
                  <c:v>2405.1717722812032</c:v>
                </c:pt>
                <c:pt idx="35">
                  <c:v>2412.6400183316473</c:v>
                </c:pt>
                <c:pt idx="36">
                  <c:v>2407.4188551636375</c:v>
                </c:pt>
                <c:pt idx="37">
                  <c:v>2400.2810624782574</c:v>
                </c:pt>
                <c:pt idx="38">
                  <c:v>2429.55923062292</c:v>
                </c:pt>
                <c:pt idx="39">
                  <c:v>2399.2897023830656</c:v>
                </c:pt>
                <c:pt idx="40">
                  <c:v>2366.5748192417382</c:v>
                </c:pt>
                <c:pt idx="41">
                  <c:v>2341.3281821508549</c:v>
                </c:pt>
                <c:pt idx="42">
                  <c:v>2359.7013892484083</c:v>
                </c:pt>
                <c:pt idx="43">
                  <c:v>2368.1609953940447</c:v>
                </c:pt>
                <c:pt idx="44">
                  <c:v>2370.3419876034664</c:v>
                </c:pt>
                <c:pt idx="45">
                  <c:v>2361.7502001118046</c:v>
                </c:pt>
                <c:pt idx="46">
                  <c:v>2376.5545108666679</c:v>
                </c:pt>
                <c:pt idx="47">
                  <c:v>2377.6780523078851</c:v>
                </c:pt>
                <c:pt idx="48">
                  <c:v>2408.6084872778679</c:v>
                </c:pt>
                <c:pt idx="49">
                  <c:v>2394.8616272912091</c:v>
                </c:pt>
                <c:pt idx="50">
                  <c:v>2386.7985651836493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9-4A15-8D4D-FD3C34648B1F}"/>
            </c:ext>
          </c:extLst>
        </c:ser>
        <c:ser>
          <c:idx val="1"/>
          <c:order val="1"/>
          <c:tx>
            <c:strRef>
              <c:f>'care provision'!$H$2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provision'!$H$4:$H$54</c:f>
              <c:numCache>
                <c:formatCode>General</c:formatCode>
                <c:ptCount val="51"/>
                <c:pt idx="0">
                  <c:v>3378.4891137404602</c:v>
                </c:pt>
                <c:pt idx="1">
                  <c:v>3354.2999274177814</c:v>
                </c:pt>
                <c:pt idx="2">
                  <c:v>3373.5323132645012</c:v>
                </c:pt>
                <c:pt idx="3">
                  <c:v>3380.537924603856</c:v>
                </c:pt>
                <c:pt idx="4">
                  <c:v>3426.074398309664</c:v>
                </c:pt>
                <c:pt idx="5">
                  <c:v>3397.1266835300648</c:v>
                </c:pt>
                <c:pt idx="6">
                  <c:v>3404.1983855424328</c:v>
                </c:pt>
                <c:pt idx="7">
                  <c:v>3412.5258103420433</c:v>
                </c:pt>
                <c:pt idx="8">
                  <c:v>3388.4688053653899</c:v>
                </c:pt>
                <c:pt idx="9">
                  <c:v>3365.7336138489932</c:v>
                </c:pt>
                <c:pt idx="10">
                  <c:v>3357.6044610684207</c:v>
                </c:pt>
                <c:pt idx="11">
                  <c:v>3379.0178391245622</c:v>
                </c:pt>
                <c:pt idx="12">
                  <c:v>3376.4403028770639</c:v>
                </c:pt>
                <c:pt idx="13">
                  <c:v>3380.6040152768687</c:v>
                </c:pt>
                <c:pt idx="14">
                  <c:v>3359.8515439508551</c:v>
                </c:pt>
                <c:pt idx="15">
                  <c:v>3372.0122277852074</c:v>
                </c:pt>
                <c:pt idx="16">
                  <c:v>3383.1154608513548</c:v>
                </c:pt>
                <c:pt idx="17">
                  <c:v>3373.2018598994373</c:v>
                </c:pt>
                <c:pt idx="18">
                  <c:v>3383.5120048894314</c:v>
                </c:pt>
                <c:pt idx="19">
                  <c:v>3407.1724658280082</c:v>
                </c:pt>
                <c:pt idx="20">
                  <c:v>3426.8674863858173</c:v>
                </c:pt>
                <c:pt idx="21">
                  <c:v>3417.7469735100531</c:v>
                </c:pt>
                <c:pt idx="22">
                  <c:v>3423.7612247542165</c:v>
                </c:pt>
                <c:pt idx="23">
                  <c:v>3449.0739525181125</c:v>
                </c:pt>
                <c:pt idx="24">
                  <c:v>3478.1538486437371</c:v>
                </c:pt>
                <c:pt idx="25">
                  <c:v>3490.9754392082168</c:v>
                </c:pt>
                <c:pt idx="26">
                  <c:v>3524.6155917717233</c:v>
                </c:pt>
                <c:pt idx="27">
                  <c:v>3544.8393377136349</c:v>
                </c:pt>
                <c:pt idx="28">
                  <c:v>3601.2146817935395</c:v>
                </c:pt>
                <c:pt idx="29">
                  <c:v>3612.3840055326996</c:v>
                </c:pt>
                <c:pt idx="30">
                  <c:v>3629.6997618620485</c:v>
                </c:pt>
                <c:pt idx="31">
                  <c:v>3636.9036452204418</c:v>
                </c:pt>
                <c:pt idx="32">
                  <c:v>3626.6595909034604</c:v>
                </c:pt>
                <c:pt idx="33">
                  <c:v>3658.6474766416477</c:v>
                </c:pt>
                <c:pt idx="34">
                  <c:v>3660.1014714479288</c:v>
                </c:pt>
                <c:pt idx="35">
                  <c:v>3661.1589222161333</c:v>
                </c:pt>
                <c:pt idx="36">
                  <c:v>3686.4716499800293</c:v>
                </c:pt>
                <c:pt idx="37">
                  <c:v>3709.0746601504011</c:v>
                </c:pt>
                <c:pt idx="38">
                  <c:v>3693.6094426654099</c:v>
                </c:pt>
                <c:pt idx="39">
                  <c:v>3713.2383725502063</c:v>
                </c:pt>
                <c:pt idx="40">
                  <c:v>3732.7351210889774</c:v>
                </c:pt>
                <c:pt idx="41">
                  <c:v>3730.6863102255811</c:v>
                </c:pt>
                <c:pt idx="42">
                  <c:v>3741.6573619457031</c:v>
                </c:pt>
                <c:pt idx="43">
                  <c:v>3761.6167451955639</c:v>
                </c:pt>
                <c:pt idx="44">
                  <c:v>3753.1571390499275</c:v>
                </c:pt>
                <c:pt idx="45">
                  <c:v>3781.5100377724116</c:v>
                </c:pt>
                <c:pt idx="46">
                  <c:v>3783.6249393088201</c:v>
                </c:pt>
                <c:pt idx="47">
                  <c:v>3784.0214833468972</c:v>
                </c:pt>
                <c:pt idx="48">
                  <c:v>3792.6132708385589</c:v>
                </c:pt>
                <c:pt idx="49">
                  <c:v>3765.0534601922282</c:v>
                </c:pt>
                <c:pt idx="50">
                  <c:v>3756.329491354541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9-4A15-8D4D-FD3C34648B1F}"/>
            </c:ext>
          </c:extLst>
        </c:ser>
        <c:ser>
          <c:idx val="2"/>
          <c:order val="2"/>
          <c:tx>
            <c:strRef>
              <c:f>'care provision'!$I$2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provision'!$I$4:$I$54</c:f>
              <c:numCache>
                <c:formatCode>General</c:formatCode>
                <c:ptCount val="51"/>
                <c:pt idx="0">
                  <c:v>1778.1695574089297</c:v>
                </c:pt>
                <c:pt idx="1">
                  <c:v>1858.5358157924741</c:v>
                </c:pt>
                <c:pt idx="2">
                  <c:v>1915.5720666025059</c:v>
                </c:pt>
                <c:pt idx="3">
                  <c:v>1977.1024831774068</c:v>
                </c:pt>
                <c:pt idx="4">
                  <c:v>2054.4946612753761</c:v>
                </c:pt>
                <c:pt idx="5">
                  <c:v>2125.0134093800157</c:v>
                </c:pt>
                <c:pt idx="6">
                  <c:v>2169.75679500967</c:v>
                </c:pt>
                <c:pt idx="7">
                  <c:v>2183.4375643233157</c:v>
                </c:pt>
                <c:pt idx="8">
                  <c:v>2222.0345173627807</c:v>
                </c:pt>
                <c:pt idx="9">
                  <c:v>2279.2690401918512</c:v>
                </c:pt>
                <c:pt idx="10">
                  <c:v>2321.1705268819555</c:v>
                </c:pt>
                <c:pt idx="11">
                  <c:v>2372.1925264478241</c:v>
                </c:pt>
                <c:pt idx="12">
                  <c:v>2412.9704716967117</c:v>
                </c:pt>
                <c:pt idx="13">
                  <c:v>2439.8693756129142</c:v>
                </c:pt>
                <c:pt idx="14">
                  <c:v>2469.1475437575768</c:v>
                </c:pt>
                <c:pt idx="15">
                  <c:v>2508.4054035271706</c:v>
                </c:pt>
                <c:pt idx="16">
                  <c:v>2546.6719032015717</c:v>
                </c:pt>
                <c:pt idx="17">
                  <c:v>2567.4243745275858</c:v>
                </c:pt>
                <c:pt idx="18">
                  <c:v>2587.7142111425101</c:v>
                </c:pt>
                <c:pt idx="19">
                  <c:v>2582.2947759554618</c:v>
                </c:pt>
                <c:pt idx="20">
                  <c:v>2557.4446829026556</c:v>
                </c:pt>
                <c:pt idx="21">
                  <c:v>2516.8650096728065</c:v>
                </c:pt>
                <c:pt idx="22">
                  <c:v>2487.1902974900668</c:v>
                </c:pt>
                <c:pt idx="23">
                  <c:v>2463.1332925134138</c:v>
                </c:pt>
                <c:pt idx="24">
                  <c:v>2467.7596396243089</c:v>
                </c:pt>
                <c:pt idx="25">
                  <c:v>2430.3523186990733</c:v>
                </c:pt>
                <c:pt idx="26">
                  <c:v>2419.1829949599132</c:v>
                </c:pt>
                <c:pt idx="27">
                  <c:v>2412.1112929475453</c:v>
                </c:pt>
                <c:pt idx="28">
                  <c:v>2400.7436971893462</c:v>
                </c:pt>
                <c:pt idx="29">
                  <c:v>2383.4940315330105</c:v>
                </c:pt>
                <c:pt idx="30">
                  <c:v>2385.6750237424321</c:v>
                </c:pt>
                <c:pt idx="31">
                  <c:v>2394.6633552721705</c:v>
                </c:pt>
                <c:pt idx="32">
                  <c:v>2389.9709174882628</c:v>
                </c:pt>
                <c:pt idx="33">
                  <c:v>2423.5449793787566</c:v>
                </c:pt>
                <c:pt idx="34">
                  <c:v>2448.3289817585501</c:v>
                </c:pt>
                <c:pt idx="35">
                  <c:v>2509.5950356414005</c:v>
                </c:pt>
                <c:pt idx="36">
                  <c:v>2547.2667192586869</c:v>
                </c:pt>
                <c:pt idx="37">
                  <c:v>2592.0101048883407</c:v>
                </c:pt>
                <c:pt idx="38">
                  <c:v>2629.0869724485124</c:v>
                </c:pt>
                <c:pt idx="39">
                  <c:v>2648.9141743523473</c:v>
                </c:pt>
                <c:pt idx="40">
                  <c:v>2679.3819746112404</c:v>
                </c:pt>
                <c:pt idx="41">
                  <c:v>2707.0078759305834</c:v>
                </c:pt>
                <c:pt idx="42">
                  <c:v>2704.1659769910343</c:v>
                </c:pt>
                <c:pt idx="43">
                  <c:v>2714.7404846730792</c:v>
                </c:pt>
                <c:pt idx="44">
                  <c:v>2727.2316218724955</c:v>
                </c:pt>
                <c:pt idx="45">
                  <c:v>2743.2255647415886</c:v>
                </c:pt>
                <c:pt idx="46">
                  <c:v>2740.317575129026</c:v>
                </c:pt>
                <c:pt idx="47">
                  <c:v>2753.9983444426725</c:v>
                </c:pt>
                <c:pt idx="48">
                  <c:v>2767.3486603912543</c:v>
                </c:pt>
                <c:pt idx="49">
                  <c:v>2789.6873078695753</c:v>
                </c:pt>
                <c:pt idx="50">
                  <c:v>2788.7620384473962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9-4A15-8D4D-FD3C34648B1F}"/>
            </c:ext>
          </c:extLst>
        </c:ser>
        <c:ser>
          <c:idx val="3"/>
          <c:order val="3"/>
          <c:tx>
            <c:strRef>
              <c:f>'care provision'!$J$2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provision'!$J$4:$J$54</c:f>
              <c:numCache>
                <c:formatCode>General</c:formatCode>
                <c:ptCount val="51"/>
                <c:pt idx="0">
                  <c:v>533.15345919412141</c:v>
                </c:pt>
                <c:pt idx="1">
                  <c:v>565.73616098942341</c:v>
                </c:pt>
                <c:pt idx="2">
                  <c:v>599.64067624498125</c:v>
                </c:pt>
                <c:pt idx="3">
                  <c:v>641.54216293508568</c:v>
                </c:pt>
                <c:pt idx="4">
                  <c:v>689.06135683127684</c:v>
                </c:pt>
                <c:pt idx="5">
                  <c:v>725.74168035337141</c:v>
                </c:pt>
                <c:pt idx="6">
                  <c:v>762.22373185642766</c:v>
                </c:pt>
                <c:pt idx="7">
                  <c:v>830.16494371356873</c:v>
                </c:pt>
                <c:pt idx="8">
                  <c:v>885.21847433321705</c:v>
                </c:pt>
                <c:pt idx="9">
                  <c:v>916.016727957174</c:v>
                </c:pt>
                <c:pt idx="10">
                  <c:v>956.06767580292046</c:v>
                </c:pt>
                <c:pt idx="11">
                  <c:v>977.01841914797274</c:v>
                </c:pt>
                <c:pt idx="12">
                  <c:v>979.19941135739464</c:v>
                </c:pt>
                <c:pt idx="13">
                  <c:v>991.16182317270841</c:v>
                </c:pt>
                <c:pt idx="14">
                  <c:v>999.29097595328074</c:v>
                </c:pt>
                <c:pt idx="15">
                  <c:v>1014.6901027652591</c:v>
                </c:pt>
                <c:pt idx="16">
                  <c:v>1035.1121207262092</c:v>
                </c:pt>
                <c:pt idx="17">
                  <c:v>1029.8909575581993</c:v>
                </c:pt>
                <c:pt idx="18">
                  <c:v>1051.304335614341</c:v>
                </c:pt>
                <c:pt idx="19">
                  <c:v>1061.8127526233734</c:v>
                </c:pt>
                <c:pt idx="20">
                  <c:v>1098.5591668184809</c:v>
                </c:pt>
                <c:pt idx="21">
                  <c:v>1128.432151020259</c:v>
                </c:pt>
                <c:pt idx="22">
                  <c:v>1143.1042804290967</c:v>
                </c:pt>
                <c:pt idx="23">
                  <c:v>1152.0265212858224</c:v>
                </c:pt>
                <c:pt idx="24">
                  <c:v>1181.3046894304855</c:v>
                </c:pt>
                <c:pt idx="25">
                  <c:v>1201.9249794104737</c:v>
                </c:pt>
                <c:pt idx="26">
                  <c:v>1223.0739947745644</c:v>
                </c:pt>
                <c:pt idx="27">
                  <c:v>1237.9443962024407</c:v>
                </c:pt>
                <c:pt idx="28">
                  <c:v>1262.0674918521063</c:v>
                </c:pt>
                <c:pt idx="29">
                  <c:v>1264.6450280996048</c:v>
                </c:pt>
                <c:pt idx="30">
                  <c:v>1270.1966446326787</c:v>
                </c:pt>
                <c:pt idx="31">
                  <c:v>1277.4005279910721</c:v>
                </c:pt>
                <c:pt idx="32">
                  <c:v>1308.5953256531056</c:v>
                </c:pt>
                <c:pt idx="33">
                  <c:v>1301.8540770058016</c:v>
                </c:pt>
                <c:pt idx="34">
                  <c:v>1292.6013827840122</c:v>
                </c:pt>
                <c:pt idx="35">
                  <c:v>1290.5525719206159</c:v>
                </c:pt>
                <c:pt idx="36">
                  <c:v>1285.5296807716445</c:v>
                </c:pt>
                <c:pt idx="37">
                  <c:v>1289.5612118254242</c:v>
                </c:pt>
                <c:pt idx="38">
                  <c:v>1279.7797922195323</c:v>
                </c:pt>
                <c:pt idx="39">
                  <c:v>1290.0238465365137</c:v>
                </c:pt>
                <c:pt idx="40">
                  <c:v>1280.2424269306218</c:v>
                </c:pt>
                <c:pt idx="41">
                  <c:v>1279.1188854894044</c:v>
                </c:pt>
                <c:pt idx="42">
                  <c:v>1295.1789190315105</c:v>
                </c:pt>
                <c:pt idx="43">
                  <c:v>1317.9802012209207</c:v>
                </c:pt>
                <c:pt idx="44">
                  <c:v>1324.655359195212</c:v>
                </c:pt>
                <c:pt idx="45">
                  <c:v>1340.2527580262288</c:v>
                </c:pt>
                <c:pt idx="46">
                  <c:v>1342.3676595626378</c:v>
                </c:pt>
                <c:pt idx="47">
                  <c:v>1361.2035013712809</c:v>
                </c:pt>
                <c:pt idx="48">
                  <c:v>1395.5706513379282</c:v>
                </c:pt>
                <c:pt idx="49">
                  <c:v>1423.39482467631</c:v>
                </c:pt>
                <c:pt idx="50">
                  <c:v>1448.971915132257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9-4A15-8D4D-FD3C34648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43647"/>
        <c:axId val="1938241727"/>
      </c:areaChart>
      <c:catAx>
        <c:axId val="193824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41727"/>
        <c:crosses val="autoZero"/>
        <c:auto val="1"/>
        <c:lblAlgn val="ctr"/>
        <c:lblOffset val="100"/>
        <c:noMultiLvlLbl val="0"/>
      </c:catAx>
      <c:valAx>
        <c:axId val="19382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informal care providers</a:t>
                </a:r>
                <a:r>
                  <a:rPr lang="en-GB" baseline="0"/>
                  <a:t> ('000)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4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89457567804022"/>
          <c:y val="7.4652230971128594E-2"/>
          <c:w val="0.4753217410323709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69816272965879E-2"/>
          <c:y val="5.0925925925925923E-2"/>
          <c:w val="0.90087576552930881"/>
          <c:h val="0.80845727617381158"/>
        </c:manualLayout>
      </c:layout>
      <c:lineChart>
        <c:grouping val="standard"/>
        <c:varyColors val="0"/>
        <c:ser>
          <c:idx val="1"/>
          <c:order val="0"/>
          <c:tx>
            <c:strRef>
              <c:f>'care provision'!$BY$1</c:f>
              <c:strCache>
                <c:ptCount val="1"/>
                <c:pt idx="0">
                  <c:v>Total hours of care provided per year ('000,000)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provision'!$CE$4:$CE$54</c:f>
              <c:numCache>
                <c:formatCode>General</c:formatCode>
                <c:ptCount val="51"/>
                <c:pt idx="0">
                  <c:v>2.0042735861654037</c:v>
                </c:pt>
                <c:pt idx="1">
                  <c:v>1.9376571433840326</c:v>
                </c:pt>
                <c:pt idx="2">
                  <c:v>1.874726511304494</c:v>
                </c:pt>
                <c:pt idx="3">
                  <c:v>1.7946296872339691</c:v>
                </c:pt>
                <c:pt idx="4">
                  <c:v>1.7386672498721802</c:v>
                </c:pt>
                <c:pt idx="5">
                  <c:v>1.6892995469908794</c:v>
                </c:pt>
                <c:pt idx="6">
                  <c:v>1.6447058409369615</c:v>
                </c:pt>
                <c:pt idx="7">
                  <c:v>1.6232719984028603</c:v>
                </c:pt>
                <c:pt idx="8">
                  <c:v>1.6030783531937505</c:v>
                </c:pt>
                <c:pt idx="9">
                  <c:v>1.5997471768563243</c:v>
                </c:pt>
                <c:pt idx="10">
                  <c:v>1.5689089625017547</c:v>
                </c:pt>
                <c:pt idx="11">
                  <c:v>1.5761923239548143</c:v>
                </c:pt>
                <c:pt idx="12">
                  <c:v>1.5499513017886963</c:v>
                </c:pt>
                <c:pt idx="13">
                  <c:v>1.5591354443870151</c:v>
                </c:pt>
                <c:pt idx="14">
                  <c:v>1.5465355616764864</c:v>
                </c:pt>
                <c:pt idx="15">
                  <c:v>1.5370524479519183</c:v>
                </c:pt>
                <c:pt idx="16">
                  <c:v>1.527741919011645</c:v>
                </c:pt>
                <c:pt idx="17">
                  <c:v>1.5263672047998917</c:v>
                </c:pt>
                <c:pt idx="18">
                  <c:v>1.5152879110135471</c:v>
                </c:pt>
                <c:pt idx="19">
                  <c:v>1.5122535454578205</c:v>
                </c:pt>
                <c:pt idx="20">
                  <c:v>1.5213734399284404</c:v>
                </c:pt>
                <c:pt idx="21">
                  <c:v>1.5163421608685694</c:v>
                </c:pt>
                <c:pt idx="22">
                  <c:v>1.4937209408552501</c:v>
                </c:pt>
                <c:pt idx="23">
                  <c:v>1.4930392482917123</c:v>
                </c:pt>
                <c:pt idx="24">
                  <c:v>1.5024123679740911</c:v>
                </c:pt>
                <c:pt idx="25">
                  <c:v>1.5148976509624881</c:v>
                </c:pt>
                <c:pt idx="26">
                  <c:v>1.4957880677821664</c:v>
                </c:pt>
                <c:pt idx="27">
                  <c:v>1.5090411881359982</c:v>
                </c:pt>
                <c:pt idx="28">
                  <c:v>1.5022103315436544</c:v>
                </c:pt>
                <c:pt idx="29">
                  <c:v>1.4906153811028424</c:v>
                </c:pt>
                <c:pt idx="30">
                  <c:v>1.4814184529912542</c:v>
                </c:pt>
                <c:pt idx="31">
                  <c:v>1.4697822876942106</c:v>
                </c:pt>
                <c:pt idx="32">
                  <c:v>1.4623154852694971</c:v>
                </c:pt>
                <c:pt idx="33">
                  <c:v>1.46887187329824</c:v>
                </c:pt>
                <c:pt idx="34">
                  <c:v>1.4566471249078692</c:v>
                </c:pt>
                <c:pt idx="35">
                  <c:v>1.4539836625997002</c:v>
                </c:pt>
                <c:pt idx="36">
                  <c:v>1.4477213002573748</c:v>
                </c:pt>
                <c:pt idx="37">
                  <c:v>1.4493010356155831</c:v>
                </c:pt>
                <c:pt idx="38">
                  <c:v>1.4654398276764118</c:v>
                </c:pt>
                <c:pt idx="39">
                  <c:v>1.4542424200921606</c:v>
                </c:pt>
                <c:pt idx="40">
                  <c:v>1.4474421622739071</c:v>
                </c:pt>
                <c:pt idx="41">
                  <c:v>1.450988421925089</c:v>
                </c:pt>
                <c:pt idx="42">
                  <c:v>1.4566436154909208</c:v>
                </c:pt>
                <c:pt idx="43">
                  <c:v>1.4493349255860541</c:v>
                </c:pt>
                <c:pt idx="44">
                  <c:v>1.4376299801248984</c:v>
                </c:pt>
                <c:pt idx="45">
                  <c:v>1.4285010042214046</c:v>
                </c:pt>
                <c:pt idx="46">
                  <c:v>1.444985819886911</c:v>
                </c:pt>
                <c:pt idx="47">
                  <c:v>1.4335093157385486</c:v>
                </c:pt>
                <c:pt idx="48">
                  <c:v>1.4304806088752287</c:v>
                </c:pt>
                <c:pt idx="49">
                  <c:v>1.4132765055218339</c:v>
                </c:pt>
                <c:pt idx="50">
                  <c:v>1.4006159362447019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6-41DF-AB01-805F6FFEA5AC}"/>
            </c:ext>
          </c:extLst>
        </c:ser>
        <c:ser>
          <c:idx val="0"/>
          <c:order val="1"/>
          <c:tx>
            <c:strRef>
              <c:f>'care provision'!$G$1</c:f>
              <c:strCache>
                <c:ptCount val="1"/>
                <c:pt idx="0">
                  <c:v>Number providing care by age band ('000)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provision'!$L$4:$L$54</c:f>
              <c:numCache>
                <c:formatCode>General</c:formatCode>
                <c:ptCount val="51"/>
                <c:pt idx="0">
                  <c:v>2.5037457482105969</c:v>
                </c:pt>
                <c:pt idx="1">
                  <c:v>2.4112801013941696</c:v>
                </c:pt>
                <c:pt idx="2">
                  <c:v>2.3595450236966822</c:v>
                </c:pt>
                <c:pt idx="3">
                  <c:v>2.2908673404813134</c:v>
                </c:pt>
                <c:pt idx="4">
                  <c:v>2.2235555176239656</c:v>
                </c:pt>
                <c:pt idx="5">
                  <c:v>2.144641888448704</c:v>
                </c:pt>
                <c:pt idx="6">
                  <c:v>2.1055326071354523</c:v>
                </c:pt>
                <c:pt idx="7">
                  <c:v>2.079971999688885</c:v>
                </c:pt>
                <c:pt idx="8">
                  <c:v>2.050444609395119</c:v>
                </c:pt>
                <c:pt idx="9">
                  <c:v>2.0429088840996168</c:v>
                </c:pt>
                <c:pt idx="10">
                  <c:v>2.0161030359864025</c:v>
                </c:pt>
                <c:pt idx="11">
                  <c:v>1.9966817496229259</c:v>
                </c:pt>
                <c:pt idx="12">
                  <c:v>1.9862608027108219</c:v>
                </c:pt>
                <c:pt idx="13">
                  <c:v>1.9856764376691269</c:v>
                </c:pt>
                <c:pt idx="14">
                  <c:v>1.9699563000728333</c:v>
                </c:pt>
                <c:pt idx="15">
                  <c:v>1.9505997322254276</c:v>
                </c:pt>
                <c:pt idx="16">
                  <c:v>1.9414899416671207</c:v>
                </c:pt>
                <c:pt idx="17">
                  <c:v>1.9293675250804341</c:v>
                </c:pt>
                <c:pt idx="18">
                  <c:v>1.9234604736177188</c:v>
                </c:pt>
                <c:pt idx="19">
                  <c:v>1.9113371899727376</c:v>
                </c:pt>
                <c:pt idx="20">
                  <c:v>1.9000475335375513</c:v>
                </c:pt>
                <c:pt idx="21">
                  <c:v>1.8899609585529686</c:v>
                </c:pt>
                <c:pt idx="22">
                  <c:v>1.8805089965533965</c:v>
                </c:pt>
                <c:pt idx="23">
                  <c:v>1.8854319756456017</c:v>
                </c:pt>
                <c:pt idx="24">
                  <c:v>1.8871722238103903</c:v>
                </c:pt>
                <c:pt idx="25">
                  <c:v>1.8771258228470185</c:v>
                </c:pt>
                <c:pt idx="26">
                  <c:v>1.8638633142215015</c:v>
                </c:pt>
                <c:pt idx="27">
                  <c:v>1.8663486313426365</c:v>
                </c:pt>
                <c:pt idx="28">
                  <c:v>1.8544220775944704</c:v>
                </c:pt>
                <c:pt idx="29">
                  <c:v>1.8468125235760091</c:v>
                </c:pt>
                <c:pt idx="30">
                  <c:v>1.8373591786775911</c:v>
                </c:pt>
                <c:pt idx="31">
                  <c:v>1.8364349287359187</c:v>
                </c:pt>
                <c:pt idx="32">
                  <c:v>1.8130935269475053</c:v>
                </c:pt>
                <c:pt idx="33">
                  <c:v>1.8161394416467025</c:v>
                </c:pt>
                <c:pt idx="34">
                  <c:v>1.7869831749587504</c:v>
                </c:pt>
                <c:pt idx="35">
                  <c:v>1.7795883361921099</c:v>
                </c:pt>
                <c:pt idx="36">
                  <c:v>1.7764399763453578</c:v>
                </c:pt>
                <c:pt idx="37">
                  <c:v>1.7802927702471942</c:v>
                </c:pt>
                <c:pt idx="38">
                  <c:v>1.7808855620996318</c:v>
                </c:pt>
                <c:pt idx="39">
                  <c:v>1.782891574739458</c:v>
                </c:pt>
                <c:pt idx="40">
                  <c:v>1.7756609188697297</c:v>
                </c:pt>
                <c:pt idx="41">
                  <c:v>1.7631990546035938</c:v>
                </c:pt>
                <c:pt idx="42">
                  <c:v>1.7599350522230797</c:v>
                </c:pt>
                <c:pt idx="43">
                  <c:v>1.7591753615229726</c:v>
                </c:pt>
                <c:pt idx="44">
                  <c:v>1.7527635788203419</c:v>
                </c:pt>
                <c:pt idx="45">
                  <c:v>1.7492228213563037</c:v>
                </c:pt>
                <c:pt idx="46">
                  <c:v>1.7436434003870214</c:v>
                </c:pt>
                <c:pt idx="47">
                  <c:v>1.7354769584481968</c:v>
                </c:pt>
                <c:pt idx="48">
                  <c:v>1.7360648296781762</c:v>
                </c:pt>
                <c:pt idx="49">
                  <c:v>1.722181379272508</c:v>
                </c:pt>
                <c:pt idx="50">
                  <c:v>1.6992848874319777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6-41DF-AB01-805F6FFEA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038687"/>
        <c:axId val="1938047807"/>
      </c:lineChart>
      <c:catAx>
        <c:axId val="193803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47807"/>
        <c:crosses val="autoZero"/>
        <c:auto val="1"/>
        <c:lblAlgn val="ctr"/>
        <c:lblOffset val="100"/>
        <c:noMultiLvlLbl val="0"/>
      </c:catAx>
      <c:valAx>
        <c:axId val="19380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3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495669291338584E-2"/>
          <c:y val="0.66377150772820059"/>
          <c:w val="0.91226552930883642"/>
          <c:h val="0.15393846602508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'care provision'!$CX$2</c:f>
              <c:strCache>
                <c:ptCount val="1"/>
                <c:pt idx="0">
                  <c:v>under 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provision'!$CX$4:$CX$54</c:f>
              <c:numCache>
                <c:formatCode>General</c:formatCode>
                <c:ptCount val="51"/>
                <c:pt idx="0">
                  <c:v>0.48461243397952253</c:v>
                </c:pt>
                <c:pt idx="1">
                  <c:v>0.50675872516459819</c:v>
                </c:pt>
                <c:pt idx="2">
                  <c:v>0.49433055280644717</c:v>
                </c:pt>
                <c:pt idx="3">
                  <c:v>0.49088480057891948</c:v>
                </c:pt>
                <c:pt idx="4">
                  <c:v>0.48951674070863588</c:v>
                </c:pt>
                <c:pt idx="5">
                  <c:v>0.47954355691622597</c:v>
                </c:pt>
                <c:pt idx="6">
                  <c:v>0.47695584817970571</c:v>
                </c:pt>
                <c:pt idx="7">
                  <c:v>0.47273773952136855</c:v>
                </c:pt>
                <c:pt idx="8">
                  <c:v>0.47411723449596727</c:v>
                </c:pt>
                <c:pt idx="9">
                  <c:v>0.48041691291033145</c:v>
                </c:pt>
                <c:pt idx="10">
                  <c:v>0.47641446042198626</c:v>
                </c:pt>
                <c:pt idx="11">
                  <c:v>0.47540058070760299</c:v>
                </c:pt>
                <c:pt idx="12">
                  <c:v>0.47917509098261213</c:v>
                </c:pt>
                <c:pt idx="13">
                  <c:v>0.47471016446481534</c:v>
                </c:pt>
                <c:pt idx="14">
                  <c:v>0.47648004286096979</c:v>
                </c:pt>
                <c:pt idx="15">
                  <c:v>0.47433159417155529</c:v>
                </c:pt>
                <c:pt idx="16">
                  <c:v>0.48031942158793534</c:v>
                </c:pt>
                <c:pt idx="17">
                  <c:v>0.47574616685764176</c:v>
                </c:pt>
                <c:pt idx="18">
                  <c:v>0.47888011719703755</c:v>
                </c:pt>
                <c:pt idx="19">
                  <c:v>0.47869410239792615</c:v>
                </c:pt>
                <c:pt idx="20">
                  <c:v>0.48659243731794311</c:v>
                </c:pt>
                <c:pt idx="21">
                  <c:v>0.48661464260553838</c:v>
                </c:pt>
                <c:pt idx="22">
                  <c:v>0.49038435383401796</c:v>
                </c:pt>
                <c:pt idx="23">
                  <c:v>0.49092341975107334</c:v>
                </c:pt>
                <c:pt idx="24">
                  <c:v>0.48263043885219159</c:v>
                </c:pt>
                <c:pt idx="25">
                  <c:v>0.47951291315402111</c:v>
                </c:pt>
                <c:pt idx="26">
                  <c:v>0.48644758934996407</c:v>
                </c:pt>
                <c:pt idx="27">
                  <c:v>0.48948042932664071</c:v>
                </c:pt>
                <c:pt idx="28">
                  <c:v>0.48580127168875958</c:v>
                </c:pt>
                <c:pt idx="29">
                  <c:v>0.48984332793084823</c:v>
                </c:pt>
                <c:pt idx="30">
                  <c:v>0.49335575202039372</c:v>
                </c:pt>
                <c:pt idx="31">
                  <c:v>0.49093123984840292</c:v>
                </c:pt>
                <c:pt idx="32">
                  <c:v>0.49066615870251445</c:v>
                </c:pt>
                <c:pt idx="33">
                  <c:v>0.48852289993488174</c:v>
                </c:pt>
                <c:pt idx="34">
                  <c:v>0.49084963728291936</c:v>
                </c:pt>
                <c:pt idx="35">
                  <c:v>0.48382413368031785</c:v>
                </c:pt>
                <c:pt idx="36">
                  <c:v>0.48682259924229948</c:v>
                </c:pt>
                <c:pt idx="37">
                  <c:v>0.48818767553279363</c:v>
                </c:pt>
                <c:pt idx="38">
                  <c:v>0.48423601098990787</c:v>
                </c:pt>
                <c:pt idx="39">
                  <c:v>0.48557970415668117</c:v>
                </c:pt>
                <c:pt idx="40">
                  <c:v>0.49044906166219832</c:v>
                </c:pt>
                <c:pt idx="41">
                  <c:v>0.48944278213741316</c:v>
                </c:pt>
                <c:pt idx="42">
                  <c:v>0.48610799910374181</c:v>
                </c:pt>
                <c:pt idx="43">
                  <c:v>0.49824179504353644</c:v>
                </c:pt>
                <c:pt idx="44">
                  <c:v>0.49042241739857806</c:v>
                </c:pt>
                <c:pt idx="45">
                  <c:v>0.49489296208199252</c:v>
                </c:pt>
                <c:pt idx="46">
                  <c:v>0.49064212019244136</c:v>
                </c:pt>
                <c:pt idx="47">
                  <c:v>0.49382921947965319</c:v>
                </c:pt>
                <c:pt idx="48">
                  <c:v>0.48553945779826579</c:v>
                </c:pt>
                <c:pt idx="49">
                  <c:v>0.49031350038635618</c:v>
                </c:pt>
                <c:pt idx="50">
                  <c:v>0.48410588691366224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3-4560-B96B-1950D1586FED}"/>
            </c:ext>
          </c:extLst>
        </c:ser>
        <c:ser>
          <c:idx val="1"/>
          <c:order val="1"/>
          <c:tx>
            <c:strRef>
              <c:f>'care provision'!$CY$2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provision'!$CY$4:$CY$54</c:f>
              <c:numCache>
                <c:formatCode>General</c:formatCode>
                <c:ptCount val="51"/>
                <c:pt idx="0">
                  <c:v>0.50670005281793462</c:v>
                </c:pt>
                <c:pt idx="1">
                  <c:v>0.48200106397651366</c:v>
                </c:pt>
                <c:pt idx="2">
                  <c:v>0.49864822506073192</c:v>
                </c:pt>
                <c:pt idx="3">
                  <c:v>0.4624633431085044</c:v>
                </c:pt>
                <c:pt idx="4">
                  <c:v>0.46100426319952154</c:v>
                </c:pt>
                <c:pt idx="5">
                  <c:v>0.45886266804147779</c:v>
                </c:pt>
                <c:pt idx="6">
                  <c:v>0.45350236856410658</c:v>
                </c:pt>
                <c:pt idx="7">
                  <c:v>0.43777356005732659</c:v>
                </c:pt>
                <c:pt idx="8">
                  <c:v>0.43967232299590409</c:v>
                </c:pt>
                <c:pt idx="9">
                  <c:v>0.43681027373051085</c:v>
                </c:pt>
                <c:pt idx="10">
                  <c:v>0.43804499734267655</c:v>
                </c:pt>
                <c:pt idx="11">
                  <c:v>0.43521035851898221</c:v>
                </c:pt>
                <c:pt idx="12">
                  <c:v>0.43266520513623546</c:v>
                </c:pt>
                <c:pt idx="13">
                  <c:v>0.43428280972024014</c:v>
                </c:pt>
                <c:pt idx="14">
                  <c:v>0.4301788067745933</c:v>
                </c:pt>
                <c:pt idx="15">
                  <c:v>0.4330569765390721</c:v>
                </c:pt>
                <c:pt idx="16">
                  <c:v>0.4335892476899334</c:v>
                </c:pt>
                <c:pt idx="17">
                  <c:v>0.43560806442132488</c:v>
                </c:pt>
                <c:pt idx="18">
                  <c:v>0.43935931243285481</c:v>
                </c:pt>
                <c:pt idx="19">
                  <c:v>0.4398580102030919</c:v>
                </c:pt>
                <c:pt idx="20">
                  <c:v>0.44311585118898378</c:v>
                </c:pt>
                <c:pt idx="21">
                  <c:v>0.44491713882389339</c:v>
                </c:pt>
                <c:pt idx="22">
                  <c:v>0.44367230329704271</c:v>
                </c:pt>
                <c:pt idx="23">
                  <c:v>0.44637553413685399</c:v>
                </c:pt>
                <c:pt idx="24">
                  <c:v>0.44106637277443134</c:v>
                </c:pt>
                <c:pt idx="25">
                  <c:v>0.44266484920770149</c:v>
                </c:pt>
                <c:pt idx="26">
                  <c:v>0.44282767672979567</c:v>
                </c:pt>
                <c:pt idx="27">
                  <c:v>0.44466403162055335</c:v>
                </c:pt>
                <c:pt idx="28">
                  <c:v>0.44185064875479452</c:v>
                </c:pt>
                <c:pt idx="29">
                  <c:v>0.43803285886786925</c:v>
                </c:pt>
                <c:pt idx="30">
                  <c:v>0.43632556445739262</c:v>
                </c:pt>
                <c:pt idx="31">
                  <c:v>0.44044049501172111</c:v>
                </c:pt>
                <c:pt idx="32">
                  <c:v>0.4479534934577396</c:v>
                </c:pt>
                <c:pt idx="33">
                  <c:v>0.441056396546118</c:v>
                </c:pt>
                <c:pt idx="34">
                  <c:v>0.43882267966775007</c:v>
                </c:pt>
                <c:pt idx="35">
                  <c:v>0.44831756805545531</c:v>
                </c:pt>
                <c:pt idx="36">
                  <c:v>0.44102619265314902</c:v>
                </c:pt>
                <c:pt idx="37">
                  <c:v>0.44049464549812017</c:v>
                </c:pt>
                <c:pt idx="38">
                  <c:v>0.44430726286971922</c:v>
                </c:pt>
                <c:pt idx="39">
                  <c:v>0.43944895343870144</c:v>
                </c:pt>
                <c:pt idx="40">
                  <c:v>0.43922519874643673</c:v>
                </c:pt>
                <c:pt idx="41">
                  <c:v>0.44361181972789115</c:v>
                </c:pt>
                <c:pt idx="42">
                  <c:v>0.43521037199279333</c:v>
                </c:pt>
                <c:pt idx="43">
                  <c:v>0.43688945112095018</c:v>
                </c:pt>
                <c:pt idx="44">
                  <c:v>0.44231175600478978</c:v>
                </c:pt>
                <c:pt idx="45">
                  <c:v>0.43962458709824004</c:v>
                </c:pt>
                <c:pt idx="46">
                  <c:v>0.44032210169609953</c:v>
                </c:pt>
                <c:pt idx="47">
                  <c:v>0.43716705964544589</c:v>
                </c:pt>
                <c:pt idx="48">
                  <c:v>0.43910429554761699</c:v>
                </c:pt>
                <c:pt idx="49">
                  <c:v>0.43835135514674911</c:v>
                </c:pt>
                <c:pt idx="50">
                  <c:v>0.43141670772045893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3-4560-B96B-1950D1586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12927"/>
        <c:axId val="1938212447"/>
      </c:scatterChart>
      <c:valAx>
        <c:axId val="193821292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12447"/>
        <c:crosses val="autoZero"/>
        <c:crossBetween val="midCat"/>
      </c:valAx>
      <c:valAx>
        <c:axId val="19382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1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'care provision'!$DH$2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provision'!$DH$4:$DH$54</c:f>
              <c:numCache>
                <c:formatCode>General</c:formatCode>
                <c:ptCount val="51"/>
                <c:pt idx="0">
                  <c:v>6.6185752271047669</c:v>
                </c:pt>
                <c:pt idx="1">
                  <c:v>6.9575047089540698</c:v>
                </c:pt>
                <c:pt idx="2">
                  <c:v>7.2374853627859324</c:v>
                </c:pt>
                <c:pt idx="3">
                  <c:v>7.1964295787717125</c:v>
                </c:pt>
                <c:pt idx="4">
                  <c:v>7.4035916227946652</c:v>
                </c:pt>
                <c:pt idx="5">
                  <c:v>7.2948086560691108</c:v>
                </c:pt>
                <c:pt idx="6">
                  <c:v>7.3547045543367497</c:v>
                </c:pt>
                <c:pt idx="7">
                  <c:v>7.3923959220035416</c:v>
                </c:pt>
                <c:pt idx="8">
                  <c:v>7.444726630597458</c:v>
                </c:pt>
                <c:pt idx="9">
                  <c:v>7.504039537592579</c:v>
                </c:pt>
                <c:pt idx="10">
                  <c:v>7.5050556896210301</c:v>
                </c:pt>
                <c:pt idx="11">
                  <c:v>7.3357395718553269</c:v>
                </c:pt>
                <c:pt idx="12">
                  <c:v>7.360689426954945</c:v>
                </c:pt>
                <c:pt idx="13">
                  <c:v>7.4855520133257309</c:v>
                </c:pt>
                <c:pt idx="14">
                  <c:v>7.4153084608882311</c:v>
                </c:pt>
                <c:pt idx="15">
                  <c:v>7.3140714514505527</c:v>
                </c:pt>
                <c:pt idx="16">
                  <c:v>7.4702121155737862</c:v>
                </c:pt>
                <c:pt idx="17">
                  <c:v>7.4114756689294934</c:v>
                </c:pt>
                <c:pt idx="18">
                  <c:v>7.3608840036594021</c:v>
                </c:pt>
                <c:pt idx="19">
                  <c:v>7.482208767830028</c:v>
                </c:pt>
                <c:pt idx="20">
                  <c:v>7.5658454417703371</c:v>
                </c:pt>
                <c:pt idx="21">
                  <c:v>7.658015232026866</c:v>
                </c:pt>
                <c:pt idx="22">
                  <c:v>7.5998911663578532</c:v>
                </c:pt>
                <c:pt idx="23">
                  <c:v>7.6786028016514054</c:v>
                </c:pt>
                <c:pt idx="24">
                  <c:v>7.6677414527555277</c:v>
                </c:pt>
                <c:pt idx="25">
                  <c:v>7.6879229961809532</c:v>
                </c:pt>
                <c:pt idx="26">
                  <c:v>7.8505946930260251</c:v>
                </c:pt>
                <c:pt idx="27">
                  <c:v>7.787643605672498</c:v>
                </c:pt>
                <c:pt idx="28">
                  <c:v>7.6730099173354489</c:v>
                </c:pt>
                <c:pt idx="29">
                  <c:v>7.6613673909601498</c:v>
                </c:pt>
                <c:pt idx="30">
                  <c:v>7.6532227984995265</c:v>
                </c:pt>
                <c:pt idx="31">
                  <c:v>7.6646031240880026</c:v>
                </c:pt>
                <c:pt idx="32">
                  <c:v>7.6042632747839169</c:v>
                </c:pt>
                <c:pt idx="33">
                  <c:v>7.632347082846219</c:v>
                </c:pt>
                <c:pt idx="34">
                  <c:v>7.6911113791748509</c:v>
                </c:pt>
                <c:pt idx="35">
                  <c:v>7.4952329056605675</c:v>
                </c:pt>
                <c:pt idx="36">
                  <c:v>7.5157083958402575</c:v>
                </c:pt>
                <c:pt idx="37">
                  <c:v>7.4256008848010149</c:v>
                </c:pt>
                <c:pt idx="38">
                  <c:v>7.5284766771920326</c:v>
                </c:pt>
                <c:pt idx="39">
                  <c:v>7.4594727732062083</c:v>
                </c:pt>
                <c:pt idx="40">
                  <c:v>7.3574990173037778</c:v>
                </c:pt>
                <c:pt idx="41">
                  <c:v>7.2781654608991708</c:v>
                </c:pt>
                <c:pt idx="42">
                  <c:v>7.3141992268222058</c:v>
                </c:pt>
                <c:pt idx="43">
                  <c:v>7.4566158033990018</c:v>
                </c:pt>
                <c:pt idx="44">
                  <c:v>7.4407222300821863</c:v>
                </c:pt>
                <c:pt idx="45">
                  <c:v>7.4980254297651774</c:v>
                </c:pt>
                <c:pt idx="46">
                  <c:v>7.4360428411878834</c:v>
                </c:pt>
                <c:pt idx="47">
                  <c:v>7.398203933680799</c:v>
                </c:pt>
                <c:pt idx="48">
                  <c:v>7.4791769627874478</c:v>
                </c:pt>
                <c:pt idx="49">
                  <c:v>7.543276468719549</c:v>
                </c:pt>
                <c:pt idx="50">
                  <c:v>7.4600325445253404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4834-8ABF-55AEBCBC6C3E}"/>
            </c:ext>
          </c:extLst>
        </c:ser>
        <c:ser>
          <c:idx val="1"/>
          <c:order val="1"/>
          <c:tx>
            <c:strRef>
              <c:f>'care provision'!$DI$2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provision'!$DI$4:$DI$54</c:f>
              <c:numCache>
                <c:formatCode>General</c:formatCode>
                <c:ptCount val="51"/>
                <c:pt idx="0">
                  <c:v>11.489040903913025</c:v>
                </c:pt>
                <c:pt idx="1">
                  <c:v>10.477935510767862</c:v>
                </c:pt>
                <c:pt idx="2">
                  <c:v>11.370118499885267</c:v>
                </c:pt>
                <c:pt idx="3">
                  <c:v>11.001584025406476</c:v>
                </c:pt>
                <c:pt idx="4">
                  <c:v>10.945682891158132</c:v>
                </c:pt>
                <c:pt idx="5">
                  <c:v>10.704974795793722</c:v>
                </c:pt>
                <c:pt idx="6">
                  <c:v>10.52059238106953</c:v>
                </c:pt>
                <c:pt idx="7">
                  <c:v>10.496496703320615</c:v>
                </c:pt>
                <c:pt idx="8">
                  <c:v>10.450657838190887</c:v>
                </c:pt>
                <c:pt idx="9">
                  <c:v>10.315963596455724</c:v>
                </c:pt>
                <c:pt idx="10">
                  <c:v>10.32815716288491</c:v>
                </c:pt>
                <c:pt idx="11">
                  <c:v>10.205018180475134</c:v>
                </c:pt>
                <c:pt idx="12">
                  <c:v>10.050560763153756</c:v>
                </c:pt>
                <c:pt idx="13">
                  <c:v>10.140999081698325</c:v>
                </c:pt>
                <c:pt idx="14">
                  <c:v>9.9995606465005249</c:v>
                </c:pt>
                <c:pt idx="15">
                  <c:v>10.280286911221872</c:v>
                </c:pt>
                <c:pt idx="16">
                  <c:v>10.352209829564043</c:v>
                </c:pt>
                <c:pt idx="17">
                  <c:v>10.234262327388409</c:v>
                </c:pt>
                <c:pt idx="18">
                  <c:v>10.636512019291848</c:v>
                </c:pt>
                <c:pt idx="19">
                  <c:v>10.726694609758612</c:v>
                </c:pt>
                <c:pt idx="20">
                  <c:v>10.781566145804641</c:v>
                </c:pt>
                <c:pt idx="21">
                  <c:v>10.971534393102164</c:v>
                </c:pt>
                <c:pt idx="22">
                  <c:v>10.849996133190334</c:v>
                </c:pt>
                <c:pt idx="23">
                  <c:v>11.192143268455849</c:v>
                </c:pt>
                <c:pt idx="24">
                  <c:v>11.009872687867746</c:v>
                </c:pt>
                <c:pt idx="25">
                  <c:v>11.114957016575689</c:v>
                </c:pt>
                <c:pt idx="26">
                  <c:v>11.403727854406641</c:v>
                </c:pt>
                <c:pt idx="27">
                  <c:v>11.461385835933719</c:v>
                </c:pt>
                <c:pt idx="28">
                  <c:v>11.613474420196866</c:v>
                </c:pt>
                <c:pt idx="29">
                  <c:v>11.50060549566442</c:v>
                </c:pt>
                <c:pt idx="30">
                  <c:v>11.54871004442065</c:v>
                </c:pt>
                <c:pt idx="31">
                  <c:v>11.689061488883729</c:v>
                </c:pt>
                <c:pt idx="32">
                  <c:v>11.781858575643676</c:v>
                </c:pt>
                <c:pt idx="33">
                  <c:v>11.765161827518627</c:v>
                </c:pt>
                <c:pt idx="34">
                  <c:v>11.691491650094635</c:v>
                </c:pt>
                <c:pt idx="35">
                  <c:v>12.046369658174935</c:v>
                </c:pt>
                <c:pt idx="36">
                  <c:v>11.869850067103812</c:v>
                </c:pt>
                <c:pt idx="37">
                  <c:v>11.828973384900891</c:v>
                </c:pt>
                <c:pt idx="38">
                  <c:v>12.002583416573785</c:v>
                </c:pt>
                <c:pt idx="39">
                  <c:v>12.065139465884183</c:v>
                </c:pt>
                <c:pt idx="40">
                  <c:v>11.864808346008319</c:v>
                </c:pt>
                <c:pt idx="41">
                  <c:v>12.217075235240314</c:v>
                </c:pt>
                <c:pt idx="42">
                  <c:v>12.160308086881038</c:v>
                </c:pt>
                <c:pt idx="43">
                  <c:v>12.065993486917225</c:v>
                </c:pt>
                <c:pt idx="44">
                  <c:v>12.204061348628324</c:v>
                </c:pt>
                <c:pt idx="45">
                  <c:v>12.393009213882831</c:v>
                </c:pt>
                <c:pt idx="46">
                  <c:v>12.324549486804607</c:v>
                </c:pt>
                <c:pt idx="47">
                  <c:v>12.367391933371389</c:v>
                </c:pt>
                <c:pt idx="48">
                  <c:v>12.489596272903885</c:v>
                </c:pt>
                <c:pt idx="49">
                  <c:v>12.304631751993467</c:v>
                </c:pt>
                <c:pt idx="50">
                  <c:v>12.084854880437508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3-4834-8ABF-55AEBCBC6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93567"/>
        <c:axId val="1938282047"/>
      </c:areaChart>
      <c:catAx>
        <c:axId val="1938293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82047"/>
        <c:crosses val="autoZero"/>
        <c:auto val="1"/>
        <c:lblAlgn val="ctr"/>
        <c:lblOffset val="100"/>
        <c:noMultiLvlLbl val="0"/>
      </c:catAx>
      <c:valAx>
        <c:axId val="19382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9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1661184128923"/>
          <c:y val="2.5428331875182269E-2"/>
          <c:w val="0.82488347746701784"/>
          <c:h val="0.845116188305032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provision'!$DL$4:$DL$54</c:f>
              <c:numCache>
                <c:formatCode>General</c:formatCode>
                <c:ptCount val="51"/>
                <c:pt idx="0">
                  <c:v>0.5530233304277109</c:v>
                </c:pt>
                <c:pt idx="1">
                  <c:v>0.4764708713828093</c:v>
                </c:pt>
                <c:pt idx="2">
                  <c:v>0.45224482671185467</c:v>
                </c:pt>
                <c:pt idx="3">
                  <c:v>0.41788150519523903</c:v>
                </c:pt>
                <c:pt idx="4">
                  <c:v>0.38979050735798049</c:v>
                </c:pt>
                <c:pt idx="5">
                  <c:v>0.36257403314585668</c:v>
                </c:pt>
                <c:pt idx="6">
                  <c:v>0.34719170990753584</c:v>
                </c:pt>
                <c:pt idx="7">
                  <c:v>0.33199765333424819</c:v>
                </c:pt>
                <c:pt idx="8">
                  <c:v>0.32040646438052267</c:v>
                </c:pt>
                <c:pt idx="9">
                  <c:v>0.31666214773723883</c:v>
                </c:pt>
                <c:pt idx="10">
                  <c:v>0.30664041187926511</c:v>
                </c:pt>
                <c:pt idx="11">
                  <c:v>0.29887408058341747</c:v>
                </c:pt>
                <c:pt idx="12">
                  <c:v>0.28559765268118564</c:v>
                </c:pt>
                <c:pt idx="13">
                  <c:v>0.28713574564843458</c:v>
                </c:pt>
                <c:pt idx="14">
                  <c:v>0.27351947814745292</c:v>
                </c:pt>
                <c:pt idx="15">
                  <c:v>0.2710392108151089</c:v>
                </c:pt>
                <c:pt idx="16">
                  <c:v>0.26726984213134908</c:v>
                </c:pt>
                <c:pt idx="17">
                  <c:v>0.26012983912482707</c:v>
                </c:pt>
                <c:pt idx="18">
                  <c:v>0.26026097608923338</c:v>
                </c:pt>
                <c:pt idx="19">
                  <c:v>0.25791566975228336</c:v>
                </c:pt>
                <c:pt idx="20">
                  <c:v>0.25677246800455117</c:v>
                </c:pt>
                <c:pt idx="21">
                  <c:v>0.25499962680502991</c:v>
                </c:pt>
                <c:pt idx="22">
                  <c:v>0.24996369837966498</c:v>
                </c:pt>
                <c:pt idx="23">
                  <c:v>0.24841931611026358</c:v>
                </c:pt>
                <c:pt idx="24">
                  <c:v>0.24300267706272261</c:v>
                </c:pt>
                <c:pt idx="25">
                  <c:v>0.24256352820635071</c:v>
                </c:pt>
                <c:pt idx="26">
                  <c:v>0.2412204952274665</c:v>
                </c:pt>
                <c:pt idx="27">
                  <c:v>0.23509298898589812</c:v>
                </c:pt>
                <c:pt idx="28">
                  <c:v>0.23418123065537411</c:v>
                </c:pt>
                <c:pt idx="29">
                  <c:v>0.22859641077331014</c:v>
                </c:pt>
                <c:pt idx="30">
                  <c:v>0.21953284224907538</c:v>
                </c:pt>
                <c:pt idx="31">
                  <c:v>0.21878039703866747</c:v>
                </c:pt>
                <c:pt idx="32">
                  <c:v>0.21359039531548418</c:v>
                </c:pt>
                <c:pt idx="33">
                  <c:v>0.21383797811893906</c:v>
                </c:pt>
                <c:pt idx="34">
                  <c:v>0.2082428788141491</c:v>
                </c:pt>
                <c:pt idx="35">
                  <c:v>0.20079808744238378</c:v>
                </c:pt>
                <c:pt idx="36">
                  <c:v>0.19790170958577424</c:v>
                </c:pt>
                <c:pt idx="37">
                  <c:v>0.19080871112246273</c:v>
                </c:pt>
                <c:pt idx="38">
                  <c:v>0.19343305585168921</c:v>
                </c:pt>
                <c:pt idx="39">
                  <c:v>0.18690172262653951</c:v>
                </c:pt>
                <c:pt idx="40">
                  <c:v>0.1792162690728627</c:v>
                </c:pt>
                <c:pt idx="41">
                  <c:v>0.17829760394831379</c:v>
                </c:pt>
                <c:pt idx="42">
                  <c:v>0.1772966738961646</c:v>
                </c:pt>
                <c:pt idx="43">
                  <c:v>0.17105934466946601</c:v>
                </c:pt>
                <c:pt idx="44">
                  <c:v>0.16867967387388677</c:v>
                </c:pt>
                <c:pt idx="45">
                  <c:v>0.16742241112494513</c:v>
                </c:pt>
                <c:pt idx="46">
                  <c:v>0.16404919878939181</c:v>
                </c:pt>
                <c:pt idx="47">
                  <c:v>0.15984054129654521</c:v>
                </c:pt>
                <c:pt idx="48">
                  <c:v>0.15675123950974482</c:v>
                </c:pt>
                <c:pt idx="49">
                  <c:v>0.15118880628927248</c:v>
                </c:pt>
                <c:pt idx="50">
                  <c:v>0.14414928843865629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6-4A60-8EAB-51B126F9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71167"/>
        <c:axId val="272767807"/>
      </c:scatterChart>
      <c:valAx>
        <c:axId val="27277116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7807"/>
        <c:crosses val="autoZero"/>
        <c:crossBetween val="midCat"/>
      </c:valAx>
      <c:valAx>
        <c:axId val="272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state subsidies to value of  informal care received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7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provision'!$BY$2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provision'!$BY$4:$BY$54</c:f>
              <c:numCache>
                <c:formatCode>General</c:formatCode>
                <c:ptCount val="51"/>
                <c:pt idx="0">
                  <c:v>1879.4013381076065</c:v>
                </c:pt>
                <c:pt idx="1">
                  <c:v>1980.5083493077852</c:v>
                </c:pt>
                <c:pt idx="2">
                  <c:v>2121.2324335133803</c:v>
                </c:pt>
                <c:pt idx="3">
                  <c:v>2134.2388567594098</c:v>
                </c:pt>
                <c:pt idx="4">
                  <c:v>2244.4816507634673</c:v>
                </c:pt>
                <c:pt idx="5">
                  <c:v>2182.0327413672185</c:v>
                </c:pt>
                <c:pt idx="6">
                  <c:v>2185.8989456717118</c:v>
                </c:pt>
                <c:pt idx="7">
                  <c:v>2282.6694498671309</c:v>
                </c:pt>
                <c:pt idx="8">
                  <c:v>2324.7506801783629</c:v>
                </c:pt>
                <c:pt idx="9">
                  <c:v>2328.8673018827963</c:v>
                </c:pt>
                <c:pt idx="10">
                  <c:v>2322.7409262546053</c:v>
                </c:pt>
                <c:pt idx="11">
                  <c:v>2316.6864826197516</c:v>
                </c:pt>
                <c:pt idx="12">
                  <c:v>2305.3326960257605</c:v>
                </c:pt>
                <c:pt idx="13">
                  <c:v>2278.7859879081066</c:v>
                </c:pt>
                <c:pt idx="14">
                  <c:v>2298.7888963933569</c:v>
                </c:pt>
                <c:pt idx="15">
                  <c:v>2299.4970521325963</c:v>
                </c:pt>
                <c:pt idx="16">
                  <c:v>2285.1562184085724</c:v>
                </c:pt>
                <c:pt idx="17">
                  <c:v>2279.0964730583187</c:v>
                </c:pt>
                <c:pt idx="18">
                  <c:v>2273.4860914620053</c:v>
                </c:pt>
                <c:pt idx="19">
                  <c:v>2271.6684613808943</c:v>
                </c:pt>
                <c:pt idx="20">
                  <c:v>2290.9148736446091</c:v>
                </c:pt>
                <c:pt idx="21">
                  <c:v>2313.2757836019223</c:v>
                </c:pt>
                <c:pt idx="22">
                  <c:v>2278.1278213870942</c:v>
                </c:pt>
                <c:pt idx="23">
                  <c:v>2283.3156156182931</c:v>
                </c:pt>
                <c:pt idx="24">
                  <c:v>2327.06586331273</c:v>
                </c:pt>
                <c:pt idx="25">
                  <c:v>2328.9583154857405</c:v>
                </c:pt>
                <c:pt idx="26">
                  <c:v>2333.0558309926414</c:v>
                </c:pt>
                <c:pt idx="27">
                  <c:v>2361.8490116144194</c:v>
                </c:pt>
                <c:pt idx="28">
                  <c:v>2305.6381350646438</c:v>
                </c:pt>
                <c:pt idx="29">
                  <c:v>2309.0847556967292</c:v>
                </c:pt>
                <c:pt idx="30">
                  <c:v>2333.5015067646668</c:v>
                </c:pt>
                <c:pt idx="31">
                  <c:v>2312.8948151113532</c:v>
                </c:pt>
                <c:pt idx="32">
                  <c:v>2305.6723893209773</c:v>
                </c:pt>
                <c:pt idx="33">
                  <c:v>2286.0375352512287</c:v>
                </c:pt>
                <c:pt idx="34">
                  <c:v>2274.2448467035083</c:v>
                </c:pt>
                <c:pt idx="35">
                  <c:v>2291.8068816483369</c:v>
                </c:pt>
                <c:pt idx="36">
                  <c:v>2277.0592383861567</c:v>
                </c:pt>
                <c:pt idx="37">
                  <c:v>2251.8934377895989</c:v>
                </c:pt>
                <c:pt idx="38">
                  <c:v>2263.7408881649985</c:v>
                </c:pt>
                <c:pt idx="39">
                  <c:v>2221.658536051219</c:v>
                </c:pt>
                <c:pt idx="40">
                  <c:v>2225.5832489970062</c:v>
                </c:pt>
                <c:pt idx="41">
                  <c:v>2244.0885581840839</c:v>
                </c:pt>
                <c:pt idx="42">
                  <c:v>2214.0613021318982</c:v>
                </c:pt>
                <c:pt idx="43">
                  <c:v>2236.4956945012636</c:v>
                </c:pt>
                <c:pt idx="44">
                  <c:v>2218.5190961314788</c:v>
                </c:pt>
                <c:pt idx="45">
                  <c:v>2163.3361648801238</c:v>
                </c:pt>
                <c:pt idx="46">
                  <c:v>2221.0612030236557</c:v>
                </c:pt>
                <c:pt idx="47">
                  <c:v>2193.1026253242048</c:v>
                </c:pt>
                <c:pt idx="48">
                  <c:v>2230.571437379831</c:v>
                </c:pt>
                <c:pt idx="49">
                  <c:v>2220.2749334107093</c:v>
                </c:pt>
                <c:pt idx="50">
                  <c:v>2269.8886893942204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5-4628-AB9C-B2A0211C315B}"/>
            </c:ext>
          </c:extLst>
        </c:ser>
        <c:ser>
          <c:idx val="1"/>
          <c:order val="1"/>
          <c:tx>
            <c:strRef>
              <c:f>'care provision'!$BZ$2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provision'!$BZ$4:$BZ$54</c:f>
              <c:numCache>
                <c:formatCode>General</c:formatCode>
                <c:ptCount val="51"/>
                <c:pt idx="0">
                  <c:v>2565.3078115380545</c:v>
                </c:pt>
                <c:pt idx="1">
                  <c:v>2622.0622526674929</c:v>
                </c:pt>
                <c:pt idx="2">
                  <c:v>2641.0902752181778</c:v>
                </c:pt>
                <c:pt idx="3">
                  <c:v>2697.3121595028765</c:v>
                </c:pt>
                <c:pt idx="4">
                  <c:v>2730.0933417010151</c:v>
                </c:pt>
                <c:pt idx="5">
                  <c:v>2749.4508782492094</c:v>
                </c:pt>
                <c:pt idx="6">
                  <c:v>2718.6792511333442</c:v>
                </c:pt>
                <c:pt idx="7">
                  <c:v>2779.9605540210164</c:v>
                </c:pt>
                <c:pt idx="8">
                  <c:v>2778.2838943450165</c:v>
                </c:pt>
                <c:pt idx="9">
                  <c:v>2734.0972205940457</c:v>
                </c:pt>
                <c:pt idx="10">
                  <c:v>2695.9865701931785</c:v>
                </c:pt>
                <c:pt idx="11">
                  <c:v>2695.8048502846318</c:v>
                </c:pt>
                <c:pt idx="12">
                  <c:v>2719.2766410269514</c:v>
                </c:pt>
                <c:pt idx="13">
                  <c:v>2684.262265735636</c:v>
                </c:pt>
                <c:pt idx="14">
                  <c:v>2706.8439888857179</c:v>
                </c:pt>
                <c:pt idx="15">
                  <c:v>2686.7337361388204</c:v>
                </c:pt>
                <c:pt idx="16">
                  <c:v>2667.426357613755</c:v>
                </c:pt>
                <c:pt idx="17">
                  <c:v>2693.776791426244</c:v>
                </c:pt>
                <c:pt idx="18">
                  <c:v>2668.8636170736731</c:v>
                </c:pt>
                <c:pt idx="19">
                  <c:v>2666.0488645037303</c:v>
                </c:pt>
                <c:pt idx="20">
                  <c:v>2707.8824638166789</c:v>
                </c:pt>
                <c:pt idx="21">
                  <c:v>2669.7721573019171</c:v>
                </c:pt>
                <c:pt idx="22">
                  <c:v>2655.6032816317033</c:v>
                </c:pt>
                <c:pt idx="23">
                  <c:v>2690.5214856837101</c:v>
                </c:pt>
                <c:pt idx="24">
                  <c:v>2695.3640601299585</c:v>
                </c:pt>
                <c:pt idx="25">
                  <c:v>2715.6718915835381</c:v>
                </c:pt>
                <c:pt idx="26">
                  <c:v>2734.0009139314784</c:v>
                </c:pt>
                <c:pt idx="27">
                  <c:v>2786.1725023546078</c:v>
                </c:pt>
                <c:pt idx="28">
                  <c:v>2793.369029231284</c:v>
                </c:pt>
                <c:pt idx="29">
                  <c:v>2779.8853227625887</c:v>
                </c:pt>
                <c:pt idx="30">
                  <c:v>2841.2670094253913</c:v>
                </c:pt>
                <c:pt idx="31">
                  <c:v>2832.0415246964576</c:v>
                </c:pt>
                <c:pt idx="32">
                  <c:v>2827.9513874638947</c:v>
                </c:pt>
                <c:pt idx="33">
                  <c:v>2796.4215770085707</c:v>
                </c:pt>
                <c:pt idx="34">
                  <c:v>2808.7032657358659</c:v>
                </c:pt>
                <c:pt idx="35">
                  <c:v>2882.2394861002981</c:v>
                </c:pt>
                <c:pt idx="36">
                  <c:v>2863.8921136421563</c:v>
                </c:pt>
                <c:pt idx="37">
                  <c:v>2882.4657285001376</c:v>
                </c:pt>
                <c:pt idx="38">
                  <c:v>2859.5021270372722</c:v>
                </c:pt>
                <c:pt idx="39">
                  <c:v>2901.4380055336956</c:v>
                </c:pt>
                <c:pt idx="40">
                  <c:v>2939.6978767784244</c:v>
                </c:pt>
                <c:pt idx="41">
                  <c:v>2906.0488395406364</c:v>
                </c:pt>
                <c:pt idx="42">
                  <c:v>2911.2797516477081</c:v>
                </c:pt>
                <c:pt idx="43">
                  <c:v>2976.1611779657942</c:v>
                </c:pt>
                <c:pt idx="44">
                  <c:v>2942.5799449500673</c:v>
                </c:pt>
                <c:pt idx="45">
                  <c:v>2970.7465808473044</c:v>
                </c:pt>
                <c:pt idx="46">
                  <c:v>2996.4088963900758</c:v>
                </c:pt>
                <c:pt idx="47">
                  <c:v>3006.871600527792</c:v>
                </c:pt>
                <c:pt idx="48">
                  <c:v>3002.0172027723725</c:v>
                </c:pt>
                <c:pt idx="49">
                  <c:v>2979.7879020830987</c:v>
                </c:pt>
                <c:pt idx="50">
                  <c:v>2956.754632129936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95-4628-AB9C-B2A0211C315B}"/>
            </c:ext>
          </c:extLst>
        </c:ser>
        <c:ser>
          <c:idx val="2"/>
          <c:order val="2"/>
          <c:tx>
            <c:strRef>
              <c:f>'care provision'!$CA$2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provision'!$CA$4:$CA$54</c:f>
              <c:numCache>
                <c:formatCode>General</c:formatCode>
                <c:ptCount val="51"/>
                <c:pt idx="0">
                  <c:v>1445.3866012556418</c:v>
                </c:pt>
                <c:pt idx="1">
                  <c:v>1546.1958057780009</c:v>
                </c:pt>
                <c:pt idx="2">
                  <c:v>1604.2695924358889</c:v>
                </c:pt>
                <c:pt idx="3">
                  <c:v>1686.9277950878623</c:v>
                </c:pt>
                <c:pt idx="4">
                  <c:v>1771.7192653312927</c:v>
                </c:pt>
                <c:pt idx="5">
                  <c:v>1816.1738425320111</c:v>
                </c:pt>
                <c:pt idx="6">
                  <c:v>1853.9864805855111</c:v>
                </c:pt>
                <c:pt idx="7">
                  <c:v>1868.8525830241661</c:v>
                </c:pt>
                <c:pt idx="8">
                  <c:v>1919.4411184175553</c:v>
                </c:pt>
                <c:pt idx="9">
                  <c:v>1950.2845998316727</c:v>
                </c:pt>
                <c:pt idx="10">
                  <c:v>1974.9846088018951</c:v>
                </c:pt>
                <c:pt idx="11">
                  <c:v>1973.939836706644</c:v>
                </c:pt>
                <c:pt idx="12">
                  <c:v>2045.0164226331194</c:v>
                </c:pt>
                <c:pt idx="13">
                  <c:v>2040.9691563281344</c:v>
                </c:pt>
                <c:pt idx="14">
                  <c:v>2096.3774819200517</c:v>
                </c:pt>
                <c:pt idx="15">
                  <c:v>2078.0508412213403</c:v>
                </c:pt>
                <c:pt idx="16">
                  <c:v>2142.2085047093005</c:v>
                </c:pt>
                <c:pt idx="17">
                  <c:v>2156.9830906477923</c:v>
                </c:pt>
                <c:pt idx="18">
                  <c:v>2147.0205957834778</c:v>
                </c:pt>
                <c:pt idx="19">
                  <c:v>2121.6406800140448</c:v>
                </c:pt>
                <c:pt idx="20">
                  <c:v>2102.092300126501</c:v>
                </c:pt>
                <c:pt idx="21">
                  <c:v>2073.0834187727469</c:v>
                </c:pt>
                <c:pt idx="22">
                  <c:v>2016.2237898427361</c:v>
                </c:pt>
                <c:pt idx="23">
                  <c:v>2017.5029911514387</c:v>
                </c:pt>
                <c:pt idx="24">
                  <c:v>1985.3439574050387</c:v>
                </c:pt>
                <c:pt idx="25">
                  <c:v>1986.5123321397248</c:v>
                </c:pt>
                <c:pt idx="26">
                  <c:v>1911.9681338035607</c:v>
                </c:pt>
                <c:pt idx="27">
                  <c:v>1956.3885305806921</c:v>
                </c:pt>
                <c:pt idx="28">
                  <c:v>1893.0581308813873</c:v>
                </c:pt>
                <c:pt idx="29">
                  <c:v>1870.8264062640681</c:v>
                </c:pt>
                <c:pt idx="30">
                  <c:v>1884.5171047870642</c:v>
                </c:pt>
                <c:pt idx="31">
                  <c:v>1866.1186911061293</c:v>
                </c:pt>
                <c:pt idx="32">
                  <c:v>1874.9324843694681</c:v>
                </c:pt>
                <c:pt idx="33">
                  <c:v>1871.8940877882017</c:v>
                </c:pt>
                <c:pt idx="34">
                  <c:v>1909.5375186008534</c:v>
                </c:pt>
                <c:pt idx="35">
                  <c:v>1942.9600930096019</c:v>
                </c:pt>
                <c:pt idx="36">
                  <c:v>1957.1985554057776</c:v>
                </c:pt>
                <c:pt idx="37">
                  <c:v>2018.9648395024562</c:v>
                </c:pt>
                <c:pt idx="38">
                  <c:v>2042.4795125524593</c:v>
                </c:pt>
                <c:pt idx="39">
                  <c:v>2062.4757633309778</c:v>
                </c:pt>
                <c:pt idx="40">
                  <c:v>2079.7267166011407</c:v>
                </c:pt>
                <c:pt idx="41">
                  <c:v>2107.1389747007756</c:v>
                </c:pt>
                <c:pt idx="42">
                  <c:v>2085.5764484790102</c:v>
                </c:pt>
                <c:pt idx="43">
                  <c:v>2084.721554379772</c:v>
                </c:pt>
                <c:pt idx="44">
                  <c:v>2102.573100491556</c:v>
                </c:pt>
                <c:pt idx="45">
                  <c:v>2121.8430225709467</c:v>
                </c:pt>
                <c:pt idx="46">
                  <c:v>2094.5683525020754</c:v>
                </c:pt>
                <c:pt idx="47">
                  <c:v>2101.7072554889533</c:v>
                </c:pt>
                <c:pt idx="48">
                  <c:v>2127.5090890939432</c:v>
                </c:pt>
                <c:pt idx="49">
                  <c:v>2149.4834421355922</c:v>
                </c:pt>
                <c:pt idx="50">
                  <c:v>2139.8243349943668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95-4628-AB9C-B2A0211C315B}"/>
            </c:ext>
          </c:extLst>
        </c:ser>
        <c:ser>
          <c:idx val="3"/>
          <c:order val="3"/>
          <c:tx>
            <c:strRef>
              <c:f>'care provision'!$CB$2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provision'!$CB$4:$CB$54</c:f>
              <c:numCache>
                <c:formatCode>General</c:formatCode>
                <c:ptCount val="51"/>
                <c:pt idx="0">
                  <c:v>478.41905774682203</c:v>
                </c:pt>
                <c:pt idx="1">
                  <c:v>499.46752086477869</c:v>
                </c:pt>
                <c:pt idx="2">
                  <c:v>543.44310675792406</c:v>
                </c:pt>
                <c:pt idx="3">
                  <c:v>561.78938234629459</c:v>
                </c:pt>
                <c:pt idx="4">
                  <c:v>611.85267016446062</c:v>
                </c:pt>
                <c:pt idx="5">
                  <c:v>658.3899123851927</c:v>
                </c:pt>
                <c:pt idx="6">
                  <c:v>710.09190195035615</c:v>
                </c:pt>
                <c:pt idx="7">
                  <c:v>739.69362625921019</c:v>
                </c:pt>
                <c:pt idx="8">
                  <c:v>803.35668348609249</c:v>
                </c:pt>
                <c:pt idx="9">
                  <c:v>815.75242956494901</c:v>
                </c:pt>
                <c:pt idx="10">
                  <c:v>860.685897238606</c:v>
                </c:pt>
                <c:pt idx="11">
                  <c:v>883.61873303380639</c:v>
                </c:pt>
                <c:pt idx="12">
                  <c:v>853.27016559193089</c:v>
                </c:pt>
                <c:pt idx="13">
                  <c:v>871.40574262554844</c:v>
                </c:pt>
                <c:pt idx="14">
                  <c:v>890.66570852627535</c:v>
                </c:pt>
                <c:pt idx="15">
                  <c:v>887.63114914425171</c:v>
                </c:pt>
                <c:pt idx="16">
                  <c:v>910.27533724664454</c:v>
                </c:pt>
                <c:pt idx="17">
                  <c:v>893.01184365167637</c:v>
                </c:pt>
                <c:pt idx="18">
                  <c:v>909.06741040256225</c:v>
                </c:pt>
                <c:pt idx="19">
                  <c:v>940.50289819606394</c:v>
                </c:pt>
                <c:pt idx="20">
                  <c:v>936.70829489625635</c:v>
                </c:pt>
                <c:pt idx="21">
                  <c:v>990.340615144087</c:v>
                </c:pt>
                <c:pt idx="22">
                  <c:v>962.96604540288797</c:v>
                </c:pt>
                <c:pt idx="23">
                  <c:v>990.11754838000763</c:v>
                </c:pt>
                <c:pt idx="24">
                  <c:v>1017.028958437456</c:v>
                </c:pt>
                <c:pt idx="25">
                  <c:v>1017.4028513989849</c:v>
                </c:pt>
                <c:pt idx="26">
                  <c:v>1037.9254015848674</c:v>
                </c:pt>
                <c:pt idx="27">
                  <c:v>1060.9437413220417</c:v>
                </c:pt>
                <c:pt idx="28">
                  <c:v>1087.7703635910211</c:v>
                </c:pt>
                <c:pt idx="29">
                  <c:v>1060.2956340903488</c:v>
                </c:pt>
                <c:pt idx="30">
                  <c:v>1074.2899464556883</c:v>
                </c:pt>
                <c:pt idx="31">
                  <c:v>1072.7429912939026</c:v>
                </c:pt>
                <c:pt idx="32">
                  <c:v>1088.4438443203794</c:v>
                </c:pt>
                <c:pt idx="33">
                  <c:v>1070.0008670763152</c:v>
                </c:pt>
                <c:pt idx="34">
                  <c:v>1053.8060934573764</c:v>
                </c:pt>
                <c:pt idx="35">
                  <c:v>1098.6860150435025</c:v>
                </c:pt>
                <c:pt idx="36">
                  <c:v>1061.5099004120239</c:v>
                </c:pt>
                <c:pt idx="37">
                  <c:v>1072.9268391787743</c:v>
                </c:pt>
                <c:pt idx="38">
                  <c:v>1050.515674363977</c:v>
                </c:pt>
                <c:pt idx="39">
                  <c:v>1061.1485491547069</c:v>
                </c:pt>
                <c:pt idx="40">
                  <c:v>1044.5640113959275</c:v>
                </c:pt>
                <c:pt idx="41">
                  <c:v>1045.7944107762867</c:v>
                </c:pt>
                <c:pt idx="42">
                  <c:v>1063.9461661131304</c:v>
                </c:pt>
                <c:pt idx="43">
                  <c:v>1088.268371917479</c:v>
                </c:pt>
                <c:pt idx="44">
                  <c:v>1091.1950746916993</c:v>
                </c:pt>
                <c:pt idx="45">
                  <c:v>1075.8062178865703</c:v>
                </c:pt>
                <c:pt idx="46">
                  <c:v>1081.8878067291334</c:v>
                </c:pt>
                <c:pt idx="47">
                  <c:v>1087.87295448594</c:v>
                </c:pt>
                <c:pt idx="48">
                  <c:v>1132.2935789341573</c:v>
                </c:pt>
                <c:pt idx="49">
                  <c:v>1143.7258343577009</c:v>
                </c:pt>
                <c:pt idx="50">
                  <c:v>1178.4368890340656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95-4628-AB9C-B2A0211C3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informal social care provided annually</a:t>
                </a:r>
                <a:r>
                  <a:rPr lang="en-GB" baseline="0"/>
                  <a:t> </a:t>
                </a:r>
                <a:r>
                  <a:rPr lang="en-GB"/>
                  <a:t>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87086514941776"/>
          <c:y val="2.5428331875182269E-2"/>
          <c:w val="0.79211725188415716"/>
          <c:h val="0.739942430860264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'care provision'!$DO$2</c:f>
              <c:strCache>
                <c:ptCount val="1"/>
                <c:pt idx="0">
                  <c:v>poverty - full 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provision'!$DO$4:$DO$54</c:f>
              <c:numCache>
                <c:formatCode>General</c:formatCode>
                <c:ptCount val="51"/>
                <c:pt idx="0">
                  <c:v>0.2400784</c:v>
                </c:pt>
                <c:pt idx="1">
                  <c:v>0.25914229999999999</c:v>
                </c:pt>
                <c:pt idx="2">
                  <c:v>0.24240999999999999</c:v>
                </c:pt>
                <c:pt idx="3">
                  <c:v>0.2334753</c:v>
                </c:pt>
                <c:pt idx="4">
                  <c:v>0.24253060000000001</c:v>
                </c:pt>
                <c:pt idx="5">
                  <c:v>0.24464050000000001</c:v>
                </c:pt>
                <c:pt idx="6">
                  <c:v>0.24976019999999999</c:v>
                </c:pt>
                <c:pt idx="7">
                  <c:v>0.25453290000000001</c:v>
                </c:pt>
                <c:pt idx="8">
                  <c:v>0.25681130000000002</c:v>
                </c:pt>
                <c:pt idx="9">
                  <c:v>0.25518619999999997</c:v>
                </c:pt>
                <c:pt idx="10">
                  <c:v>0.2576561</c:v>
                </c:pt>
                <c:pt idx="11">
                  <c:v>0.26263979999999998</c:v>
                </c:pt>
                <c:pt idx="12">
                  <c:v>0.26330389999999998</c:v>
                </c:pt>
                <c:pt idx="13">
                  <c:v>0.26708929999999997</c:v>
                </c:pt>
                <c:pt idx="14">
                  <c:v>0.26887060000000002</c:v>
                </c:pt>
                <c:pt idx="15">
                  <c:v>0.27050010000000002</c:v>
                </c:pt>
                <c:pt idx="16">
                  <c:v>0.27148309999999998</c:v>
                </c:pt>
                <c:pt idx="17">
                  <c:v>0.27323930000000002</c:v>
                </c:pt>
                <c:pt idx="18">
                  <c:v>0.27284950000000002</c:v>
                </c:pt>
                <c:pt idx="19">
                  <c:v>0.27437709999999998</c:v>
                </c:pt>
                <c:pt idx="20">
                  <c:v>0.2755225</c:v>
                </c:pt>
                <c:pt idx="21">
                  <c:v>0.27610600000000002</c:v>
                </c:pt>
                <c:pt idx="22">
                  <c:v>0.27756809999999998</c:v>
                </c:pt>
                <c:pt idx="23">
                  <c:v>0.27741130000000003</c:v>
                </c:pt>
                <c:pt idx="24">
                  <c:v>0.27778000000000003</c:v>
                </c:pt>
                <c:pt idx="25">
                  <c:v>0.2781208</c:v>
                </c:pt>
                <c:pt idx="26">
                  <c:v>0.2804142</c:v>
                </c:pt>
                <c:pt idx="27">
                  <c:v>0.28070299999999998</c:v>
                </c:pt>
                <c:pt idx="28">
                  <c:v>0.28152050000000001</c:v>
                </c:pt>
                <c:pt idx="29">
                  <c:v>0.2849447</c:v>
                </c:pt>
                <c:pt idx="30">
                  <c:v>0.28550910000000002</c:v>
                </c:pt>
                <c:pt idx="31">
                  <c:v>0.28541480000000002</c:v>
                </c:pt>
                <c:pt idx="32">
                  <c:v>0.28596149999999998</c:v>
                </c:pt>
                <c:pt idx="33">
                  <c:v>0.28693869999999999</c:v>
                </c:pt>
                <c:pt idx="34">
                  <c:v>0.29001880000000002</c:v>
                </c:pt>
                <c:pt idx="35">
                  <c:v>0.29075250000000002</c:v>
                </c:pt>
                <c:pt idx="36">
                  <c:v>0.29074729999999999</c:v>
                </c:pt>
                <c:pt idx="37">
                  <c:v>0.29492249999999998</c:v>
                </c:pt>
                <c:pt idx="38">
                  <c:v>0.2967593</c:v>
                </c:pt>
                <c:pt idx="39">
                  <c:v>0.2960719</c:v>
                </c:pt>
                <c:pt idx="40">
                  <c:v>0.29610779999999998</c:v>
                </c:pt>
                <c:pt idx="41">
                  <c:v>0.297819</c:v>
                </c:pt>
                <c:pt idx="42">
                  <c:v>0.29873309999999997</c:v>
                </c:pt>
                <c:pt idx="43">
                  <c:v>0.29996260000000002</c:v>
                </c:pt>
                <c:pt idx="44">
                  <c:v>0.30076720000000001</c:v>
                </c:pt>
                <c:pt idx="45">
                  <c:v>0.3014443</c:v>
                </c:pt>
                <c:pt idx="46">
                  <c:v>0.30349130000000002</c:v>
                </c:pt>
                <c:pt idx="47">
                  <c:v>0.30434430000000001</c:v>
                </c:pt>
                <c:pt idx="48">
                  <c:v>0.30628280000000002</c:v>
                </c:pt>
                <c:pt idx="49">
                  <c:v>0.3080485</c:v>
                </c:pt>
                <c:pt idx="50">
                  <c:v>0.30837389999999998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2-4A85-BA13-55C51E0176F7}"/>
            </c:ext>
          </c:extLst>
        </c:ser>
        <c:ser>
          <c:idx val="1"/>
          <c:order val="1"/>
          <c:tx>
            <c:strRef>
              <c:f>'care provision'!$DQ$2</c:f>
              <c:strCache>
                <c:ptCount val="1"/>
                <c:pt idx="0">
                  <c:v>poverty - carers under age 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provision'!$DQ$4:$DQ$54</c:f>
              <c:numCache>
                <c:formatCode>General</c:formatCode>
                <c:ptCount val="51"/>
                <c:pt idx="0">
                  <c:v>0.36290790000000001</c:v>
                </c:pt>
                <c:pt idx="1">
                  <c:v>0.39524569999999998</c:v>
                </c:pt>
                <c:pt idx="2">
                  <c:v>0.37025019999999997</c:v>
                </c:pt>
                <c:pt idx="3">
                  <c:v>0.35009459999999998</c:v>
                </c:pt>
                <c:pt idx="4">
                  <c:v>0.3502806</c:v>
                </c:pt>
                <c:pt idx="5">
                  <c:v>0.36723349999999999</c:v>
                </c:pt>
                <c:pt idx="6">
                  <c:v>0.37476789999999999</c:v>
                </c:pt>
                <c:pt idx="7">
                  <c:v>0.38618190000000002</c:v>
                </c:pt>
                <c:pt idx="8">
                  <c:v>0.39647710000000003</c:v>
                </c:pt>
                <c:pt idx="9">
                  <c:v>0.3888916</c:v>
                </c:pt>
                <c:pt idx="10">
                  <c:v>0.40250530000000001</c:v>
                </c:pt>
                <c:pt idx="11">
                  <c:v>0.41013260000000001</c:v>
                </c:pt>
                <c:pt idx="12">
                  <c:v>0.41803790000000002</c:v>
                </c:pt>
                <c:pt idx="13">
                  <c:v>0.42128510000000002</c:v>
                </c:pt>
                <c:pt idx="14">
                  <c:v>0.42601810000000001</c:v>
                </c:pt>
                <c:pt idx="15">
                  <c:v>0.43411739999999999</c:v>
                </c:pt>
                <c:pt idx="16">
                  <c:v>0.43931330000000002</c:v>
                </c:pt>
                <c:pt idx="17">
                  <c:v>0.4415364</c:v>
                </c:pt>
                <c:pt idx="18">
                  <c:v>0.44437870000000002</c:v>
                </c:pt>
                <c:pt idx="19">
                  <c:v>0.45267570000000001</c:v>
                </c:pt>
                <c:pt idx="20">
                  <c:v>0.44893290000000002</c:v>
                </c:pt>
                <c:pt idx="21">
                  <c:v>0.4581597</c:v>
                </c:pt>
                <c:pt idx="22">
                  <c:v>0.46305550000000001</c:v>
                </c:pt>
                <c:pt idx="23">
                  <c:v>0.45522319999999999</c:v>
                </c:pt>
                <c:pt idx="24">
                  <c:v>0.4644741</c:v>
                </c:pt>
                <c:pt idx="25">
                  <c:v>0.46603470000000002</c:v>
                </c:pt>
                <c:pt idx="26">
                  <c:v>0.4755144</c:v>
                </c:pt>
                <c:pt idx="27">
                  <c:v>0.47684080000000001</c:v>
                </c:pt>
                <c:pt idx="28">
                  <c:v>0.4799543</c:v>
                </c:pt>
                <c:pt idx="29">
                  <c:v>0.48292010000000002</c:v>
                </c:pt>
                <c:pt idx="30">
                  <c:v>0.48856110000000003</c:v>
                </c:pt>
                <c:pt idx="31">
                  <c:v>0.4909461</c:v>
                </c:pt>
                <c:pt idx="32">
                  <c:v>0.49979440000000003</c:v>
                </c:pt>
                <c:pt idx="33">
                  <c:v>0.4982606</c:v>
                </c:pt>
                <c:pt idx="34">
                  <c:v>0.50097999999999998</c:v>
                </c:pt>
                <c:pt idx="35">
                  <c:v>0.4986005</c:v>
                </c:pt>
                <c:pt idx="36">
                  <c:v>0.50019670000000005</c:v>
                </c:pt>
                <c:pt idx="37">
                  <c:v>0.50542109999999996</c:v>
                </c:pt>
                <c:pt idx="38">
                  <c:v>0.50528770000000001</c:v>
                </c:pt>
                <c:pt idx="39">
                  <c:v>0.50285440000000003</c:v>
                </c:pt>
                <c:pt idx="40">
                  <c:v>0.50387669999999996</c:v>
                </c:pt>
                <c:pt idx="41">
                  <c:v>0.50780899999999995</c:v>
                </c:pt>
                <c:pt idx="42">
                  <c:v>0.50944560000000005</c:v>
                </c:pt>
                <c:pt idx="43">
                  <c:v>0.50814409999999999</c:v>
                </c:pt>
                <c:pt idx="44">
                  <c:v>0.51560349999999999</c:v>
                </c:pt>
                <c:pt idx="45">
                  <c:v>0.51017109999999999</c:v>
                </c:pt>
                <c:pt idx="46">
                  <c:v>0.51306099999999999</c:v>
                </c:pt>
                <c:pt idx="47">
                  <c:v>0.51250739999999995</c:v>
                </c:pt>
                <c:pt idx="48">
                  <c:v>0.51593180000000005</c:v>
                </c:pt>
                <c:pt idx="49">
                  <c:v>0.52131729999999998</c:v>
                </c:pt>
                <c:pt idx="50">
                  <c:v>0.525451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42-4A85-BA13-55C51E0176F7}"/>
            </c:ext>
          </c:extLst>
        </c:ser>
        <c:ser>
          <c:idx val="2"/>
          <c:order val="2"/>
          <c:tx>
            <c:strRef>
              <c:f>'care provision'!$DP$2</c:f>
              <c:strCache>
                <c:ptCount val="1"/>
                <c:pt idx="0">
                  <c:v>all carers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provision'!$DP$4:$DP$54</c:f>
              <c:numCache>
                <c:formatCode>General</c:formatCode>
                <c:ptCount val="51"/>
                <c:pt idx="0">
                  <c:v>0.2215309</c:v>
                </c:pt>
                <c:pt idx="1">
                  <c:v>0.2388382</c:v>
                </c:pt>
                <c:pt idx="2">
                  <c:v>0.21848290000000001</c:v>
                </c:pt>
                <c:pt idx="3">
                  <c:v>0.2081112</c:v>
                </c:pt>
                <c:pt idx="4">
                  <c:v>0.2094067</c:v>
                </c:pt>
                <c:pt idx="5">
                  <c:v>0.21387129999999999</c:v>
                </c:pt>
                <c:pt idx="6">
                  <c:v>0.21516759999999999</c:v>
                </c:pt>
                <c:pt idx="7">
                  <c:v>0.21922440000000001</c:v>
                </c:pt>
                <c:pt idx="8">
                  <c:v>0.21940580000000001</c:v>
                </c:pt>
                <c:pt idx="9">
                  <c:v>0.21529000000000001</c:v>
                </c:pt>
                <c:pt idx="10">
                  <c:v>0.2185571</c:v>
                </c:pt>
                <c:pt idx="11">
                  <c:v>0.22084690000000001</c:v>
                </c:pt>
                <c:pt idx="12">
                  <c:v>0.22280059999999999</c:v>
                </c:pt>
                <c:pt idx="13">
                  <c:v>0.22549839999999999</c:v>
                </c:pt>
                <c:pt idx="14">
                  <c:v>0.23050950000000001</c:v>
                </c:pt>
                <c:pt idx="15">
                  <c:v>0.23301279999999999</c:v>
                </c:pt>
                <c:pt idx="16">
                  <c:v>0.23434089999999999</c:v>
                </c:pt>
                <c:pt idx="17">
                  <c:v>0.23646639999999999</c:v>
                </c:pt>
                <c:pt idx="18">
                  <c:v>0.23355890000000001</c:v>
                </c:pt>
                <c:pt idx="19">
                  <c:v>0.23687730000000001</c:v>
                </c:pt>
                <c:pt idx="20">
                  <c:v>0.23587420000000001</c:v>
                </c:pt>
                <c:pt idx="21">
                  <c:v>0.23915249999999999</c:v>
                </c:pt>
                <c:pt idx="22">
                  <c:v>0.24045540000000001</c:v>
                </c:pt>
                <c:pt idx="23">
                  <c:v>0.237459</c:v>
                </c:pt>
                <c:pt idx="24">
                  <c:v>0.2399647</c:v>
                </c:pt>
                <c:pt idx="25">
                  <c:v>0.243204</c:v>
                </c:pt>
                <c:pt idx="26">
                  <c:v>0.2465241</c:v>
                </c:pt>
                <c:pt idx="27">
                  <c:v>0.24727740000000001</c:v>
                </c:pt>
                <c:pt idx="28">
                  <c:v>0.24706449999999999</c:v>
                </c:pt>
                <c:pt idx="29">
                  <c:v>0.24986710000000001</c:v>
                </c:pt>
                <c:pt idx="30">
                  <c:v>0.25083329999999998</c:v>
                </c:pt>
                <c:pt idx="31">
                  <c:v>0.25293369999999998</c:v>
                </c:pt>
                <c:pt idx="32">
                  <c:v>0.25427060000000001</c:v>
                </c:pt>
                <c:pt idx="33">
                  <c:v>0.25383109999999998</c:v>
                </c:pt>
                <c:pt idx="34">
                  <c:v>0.25470870000000001</c:v>
                </c:pt>
                <c:pt idx="35">
                  <c:v>0.25403480000000001</c:v>
                </c:pt>
                <c:pt idx="36">
                  <c:v>0.25494600000000001</c:v>
                </c:pt>
                <c:pt idx="37">
                  <c:v>0.26054559999999999</c:v>
                </c:pt>
                <c:pt idx="38">
                  <c:v>0.26292969999999999</c:v>
                </c:pt>
                <c:pt idx="39">
                  <c:v>0.2621986</c:v>
                </c:pt>
                <c:pt idx="40">
                  <c:v>0.26352900000000001</c:v>
                </c:pt>
                <c:pt idx="41">
                  <c:v>0.26585619999999999</c:v>
                </c:pt>
                <c:pt idx="42">
                  <c:v>0.2669513</c:v>
                </c:pt>
                <c:pt idx="43">
                  <c:v>0.2672715</c:v>
                </c:pt>
                <c:pt idx="44">
                  <c:v>0.26968389999999998</c:v>
                </c:pt>
                <c:pt idx="45">
                  <c:v>0.26802670000000001</c:v>
                </c:pt>
                <c:pt idx="46">
                  <c:v>0.26967000000000002</c:v>
                </c:pt>
                <c:pt idx="47">
                  <c:v>0.27172819999999998</c:v>
                </c:pt>
                <c:pt idx="48">
                  <c:v>0.27255610000000002</c:v>
                </c:pt>
                <c:pt idx="49">
                  <c:v>0.27323320000000001</c:v>
                </c:pt>
                <c:pt idx="50">
                  <c:v>0.27354729999999999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42-4A85-BA13-55C51E0176F7}"/>
            </c:ext>
          </c:extLst>
        </c:ser>
        <c:ser>
          <c:idx val="3"/>
          <c:order val="3"/>
          <c:tx>
            <c:strRef>
              <c:f>'care provision'!$EI$2</c:f>
              <c:strCache>
                <c:ptCount val="1"/>
                <c:pt idx="0">
                  <c:v>carers under age 45 and in receipt of carer benefits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provision'!$EI$4:$EI$54</c:f>
              <c:numCache>
                <c:formatCode>General</c:formatCode>
                <c:ptCount val="51"/>
                <c:pt idx="0">
                  <c:v>0.31811400000000001</c:v>
                </c:pt>
                <c:pt idx="1">
                  <c:v>0.36234509999999998</c:v>
                </c:pt>
                <c:pt idx="2">
                  <c:v>0.32494640000000002</c:v>
                </c:pt>
                <c:pt idx="3">
                  <c:v>0.30553839999999999</c:v>
                </c:pt>
                <c:pt idx="4">
                  <c:v>0.31423420000000002</c:v>
                </c:pt>
                <c:pt idx="5">
                  <c:v>0.31030730000000001</c:v>
                </c:pt>
                <c:pt idx="6">
                  <c:v>0.32018799999999997</c:v>
                </c:pt>
                <c:pt idx="7">
                  <c:v>0.33207530000000002</c:v>
                </c:pt>
                <c:pt idx="8">
                  <c:v>0.3446359</c:v>
                </c:pt>
                <c:pt idx="9">
                  <c:v>0.33747509999999997</c:v>
                </c:pt>
                <c:pt idx="10">
                  <c:v>0.35313139999999998</c:v>
                </c:pt>
                <c:pt idx="11">
                  <c:v>0.35619489999999998</c:v>
                </c:pt>
                <c:pt idx="12">
                  <c:v>0.36241200000000001</c:v>
                </c:pt>
                <c:pt idx="13">
                  <c:v>0.36869449999999998</c:v>
                </c:pt>
                <c:pt idx="14">
                  <c:v>0.38009100000000001</c:v>
                </c:pt>
                <c:pt idx="15">
                  <c:v>0.37641839999999999</c:v>
                </c:pt>
                <c:pt idx="16">
                  <c:v>0.37966549999999999</c:v>
                </c:pt>
                <c:pt idx="17">
                  <c:v>0.38467620000000002</c:v>
                </c:pt>
                <c:pt idx="18">
                  <c:v>0.39078400000000002</c:v>
                </c:pt>
                <c:pt idx="19">
                  <c:v>0.39787040000000001</c:v>
                </c:pt>
                <c:pt idx="20">
                  <c:v>0.39829809999999999</c:v>
                </c:pt>
                <c:pt idx="21">
                  <c:v>0.39614139999999998</c:v>
                </c:pt>
                <c:pt idx="22">
                  <c:v>0.40546009999999999</c:v>
                </c:pt>
                <c:pt idx="23">
                  <c:v>0.39584130000000001</c:v>
                </c:pt>
                <c:pt idx="24">
                  <c:v>0.40016400000000002</c:v>
                </c:pt>
                <c:pt idx="25">
                  <c:v>0.39701839999999999</c:v>
                </c:pt>
                <c:pt idx="26">
                  <c:v>0.40207470000000001</c:v>
                </c:pt>
                <c:pt idx="27">
                  <c:v>0.40669499999999997</c:v>
                </c:pt>
                <c:pt idx="28">
                  <c:v>0.40809410000000002</c:v>
                </c:pt>
                <c:pt idx="29">
                  <c:v>0.40672249999999999</c:v>
                </c:pt>
                <c:pt idx="30">
                  <c:v>0.40616849999999999</c:v>
                </c:pt>
                <c:pt idx="31">
                  <c:v>0.41138449999999999</c:v>
                </c:pt>
                <c:pt idx="32">
                  <c:v>0.41469400000000001</c:v>
                </c:pt>
                <c:pt idx="33">
                  <c:v>0.41830319999999999</c:v>
                </c:pt>
                <c:pt idx="34">
                  <c:v>0.41311550000000002</c:v>
                </c:pt>
                <c:pt idx="35">
                  <c:v>0.41560760000000002</c:v>
                </c:pt>
                <c:pt idx="36">
                  <c:v>0.41249720000000001</c:v>
                </c:pt>
                <c:pt idx="37">
                  <c:v>0.42123969999999999</c:v>
                </c:pt>
                <c:pt idx="38">
                  <c:v>0.41438599999999998</c:v>
                </c:pt>
                <c:pt idx="39">
                  <c:v>0.41171869999999999</c:v>
                </c:pt>
                <c:pt idx="40">
                  <c:v>0.40981030000000002</c:v>
                </c:pt>
                <c:pt idx="41">
                  <c:v>0.41606009999999999</c:v>
                </c:pt>
                <c:pt idx="42">
                  <c:v>0.4175413</c:v>
                </c:pt>
                <c:pt idx="43">
                  <c:v>0.41134280000000001</c:v>
                </c:pt>
                <c:pt idx="44">
                  <c:v>0.41855769999999998</c:v>
                </c:pt>
                <c:pt idx="45">
                  <c:v>0.4164716</c:v>
                </c:pt>
                <c:pt idx="46">
                  <c:v>0.41592230000000002</c:v>
                </c:pt>
                <c:pt idx="47">
                  <c:v>0.41346630000000001</c:v>
                </c:pt>
                <c:pt idx="48">
                  <c:v>0.41727540000000002</c:v>
                </c:pt>
                <c:pt idx="49">
                  <c:v>0.42712030000000001</c:v>
                </c:pt>
                <c:pt idx="50">
                  <c:v>0.42151230000000001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42-4A85-BA13-55C51E017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71167"/>
        <c:axId val="272767807"/>
      </c:scatterChart>
      <c:scatterChart>
        <c:scatterStyle val="lineMarker"/>
        <c:varyColors val="0"/>
        <c:ser>
          <c:idx val="4"/>
          <c:order val="4"/>
          <c:tx>
            <c:strRef>
              <c:f>'care provision'!$EM$2</c:f>
              <c:strCache>
                <c:ptCount val="1"/>
                <c:pt idx="0">
                  <c:v>poverty gap carers under age 45 (right axis)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provision'!$EM$4:$EM$54</c:f>
              <c:numCache>
                <c:formatCode>General</c:formatCode>
                <c:ptCount val="51"/>
                <c:pt idx="0">
                  <c:v>2929.4070000000002</c:v>
                </c:pt>
                <c:pt idx="1">
                  <c:v>3205.8009999999999</c:v>
                </c:pt>
                <c:pt idx="2">
                  <c:v>3012.2330000000002</c:v>
                </c:pt>
                <c:pt idx="3">
                  <c:v>2879.2750000000001</c:v>
                </c:pt>
                <c:pt idx="4">
                  <c:v>3060.116</c:v>
                </c:pt>
                <c:pt idx="5">
                  <c:v>3153.0680000000002</c:v>
                </c:pt>
                <c:pt idx="6">
                  <c:v>3182.6840000000002</c:v>
                </c:pt>
                <c:pt idx="7">
                  <c:v>3229.8530000000001</c:v>
                </c:pt>
                <c:pt idx="8">
                  <c:v>3261.6149999999998</c:v>
                </c:pt>
                <c:pt idx="9">
                  <c:v>3274.39</c:v>
                </c:pt>
                <c:pt idx="10">
                  <c:v>3377.6680000000001</c:v>
                </c:pt>
                <c:pt idx="11">
                  <c:v>3402.3690000000001</c:v>
                </c:pt>
                <c:pt idx="12">
                  <c:v>3415.6460000000002</c:v>
                </c:pt>
                <c:pt idx="13">
                  <c:v>3525.009</c:v>
                </c:pt>
                <c:pt idx="14">
                  <c:v>3588.4989999999998</c:v>
                </c:pt>
                <c:pt idx="15">
                  <c:v>3637.549</c:v>
                </c:pt>
                <c:pt idx="16">
                  <c:v>3697.5770000000002</c:v>
                </c:pt>
                <c:pt idx="17">
                  <c:v>3778.3229999999999</c:v>
                </c:pt>
                <c:pt idx="18">
                  <c:v>3775.3359999999998</c:v>
                </c:pt>
                <c:pt idx="19">
                  <c:v>3843.4079999999999</c:v>
                </c:pt>
                <c:pt idx="20">
                  <c:v>3838.8409999999999</c:v>
                </c:pt>
                <c:pt idx="21">
                  <c:v>3873.9479999999999</c:v>
                </c:pt>
                <c:pt idx="22">
                  <c:v>3894.5140000000001</c:v>
                </c:pt>
                <c:pt idx="23">
                  <c:v>3917.6950000000002</c:v>
                </c:pt>
                <c:pt idx="24">
                  <c:v>3946.6219999999998</c:v>
                </c:pt>
                <c:pt idx="25">
                  <c:v>3965.0569999999998</c:v>
                </c:pt>
                <c:pt idx="26">
                  <c:v>4040.6959999999999</c:v>
                </c:pt>
                <c:pt idx="27">
                  <c:v>4059.5880000000002</c:v>
                </c:pt>
                <c:pt idx="28">
                  <c:v>4099.2879999999996</c:v>
                </c:pt>
                <c:pt idx="29">
                  <c:v>4132.2129999999997</c:v>
                </c:pt>
                <c:pt idx="30">
                  <c:v>4256.7129999999997</c:v>
                </c:pt>
                <c:pt idx="31">
                  <c:v>4289.0050000000001</c:v>
                </c:pt>
                <c:pt idx="32">
                  <c:v>4324.8509999999997</c:v>
                </c:pt>
                <c:pt idx="33">
                  <c:v>4376.0320000000002</c:v>
                </c:pt>
                <c:pt idx="34">
                  <c:v>4447.3100000000004</c:v>
                </c:pt>
                <c:pt idx="35">
                  <c:v>4498.1530000000002</c:v>
                </c:pt>
                <c:pt idx="36">
                  <c:v>4562.1139999999996</c:v>
                </c:pt>
                <c:pt idx="37">
                  <c:v>4691.3509999999997</c:v>
                </c:pt>
                <c:pt idx="38">
                  <c:v>4708.9279999999999</c:v>
                </c:pt>
                <c:pt idx="39">
                  <c:v>4723.4380000000001</c:v>
                </c:pt>
                <c:pt idx="40">
                  <c:v>4802.0330000000004</c:v>
                </c:pt>
                <c:pt idx="41">
                  <c:v>4856.33</c:v>
                </c:pt>
                <c:pt idx="42">
                  <c:v>4938.415</c:v>
                </c:pt>
                <c:pt idx="43">
                  <c:v>5014.0379999999996</c:v>
                </c:pt>
                <c:pt idx="44">
                  <c:v>5050.3059999999996</c:v>
                </c:pt>
                <c:pt idx="45">
                  <c:v>5156.8029999999999</c:v>
                </c:pt>
                <c:pt idx="46">
                  <c:v>5229.366</c:v>
                </c:pt>
                <c:pt idx="47">
                  <c:v>5303.6009999999997</c:v>
                </c:pt>
                <c:pt idx="48">
                  <c:v>5331.7550000000001</c:v>
                </c:pt>
                <c:pt idx="49">
                  <c:v>5410.3540000000003</c:v>
                </c:pt>
                <c:pt idx="50">
                  <c:v>5513.3370000000004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42-4A85-BA13-55C51E017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71584"/>
        <c:axId val="1979149088"/>
      </c:scatterChart>
      <c:valAx>
        <c:axId val="27277116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7230911788200386"/>
              <c:y val="0.7911864181534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7807"/>
        <c:crosses val="autoZero"/>
        <c:crossBetween val="midCat"/>
      </c:valAx>
      <c:valAx>
        <c:axId val="272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poverty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71167"/>
        <c:crosses val="autoZero"/>
        <c:crossBetween val="midCat"/>
      </c:valAx>
      <c:valAx>
        <c:axId val="1979149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poverty gap (£2024)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671584"/>
        <c:crosses val="max"/>
        <c:crossBetween val="midCat"/>
      </c:valAx>
      <c:valAx>
        <c:axId val="168467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14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5571613674872915"/>
          <c:w val="1"/>
          <c:h val="0.14140602677829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receipt'!$BY$2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receipt'!$BY$4:$BY$54</c:f>
              <c:numCache>
                <c:formatCode>General</c:formatCode>
                <c:ptCount val="51"/>
                <c:pt idx="0">
                  <c:v>342.99882350504549</c:v>
                </c:pt>
                <c:pt idx="1">
                  <c:v>420.10613547755457</c:v>
                </c:pt>
                <c:pt idx="2">
                  <c:v>519.78054064652349</c:v>
                </c:pt>
                <c:pt idx="3">
                  <c:v>591.44217508674012</c:v>
                </c:pt>
                <c:pt idx="4">
                  <c:v>673.71096293363587</c:v>
                </c:pt>
                <c:pt idx="5">
                  <c:v>690.43696799432792</c:v>
                </c:pt>
                <c:pt idx="6">
                  <c:v>725.57013734759505</c:v>
                </c:pt>
                <c:pt idx="7">
                  <c:v>799.98638208503291</c:v>
                </c:pt>
                <c:pt idx="8">
                  <c:v>844.99627637653236</c:v>
                </c:pt>
                <c:pt idx="9">
                  <c:v>871.69782493773573</c:v>
                </c:pt>
                <c:pt idx="10">
                  <c:v>885.76904664431322</c:v>
                </c:pt>
                <c:pt idx="11">
                  <c:v>880.42312160164749</c:v>
                </c:pt>
                <c:pt idx="12">
                  <c:v>921.73917304997121</c:v>
                </c:pt>
                <c:pt idx="13">
                  <c:v>891.12694042010719</c:v>
                </c:pt>
                <c:pt idx="14">
                  <c:v>922.27043207985935</c:v>
                </c:pt>
                <c:pt idx="15">
                  <c:v>942.08781118339607</c:v>
                </c:pt>
                <c:pt idx="16">
                  <c:v>936.02064479719354</c:v>
                </c:pt>
                <c:pt idx="17">
                  <c:v>924.87095360676005</c:v>
                </c:pt>
                <c:pt idx="18">
                  <c:v>918.33190385808302</c:v>
                </c:pt>
                <c:pt idx="19">
                  <c:v>912.46631838933899</c:v>
                </c:pt>
                <c:pt idx="20">
                  <c:v>922.21876212346399</c:v>
                </c:pt>
                <c:pt idx="21">
                  <c:v>923.60283486579817</c:v>
                </c:pt>
                <c:pt idx="22">
                  <c:v>942.69497417390448</c:v>
                </c:pt>
                <c:pt idx="23">
                  <c:v>936.07704008387429</c:v>
                </c:pt>
                <c:pt idx="24">
                  <c:v>950.93470579489815</c:v>
                </c:pt>
                <c:pt idx="25">
                  <c:v>938.24602944803303</c:v>
                </c:pt>
                <c:pt idx="26">
                  <c:v>965.58512929620497</c:v>
                </c:pt>
                <c:pt idx="27">
                  <c:v>952.29885745515583</c:v>
                </c:pt>
                <c:pt idx="28">
                  <c:v>961.08451547606762</c:v>
                </c:pt>
                <c:pt idx="29">
                  <c:v>956.02045799712766</c:v>
                </c:pt>
                <c:pt idx="30">
                  <c:v>974.72329119740948</c:v>
                </c:pt>
                <c:pt idx="31">
                  <c:v>974.38838313321594</c:v>
                </c:pt>
                <c:pt idx="32">
                  <c:v>966.16871974251524</c:v>
                </c:pt>
                <c:pt idx="33">
                  <c:v>944.96765347531925</c:v>
                </c:pt>
                <c:pt idx="34">
                  <c:v>943.10220746581797</c:v>
                </c:pt>
                <c:pt idx="35">
                  <c:v>979.60338857673753</c:v>
                </c:pt>
                <c:pt idx="36">
                  <c:v>966.15569314234153</c:v>
                </c:pt>
                <c:pt idx="37">
                  <c:v>945.04852702467815</c:v>
                </c:pt>
                <c:pt idx="38">
                  <c:v>948.61691282293827</c:v>
                </c:pt>
                <c:pt idx="39">
                  <c:v>927.75885066858268</c:v>
                </c:pt>
                <c:pt idx="40">
                  <c:v>973.79541258299048</c:v>
                </c:pt>
                <c:pt idx="41">
                  <c:v>967.17890317874787</c:v>
                </c:pt>
                <c:pt idx="42">
                  <c:v>945.45457795808579</c:v>
                </c:pt>
                <c:pt idx="43">
                  <c:v>942.66540245176191</c:v>
                </c:pt>
                <c:pt idx="44">
                  <c:v>936.91821487934817</c:v>
                </c:pt>
                <c:pt idx="45">
                  <c:v>940.71865879429299</c:v>
                </c:pt>
                <c:pt idx="46">
                  <c:v>945.19581397474519</c:v>
                </c:pt>
                <c:pt idx="47">
                  <c:v>948.66254684019873</c:v>
                </c:pt>
                <c:pt idx="48">
                  <c:v>973.41214686288708</c:v>
                </c:pt>
                <c:pt idx="49">
                  <c:v>977.76390952017528</c:v>
                </c:pt>
                <c:pt idx="50">
                  <c:v>976.44214875394221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E-4017-917D-94E8A0AF1D38}"/>
            </c:ext>
          </c:extLst>
        </c:ser>
        <c:ser>
          <c:idx val="1"/>
          <c:order val="1"/>
          <c:tx>
            <c:strRef>
              <c:f>'care receipt'!$BZ$2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receipt'!$BZ$4:$BZ$54</c:f>
              <c:numCache>
                <c:formatCode>General</c:formatCode>
                <c:ptCount val="51"/>
                <c:pt idx="0">
                  <c:v>577.9598933383179</c:v>
                </c:pt>
                <c:pt idx="1">
                  <c:v>571.2203564382886</c:v>
                </c:pt>
                <c:pt idx="2">
                  <c:v>607.69937627606691</c:v>
                </c:pt>
                <c:pt idx="3">
                  <c:v>680.1893258542874</c:v>
                </c:pt>
                <c:pt idx="4">
                  <c:v>713.05630163533397</c:v>
                </c:pt>
                <c:pt idx="5">
                  <c:v>750.54278133966591</c:v>
                </c:pt>
                <c:pt idx="6">
                  <c:v>758.3648617336687</c:v>
                </c:pt>
                <c:pt idx="7">
                  <c:v>819.10209404079365</c:v>
                </c:pt>
                <c:pt idx="8">
                  <c:v>803.40446068763742</c:v>
                </c:pt>
                <c:pt idx="9">
                  <c:v>797.7392966415141</c:v>
                </c:pt>
                <c:pt idx="10">
                  <c:v>788.84353406257026</c:v>
                </c:pt>
                <c:pt idx="11">
                  <c:v>756.27910291120111</c:v>
                </c:pt>
                <c:pt idx="12">
                  <c:v>774.19416173818593</c:v>
                </c:pt>
                <c:pt idx="13">
                  <c:v>750.38596468901983</c:v>
                </c:pt>
                <c:pt idx="14">
                  <c:v>766.99096974046734</c:v>
                </c:pt>
                <c:pt idx="15">
                  <c:v>745.61478912988116</c:v>
                </c:pt>
                <c:pt idx="16">
                  <c:v>731.72979140529185</c:v>
                </c:pt>
                <c:pt idx="17">
                  <c:v>764.23809784061666</c:v>
                </c:pt>
                <c:pt idx="18">
                  <c:v>775.737572100477</c:v>
                </c:pt>
                <c:pt idx="19">
                  <c:v>783.91701571442468</c:v>
                </c:pt>
                <c:pt idx="20">
                  <c:v>768.08616404972747</c:v>
                </c:pt>
                <c:pt idx="21">
                  <c:v>752.97365566393285</c:v>
                </c:pt>
                <c:pt idx="22">
                  <c:v>746.77244187375504</c:v>
                </c:pt>
                <c:pt idx="23">
                  <c:v>781.74898200326993</c:v>
                </c:pt>
                <c:pt idx="24">
                  <c:v>775.04636664945781</c:v>
                </c:pt>
                <c:pt idx="25">
                  <c:v>744.6799688233632</c:v>
                </c:pt>
                <c:pt idx="26">
                  <c:v>785.25880091478552</c:v>
                </c:pt>
                <c:pt idx="27">
                  <c:v>777.72449311794117</c:v>
                </c:pt>
                <c:pt idx="28">
                  <c:v>764.03931470492114</c:v>
                </c:pt>
                <c:pt idx="29">
                  <c:v>797.21280611734335</c:v>
                </c:pt>
                <c:pt idx="30">
                  <c:v>831.43218346149092</c:v>
                </c:pt>
                <c:pt idx="31">
                  <c:v>810.12998236666783</c:v>
                </c:pt>
                <c:pt idx="32">
                  <c:v>842.84099193582165</c:v>
                </c:pt>
                <c:pt idx="33">
                  <c:v>793.45077126638193</c:v>
                </c:pt>
                <c:pt idx="34">
                  <c:v>816.13314438261455</c:v>
                </c:pt>
                <c:pt idx="35">
                  <c:v>829.43280702170762</c:v>
                </c:pt>
                <c:pt idx="36">
                  <c:v>837.41883832363942</c:v>
                </c:pt>
                <c:pt idx="37">
                  <c:v>844.37722676208261</c:v>
                </c:pt>
                <c:pt idx="38">
                  <c:v>826.68633339666258</c:v>
                </c:pt>
                <c:pt idx="39">
                  <c:v>852.73607757120203</c:v>
                </c:pt>
                <c:pt idx="40">
                  <c:v>865.07876435517392</c:v>
                </c:pt>
                <c:pt idx="41">
                  <c:v>835.29489290101367</c:v>
                </c:pt>
                <c:pt idx="42">
                  <c:v>796.73793816694581</c:v>
                </c:pt>
                <c:pt idx="43">
                  <c:v>870.96854992922226</c:v>
                </c:pt>
                <c:pt idx="44">
                  <c:v>866.46033885392262</c:v>
                </c:pt>
                <c:pt idx="45">
                  <c:v>869.58697174056033</c:v>
                </c:pt>
                <c:pt idx="46">
                  <c:v>893.63640299606641</c:v>
                </c:pt>
                <c:pt idx="47">
                  <c:v>876.94467671066354</c:v>
                </c:pt>
                <c:pt idx="48">
                  <c:v>879.00009058452849</c:v>
                </c:pt>
                <c:pt idx="49">
                  <c:v>889.2344021031455</c:v>
                </c:pt>
                <c:pt idx="50">
                  <c:v>907.84237753523632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E-4017-917D-94E8A0AF1D38}"/>
            </c:ext>
          </c:extLst>
        </c:ser>
        <c:ser>
          <c:idx val="2"/>
          <c:order val="2"/>
          <c:tx>
            <c:strRef>
              <c:f>'care receipt'!$CA$2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receipt'!$CA$4:$CA$54</c:f>
              <c:numCache>
                <c:formatCode>General</c:formatCode>
                <c:ptCount val="51"/>
                <c:pt idx="0">
                  <c:v>1192.9003355697189</c:v>
                </c:pt>
                <c:pt idx="1">
                  <c:v>1310.6359749208013</c:v>
                </c:pt>
                <c:pt idx="2">
                  <c:v>1382.2860977288049</c:v>
                </c:pt>
                <c:pt idx="3">
                  <c:v>1436.2036628109047</c:v>
                </c:pt>
                <c:pt idx="4">
                  <c:v>1529.6712171749964</c:v>
                </c:pt>
                <c:pt idx="5">
                  <c:v>1551.9132789631274</c:v>
                </c:pt>
                <c:pt idx="6">
                  <c:v>1590.3138610086157</c:v>
                </c:pt>
                <c:pt idx="7">
                  <c:v>1611.3723901404999</c:v>
                </c:pt>
                <c:pt idx="8">
                  <c:v>1643.332518949587</c:v>
                </c:pt>
                <c:pt idx="9">
                  <c:v>1625.8163656600175</c:v>
                </c:pt>
                <c:pt idx="10">
                  <c:v>1673.2662667761856</c:v>
                </c:pt>
                <c:pt idx="11">
                  <c:v>1682.7273056247848</c:v>
                </c:pt>
                <c:pt idx="12">
                  <c:v>1756.8140040521087</c:v>
                </c:pt>
                <c:pt idx="13">
                  <c:v>1778.6082142954454</c:v>
                </c:pt>
                <c:pt idx="14">
                  <c:v>1817.9060289167389</c:v>
                </c:pt>
                <c:pt idx="15">
                  <c:v>1825.579506199713</c:v>
                </c:pt>
                <c:pt idx="16">
                  <c:v>1877.1837194478608</c:v>
                </c:pt>
                <c:pt idx="17">
                  <c:v>1873.3797746675268</c:v>
                </c:pt>
                <c:pt idx="18">
                  <c:v>1875.1315172812431</c:v>
                </c:pt>
                <c:pt idx="19">
                  <c:v>1850.1351507344882</c:v>
                </c:pt>
                <c:pt idx="20">
                  <c:v>1862.7177399765428</c:v>
                </c:pt>
                <c:pt idx="21">
                  <c:v>1847.6879874785727</c:v>
                </c:pt>
                <c:pt idx="22">
                  <c:v>1808.3850264630801</c:v>
                </c:pt>
                <c:pt idx="23">
                  <c:v>1807.3511169891606</c:v>
                </c:pt>
                <c:pt idx="24">
                  <c:v>1756.8379201720461</c:v>
                </c:pt>
                <c:pt idx="25">
                  <c:v>1745.7089579132587</c:v>
                </c:pt>
                <c:pt idx="26">
                  <c:v>1683.7968107591414</c:v>
                </c:pt>
                <c:pt idx="27">
                  <c:v>1685.35956199054</c:v>
                </c:pt>
                <c:pt idx="28">
                  <c:v>1630.0507690108113</c:v>
                </c:pt>
                <c:pt idx="29">
                  <c:v>1595.0743268191763</c:v>
                </c:pt>
                <c:pt idx="30">
                  <c:v>1599.9162161485715</c:v>
                </c:pt>
                <c:pt idx="31">
                  <c:v>1604.4979779855278</c:v>
                </c:pt>
                <c:pt idx="32">
                  <c:v>1607.1297491794403</c:v>
                </c:pt>
                <c:pt idx="33">
                  <c:v>1593.9537589777656</c:v>
                </c:pt>
                <c:pt idx="34">
                  <c:v>1612.4366340450445</c:v>
                </c:pt>
                <c:pt idx="35">
                  <c:v>1642.5426152550428</c:v>
                </c:pt>
                <c:pt idx="36">
                  <c:v>1664.5389409359582</c:v>
                </c:pt>
                <c:pt idx="37">
                  <c:v>1718.6044522555865</c:v>
                </c:pt>
                <c:pt idx="38">
                  <c:v>1696.7115541142766</c:v>
                </c:pt>
                <c:pt idx="39">
                  <c:v>1750.3655189784461</c:v>
                </c:pt>
                <c:pt idx="40">
                  <c:v>1760.0668121028209</c:v>
                </c:pt>
                <c:pt idx="41">
                  <c:v>1787.5236849760613</c:v>
                </c:pt>
                <c:pt idx="42">
                  <c:v>1810.913318527575</c:v>
                </c:pt>
                <c:pt idx="43">
                  <c:v>1803.2150979978837</c:v>
                </c:pt>
                <c:pt idx="44">
                  <c:v>1840.9677800330601</c:v>
                </c:pt>
                <c:pt idx="45">
                  <c:v>1860.6900938366589</c:v>
                </c:pt>
                <c:pt idx="46">
                  <c:v>1800.5784009769127</c:v>
                </c:pt>
                <c:pt idx="47">
                  <c:v>1811.8494255447197</c:v>
                </c:pt>
                <c:pt idx="48">
                  <c:v>1818.2728145883873</c:v>
                </c:pt>
                <c:pt idx="49">
                  <c:v>1821.9809053584822</c:v>
                </c:pt>
                <c:pt idx="50">
                  <c:v>1832.344086126034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E-4017-917D-94E8A0AF1D38}"/>
            </c:ext>
          </c:extLst>
        </c:ser>
        <c:ser>
          <c:idx val="3"/>
          <c:order val="3"/>
          <c:tx>
            <c:strRef>
              <c:f>'care receipt'!$CB$2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receipt'!$CB$4:$CB$54</c:f>
              <c:numCache>
                <c:formatCode>General</c:formatCode>
                <c:ptCount val="51"/>
                <c:pt idx="0">
                  <c:v>1063.6087606674816</c:v>
                </c:pt>
                <c:pt idx="1">
                  <c:v>1129.1057958422782</c:v>
                </c:pt>
                <c:pt idx="2">
                  <c:v>1176.1238291515544</c:v>
                </c:pt>
                <c:pt idx="3">
                  <c:v>1237.4178564458643</c:v>
                </c:pt>
                <c:pt idx="4">
                  <c:v>1315.6231324039834</c:v>
                </c:pt>
                <c:pt idx="5">
                  <c:v>1391.2005966173576</c:v>
                </c:pt>
                <c:pt idx="6">
                  <c:v>1466.7799326857062</c:v>
                </c:pt>
                <c:pt idx="7">
                  <c:v>1495.2882507757986</c:v>
                </c:pt>
                <c:pt idx="8">
                  <c:v>1590.0196295117244</c:v>
                </c:pt>
                <c:pt idx="9">
                  <c:v>1598.6457895566427</c:v>
                </c:pt>
                <c:pt idx="10">
                  <c:v>1658.4014340469689</c:v>
                </c:pt>
                <c:pt idx="11">
                  <c:v>1673.6476362947851</c:v>
                </c:pt>
                <c:pt idx="12">
                  <c:v>1658.9590200204755</c:v>
                </c:pt>
                <c:pt idx="13">
                  <c:v>1631.0264129983623</c:v>
                </c:pt>
                <c:pt idx="14">
                  <c:v>1660.9491478827774</c:v>
                </c:pt>
                <c:pt idx="15">
                  <c:v>1660.199637218476</c:v>
                </c:pt>
                <c:pt idx="16">
                  <c:v>1694.8686659918446</c:v>
                </c:pt>
                <c:pt idx="17">
                  <c:v>1693.6960378908957</c:v>
                </c:pt>
                <c:pt idx="18">
                  <c:v>1709.2927217742078</c:v>
                </c:pt>
                <c:pt idx="19">
                  <c:v>1743.5077333994125</c:v>
                </c:pt>
                <c:pt idx="20">
                  <c:v>1730.0969950309575</c:v>
                </c:pt>
                <c:pt idx="21">
                  <c:v>1782.2370375939588</c:v>
                </c:pt>
                <c:pt idx="22">
                  <c:v>1799.603542630482</c:v>
                </c:pt>
                <c:pt idx="23">
                  <c:v>1820.6017143366757</c:v>
                </c:pt>
                <c:pt idx="24">
                  <c:v>1858.4594808203728</c:v>
                </c:pt>
                <c:pt idx="25">
                  <c:v>1884.2951849997064</c:v>
                </c:pt>
                <c:pt idx="26">
                  <c:v>1925.0425276625913</c:v>
                </c:pt>
                <c:pt idx="27">
                  <c:v>1995.5719706213549</c:v>
                </c:pt>
                <c:pt idx="28">
                  <c:v>2023.4568008902302</c:v>
                </c:pt>
                <c:pt idx="29">
                  <c:v>2032.0824281737719</c:v>
                </c:pt>
                <c:pt idx="30">
                  <c:v>2084.3254019313404</c:v>
                </c:pt>
                <c:pt idx="31">
                  <c:v>2110.9805539392255</c:v>
                </c:pt>
                <c:pt idx="32">
                  <c:v>2120.9694510282834</c:v>
                </c:pt>
                <c:pt idx="33">
                  <c:v>2130.5645182450426</c:v>
                </c:pt>
                <c:pt idx="34">
                  <c:v>2152.1721812424171</c:v>
                </c:pt>
                <c:pt idx="35">
                  <c:v>2198.8921587530131</c:v>
                </c:pt>
                <c:pt idx="36">
                  <c:v>2168.0955178197946</c:v>
                </c:pt>
                <c:pt idx="37">
                  <c:v>2167.9823288392749</c:v>
                </c:pt>
                <c:pt idx="38">
                  <c:v>2134.6556660654837</c:v>
                </c:pt>
                <c:pt idx="39">
                  <c:v>2139.9415732234334</c:v>
                </c:pt>
                <c:pt idx="40">
                  <c:v>2128.1077800440071</c:v>
                </c:pt>
                <c:pt idx="41">
                  <c:v>2132.3574721186073</c:v>
                </c:pt>
                <c:pt idx="42">
                  <c:v>2127.6685018915696</c:v>
                </c:pt>
                <c:pt idx="43">
                  <c:v>2169.0094497697305</c:v>
                </c:pt>
                <c:pt idx="44">
                  <c:v>2167.2097215261083</c:v>
                </c:pt>
                <c:pt idx="45">
                  <c:v>2161.5041909688371</c:v>
                </c:pt>
                <c:pt idx="46">
                  <c:v>2169.5918948256362</c:v>
                </c:pt>
                <c:pt idx="47">
                  <c:v>2215.0023085949474</c:v>
                </c:pt>
                <c:pt idx="48">
                  <c:v>2266.0548488690952</c:v>
                </c:pt>
                <c:pt idx="49">
                  <c:v>2320.6530657335111</c:v>
                </c:pt>
                <c:pt idx="50">
                  <c:v>2384.1905518040544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E-4017-917D-94E8A0AF1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social care received annually</a:t>
                </a:r>
                <a:r>
                  <a:rPr lang="en-GB" baseline="0"/>
                  <a:t> </a:t>
                </a:r>
                <a:r>
                  <a:rPr lang="en-GB"/>
                  <a:t>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1661184128923"/>
          <c:y val="2.5428331875182269E-2"/>
          <c:w val="0.82488347746701784"/>
          <c:h val="0.845116188305032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provision'!$DQ$4:$DQ$54</c:f>
              <c:numCache>
                <c:formatCode>General</c:formatCode>
                <c:ptCount val="51"/>
                <c:pt idx="0">
                  <c:v>0.36290790000000001</c:v>
                </c:pt>
                <c:pt idx="1">
                  <c:v>0.39524569999999998</c:v>
                </c:pt>
                <c:pt idx="2">
                  <c:v>0.37025019999999997</c:v>
                </c:pt>
                <c:pt idx="3">
                  <c:v>0.35009459999999998</c:v>
                </c:pt>
                <c:pt idx="4">
                  <c:v>0.3502806</c:v>
                </c:pt>
                <c:pt idx="5">
                  <c:v>0.36723349999999999</c:v>
                </c:pt>
                <c:pt idx="6">
                  <c:v>0.37476789999999999</c:v>
                </c:pt>
                <c:pt idx="7">
                  <c:v>0.38618190000000002</c:v>
                </c:pt>
                <c:pt idx="8">
                  <c:v>0.39647710000000003</c:v>
                </c:pt>
                <c:pt idx="9">
                  <c:v>0.3888916</c:v>
                </c:pt>
                <c:pt idx="10">
                  <c:v>0.40250530000000001</c:v>
                </c:pt>
                <c:pt idx="11">
                  <c:v>0.41013260000000001</c:v>
                </c:pt>
                <c:pt idx="12">
                  <c:v>0.41803790000000002</c:v>
                </c:pt>
                <c:pt idx="13">
                  <c:v>0.42128510000000002</c:v>
                </c:pt>
                <c:pt idx="14">
                  <c:v>0.42601810000000001</c:v>
                </c:pt>
                <c:pt idx="15">
                  <c:v>0.43411739999999999</c:v>
                </c:pt>
                <c:pt idx="16">
                  <c:v>0.43931330000000002</c:v>
                </c:pt>
                <c:pt idx="17">
                  <c:v>0.4415364</c:v>
                </c:pt>
                <c:pt idx="18">
                  <c:v>0.44437870000000002</c:v>
                </c:pt>
                <c:pt idx="19">
                  <c:v>0.45267570000000001</c:v>
                </c:pt>
                <c:pt idx="20">
                  <c:v>0.44893290000000002</c:v>
                </c:pt>
                <c:pt idx="21">
                  <c:v>0.4581597</c:v>
                </c:pt>
                <c:pt idx="22">
                  <c:v>0.46305550000000001</c:v>
                </c:pt>
                <c:pt idx="23">
                  <c:v>0.45522319999999999</c:v>
                </c:pt>
                <c:pt idx="24">
                  <c:v>0.4644741</c:v>
                </c:pt>
                <c:pt idx="25">
                  <c:v>0.46603470000000002</c:v>
                </c:pt>
                <c:pt idx="26">
                  <c:v>0.4755144</c:v>
                </c:pt>
                <c:pt idx="27">
                  <c:v>0.47684080000000001</c:v>
                </c:pt>
                <c:pt idx="28">
                  <c:v>0.4799543</c:v>
                </c:pt>
                <c:pt idx="29">
                  <c:v>0.48292010000000002</c:v>
                </c:pt>
                <c:pt idx="30">
                  <c:v>0.48856110000000003</c:v>
                </c:pt>
                <c:pt idx="31">
                  <c:v>0.4909461</c:v>
                </c:pt>
                <c:pt idx="32">
                  <c:v>0.49979440000000003</c:v>
                </c:pt>
                <c:pt idx="33">
                  <c:v>0.4982606</c:v>
                </c:pt>
                <c:pt idx="34">
                  <c:v>0.50097999999999998</c:v>
                </c:pt>
                <c:pt idx="35">
                  <c:v>0.4986005</c:v>
                </c:pt>
                <c:pt idx="36">
                  <c:v>0.50019670000000005</c:v>
                </c:pt>
                <c:pt idx="37">
                  <c:v>0.50542109999999996</c:v>
                </c:pt>
                <c:pt idx="38">
                  <c:v>0.50528770000000001</c:v>
                </c:pt>
                <c:pt idx="39">
                  <c:v>0.50285440000000003</c:v>
                </c:pt>
                <c:pt idx="40">
                  <c:v>0.50387669999999996</c:v>
                </c:pt>
                <c:pt idx="41">
                  <c:v>0.50780899999999995</c:v>
                </c:pt>
                <c:pt idx="42">
                  <c:v>0.50944560000000005</c:v>
                </c:pt>
                <c:pt idx="43">
                  <c:v>0.50814409999999999</c:v>
                </c:pt>
                <c:pt idx="44">
                  <c:v>0.51560349999999999</c:v>
                </c:pt>
                <c:pt idx="45">
                  <c:v>0.51017109999999999</c:v>
                </c:pt>
                <c:pt idx="46">
                  <c:v>0.51306099999999999</c:v>
                </c:pt>
                <c:pt idx="47">
                  <c:v>0.51250739999999995</c:v>
                </c:pt>
                <c:pt idx="48">
                  <c:v>0.51593180000000005</c:v>
                </c:pt>
                <c:pt idx="49">
                  <c:v>0.52131729999999998</c:v>
                </c:pt>
                <c:pt idx="50">
                  <c:v>0.525451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F-48AC-AA1E-B544E4693D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provision'!$EI$4:$EI$54</c:f>
              <c:numCache>
                <c:formatCode>General</c:formatCode>
                <c:ptCount val="51"/>
                <c:pt idx="0">
                  <c:v>0.31811400000000001</c:v>
                </c:pt>
                <c:pt idx="1">
                  <c:v>0.36234509999999998</c:v>
                </c:pt>
                <c:pt idx="2">
                  <c:v>0.32494640000000002</c:v>
                </c:pt>
                <c:pt idx="3">
                  <c:v>0.30553839999999999</c:v>
                </c:pt>
                <c:pt idx="4">
                  <c:v>0.31423420000000002</c:v>
                </c:pt>
                <c:pt idx="5">
                  <c:v>0.31030730000000001</c:v>
                </c:pt>
                <c:pt idx="6">
                  <c:v>0.32018799999999997</c:v>
                </c:pt>
                <c:pt idx="7">
                  <c:v>0.33207530000000002</c:v>
                </c:pt>
                <c:pt idx="8">
                  <c:v>0.3446359</c:v>
                </c:pt>
                <c:pt idx="9">
                  <c:v>0.33747509999999997</c:v>
                </c:pt>
                <c:pt idx="10">
                  <c:v>0.35313139999999998</c:v>
                </c:pt>
                <c:pt idx="11">
                  <c:v>0.35619489999999998</c:v>
                </c:pt>
                <c:pt idx="12">
                  <c:v>0.36241200000000001</c:v>
                </c:pt>
                <c:pt idx="13">
                  <c:v>0.36869449999999998</c:v>
                </c:pt>
                <c:pt idx="14">
                  <c:v>0.38009100000000001</c:v>
                </c:pt>
                <c:pt idx="15">
                  <c:v>0.37641839999999999</c:v>
                </c:pt>
                <c:pt idx="16">
                  <c:v>0.37966549999999999</c:v>
                </c:pt>
                <c:pt idx="17">
                  <c:v>0.38467620000000002</c:v>
                </c:pt>
                <c:pt idx="18">
                  <c:v>0.39078400000000002</c:v>
                </c:pt>
                <c:pt idx="19">
                  <c:v>0.39787040000000001</c:v>
                </c:pt>
                <c:pt idx="20">
                  <c:v>0.39829809999999999</c:v>
                </c:pt>
                <c:pt idx="21">
                  <c:v>0.39614139999999998</c:v>
                </c:pt>
                <c:pt idx="22">
                  <c:v>0.40546009999999999</c:v>
                </c:pt>
                <c:pt idx="23">
                  <c:v>0.39584130000000001</c:v>
                </c:pt>
                <c:pt idx="24">
                  <c:v>0.40016400000000002</c:v>
                </c:pt>
                <c:pt idx="25">
                  <c:v>0.39701839999999999</c:v>
                </c:pt>
                <c:pt idx="26">
                  <c:v>0.40207470000000001</c:v>
                </c:pt>
                <c:pt idx="27">
                  <c:v>0.40669499999999997</c:v>
                </c:pt>
                <c:pt idx="28">
                  <c:v>0.40809410000000002</c:v>
                </c:pt>
                <c:pt idx="29">
                  <c:v>0.40672249999999999</c:v>
                </c:pt>
                <c:pt idx="30">
                  <c:v>0.40616849999999999</c:v>
                </c:pt>
                <c:pt idx="31">
                  <c:v>0.41138449999999999</c:v>
                </c:pt>
                <c:pt idx="32">
                  <c:v>0.41469400000000001</c:v>
                </c:pt>
                <c:pt idx="33">
                  <c:v>0.41830319999999999</c:v>
                </c:pt>
                <c:pt idx="34">
                  <c:v>0.41311550000000002</c:v>
                </c:pt>
                <c:pt idx="35">
                  <c:v>0.41560760000000002</c:v>
                </c:pt>
                <c:pt idx="36">
                  <c:v>0.41249720000000001</c:v>
                </c:pt>
                <c:pt idx="37">
                  <c:v>0.42123969999999999</c:v>
                </c:pt>
                <c:pt idx="38">
                  <c:v>0.41438599999999998</c:v>
                </c:pt>
                <c:pt idx="39">
                  <c:v>0.41171869999999999</c:v>
                </c:pt>
                <c:pt idx="40">
                  <c:v>0.40981030000000002</c:v>
                </c:pt>
                <c:pt idx="41">
                  <c:v>0.41606009999999999</c:v>
                </c:pt>
                <c:pt idx="42">
                  <c:v>0.4175413</c:v>
                </c:pt>
                <c:pt idx="43">
                  <c:v>0.41134280000000001</c:v>
                </c:pt>
                <c:pt idx="44">
                  <c:v>0.41855769999999998</c:v>
                </c:pt>
                <c:pt idx="45">
                  <c:v>0.4164716</c:v>
                </c:pt>
                <c:pt idx="46">
                  <c:v>0.41592230000000002</c:v>
                </c:pt>
                <c:pt idx="47">
                  <c:v>0.41346630000000001</c:v>
                </c:pt>
                <c:pt idx="48">
                  <c:v>0.41727540000000002</c:v>
                </c:pt>
                <c:pt idx="49">
                  <c:v>0.42712030000000001</c:v>
                </c:pt>
                <c:pt idx="50">
                  <c:v>0.42151230000000001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8F-48AC-AA1E-B544E469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71167"/>
        <c:axId val="272767807"/>
      </c:scatterChart>
      <c:valAx>
        <c:axId val="27277116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7807"/>
        <c:crosses val="autoZero"/>
        <c:crossBetween val="midCat"/>
      </c:valAx>
      <c:valAx>
        <c:axId val="272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state subsidies to value of  informal care received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7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receipt'!$CS$2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receipt'!$CS$4:$CS$54</c:f>
              <c:numCache>
                <c:formatCode>General</c:formatCode>
                <c:ptCount val="51"/>
                <c:pt idx="0">
                  <c:v>4.1423323854959611</c:v>
                </c:pt>
                <c:pt idx="1">
                  <c:v>5.1591423555159164</c:v>
                </c:pt>
                <c:pt idx="2">
                  <c:v>6.6568259309175986</c:v>
                </c:pt>
                <c:pt idx="3">
                  <c:v>7.4339151174090388</c:v>
                </c:pt>
                <c:pt idx="4">
                  <c:v>8.5290326155195846</c:v>
                </c:pt>
                <c:pt idx="5">
                  <c:v>8.8710004990834506</c:v>
                </c:pt>
                <c:pt idx="6">
                  <c:v>9.3496920621014059</c:v>
                </c:pt>
                <c:pt idx="7">
                  <c:v>10.35290865921006</c:v>
                </c:pt>
                <c:pt idx="8">
                  <c:v>10.973384208263999</c:v>
                </c:pt>
                <c:pt idx="9">
                  <c:v>11.385535044500077</c:v>
                </c:pt>
                <c:pt idx="10">
                  <c:v>11.742919416061529</c:v>
                </c:pt>
                <c:pt idx="11">
                  <c:v>11.853036795215464</c:v>
                </c:pt>
                <c:pt idx="12">
                  <c:v>12.607914582924238</c:v>
                </c:pt>
                <c:pt idx="13">
                  <c:v>12.390422274453176</c:v>
                </c:pt>
                <c:pt idx="14">
                  <c:v>13.038386231354099</c:v>
                </c:pt>
                <c:pt idx="15">
                  <c:v>13.541786531925442</c:v>
                </c:pt>
                <c:pt idx="16">
                  <c:v>13.680092322080581</c:v>
                </c:pt>
                <c:pt idx="17">
                  <c:v>13.760247490242374</c:v>
                </c:pt>
                <c:pt idx="18">
                  <c:v>13.908691727811574</c:v>
                </c:pt>
                <c:pt idx="19">
                  <c:v>14.068408027588713</c:v>
                </c:pt>
                <c:pt idx="20">
                  <c:v>14.474500012554511</c:v>
                </c:pt>
                <c:pt idx="21">
                  <c:v>14.7569422916107</c:v>
                </c:pt>
                <c:pt idx="22">
                  <c:v>15.33288285396555</c:v>
                </c:pt>
                <c:pt idx="23">
                  <c:v>15.499072977942365</c:v>
                </c:pt>
                <c:pt idx="24">
                  <c:v>16.02825828530079</c:v>
                </c:pt>
                <c:pt idx="25">
                  <c:v>16.098813664808684</c:v>
                </c:pt>
                <c:pt idx="26">
                  <c:v>16.865887975096118</c:v>
                </c:pt>
                <c:pt idx="27">
                  <c:v>16.932980574470058</c:v>
                </c:pt>
                <c:pt idx="28">
                  <c:v>17.396554070332485</c:v>
                </c:pt>
                <c:pt idx="29">
                  <c:v>17.616123291514199</c:v>
                </c:pt>
                <c:pt idx="30">
                  <c:v>18.283780683039947</c:v>
                </c:pt>
                <c:pt idx="31">
                  <c:v>18.606224690992491</c:v>
                </c:pt>
                <c:pt idx="32">
                  <c:v>18.781083377953696</c:v>
                </c:pt>
                <c:pt idx="33">
                  <c:v>18.699332963839286</c:v>
                </c:pt>
                <c:pt idx="34">
                  <c:v>18.998067993109625</c:v>
                </c:pt>
                <c:pt idx="35">
                  <c:v>20.088266403886298</c:v>
                </c:pt>
                <c:pt idx="36">
                  <c:v>20.168834486948295</c:v>
                </c:pt>
                <c:pt idx="37">
                  <c:v>20.08303283970865</c:v>
                </c:pt>
                <c:pt idx="38">
                  <c:v>20.521426971910422</c:v>
                </c:pt>
                <c:pt idx="39">
                  <c:v>20.431173105005069</c:v>
                </c:pt>
                <c:pt idx="40">
                  <c:v>21.830688148421959</c:v>
                </c:pt>
                <c:pt idx="41">
                  <c:v>22.072321862449424</c:v>
                </c:pt>
                <c:pt idx="42">
                  <c:v>21.964604059091258</c:v>
                </c:pt>
                <c:pt idx="43">
                  <c:v>22.293680975273045</c:v>
                </c:pt>
                <c:pt idx="44">
                  <c:v>22.55627602776876</c:v>
                </c:pt>
                <c:pt idx="45">
                  <c:v>23.055098426565468</c:v>
                </c:pt>
                <c:pt idx="46">
                  <c:v>23.581450561396359</c:v>
                </c:pt>
                <c:pt idx="47">
                  <c:v>24.09361608377052</c:v>
                </c:pt>
                <c:pt idx="48">
                  <c:v>25.166828894029774</c:v>
                </c:pt>
                <c:pt idx="49">
                  <c:v>25.733996771786408</c:v>
                </c:pt>
                <c:pt idx="50">
                  <c:v>26.161416874574062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2-4BC2-90CF-4195918C5C79}"/>
            </c:ext>
          </c:extLst>
        </c:ser>
        <c:ser>
          <c:idx val="1"/>
          <c:order val="1"/>
          <c:tx>
            <c:strRef>
              <c:f>'care receipt'!$CT$2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receipt'!$CT$4:$CT$54</c:f>
              <c:numCache>
                <c:formatCode>General</c:formatCode>
                <c:ptCount val="51"/>
                <c:pt idx="0">
                  <c:v>6.9799131064887998</c:v>
                </c:pt>
                <c:pt idx="1">
                  <c:v>7.0149109626396458</c:v>
                </c:pt>
                <c:pt idx="2">
                  <c:v>7.7828018747396897</c:v>
                </c:pt>
                <c:pt idx="3">
                  <c:v>8.5493898223049012</c:v>
                </c:pt>
                <c:pt idx="4">
                  <c:v>9.0271359499141965</c:v>
                </c:pt>
                <c:pt idx="5">
                  <c:v>9.6432631746079309</c:v>
                </c:pt>
                <c:pt idx="6">
                  <c:v>9.7722846668524266</c:v>
                </c:pt>
                <c:pt idx="7">
                  <c:v>10.600291895057097</c:v>
                </c:pt>
                <c:pt idx="8">
                  <c:v>10.43325996602394</c:v>
                </c:pt>
                <c:pt idx="9">
                  <c:v>10.419538122554759</c:v>
                </c:pt>
                <c:pt idx="10">
                  <c:v>10.457947348094343</c:v>
                </c:pt>
                <c:pt idx="11">
                  <c:v>10.181699928497466</c:v>
                </c:pt>
                <c:pt idx="12">
                  <c:v>10.58973530385531</c:v>
                </c:pt>
                <c:pt idx="13">
                  <c:v>10.433529219682962</c:v>
                </c:pt>
                <c:pt idx="14">
                  <c:v>10.843158526599181</c:v>
                </c:pt>
                <c:pt idx="15">
                  <c:v>10.717638196337818</c:v>
                </c:pt>
                <c:pt idx="16">
                  <c:v>10.694348630964269</c:v>
                </c:pt>
                <c:pt idx="17">
                  <c:v>11.370348832719669</c:v>
                </c:pt>
                <c:pt idx="18">
                  <c:v>11.74901438869527</c:v>
                </c:pt>
                <c:pt idx="19">
                  <c:v>12.086434550600561</c:v>
                </c:pt>
                <c:pt idx="20">
                  <c:v>12.055342666832802</c:v>
                </c:pt>
                <c:pt idx="21">
                  <c:v>12.030700171411173</c:v>
                </c:pt>
                <c:pt idx="22">
                  <c:v>12.146213444973561</c:v>
                </c:pt>
                <c:pt idx="23">
                  <c:v>12.943789884447099</c:v>
                </c:pt>
                <c:pt idx="24">
                  <c:v>13.063613381696069</c:v>
                </c:pt>
                <c:pt idx="25">
                  <c:v>12.777527089622366</c:v>
                </c:pt>
                <c:pt idx="26">
                  <c:v>13.716125658791389</c:v>
                </c:pt>
                <c:pt idx="27">
                  <c:v>13.828845462912689</c:v>
                </c:pt>
                <c:pt idx="28">
                  <c:v>13.829846424629988</c:v>
                </c:pt>
                <c:pt idx="29">
                  <c:v>14.689852047265834</c:v>
                </c:pt>
                <c:pt idx="30">
                  <c:v>15.595937670224551</c:v>
                </c:pt>
                <c:pt idx="31">
                  <c:v>15.469663577427113</c:v>
                </c:pt>
                <c:pt idx="32">
                  <c:v>16.383750188189108</c:v>
                </c:pt>
                <c:pt idx="33">
                  <c:v>15.701066706102523</c:v>
                </c:pt>
                <c:pt idx="34">
                  <c:v>16.440373954880421</c:v>
                </c:pt>
                <c:pt idx="35">
                  <c:v>17.008788848498419</c:v>
                </c:pt>
                <c:pt idx="36">
                  <c:v>17.481408085967431</c:v>
                </c:pt>
                <c:pt idx="37">
                  <c:v>17.943687640626528</c:v>
                </c:pt>
                <c:pt idx="38">
                  <c:v>17.883703094636395</c:v>
                </c:pt>
                <c:pt idx="39">
                  <c:v>18.779016121683924</c:v>
                </c:pt>
                <c:pt idx="40">
                  <c:v>19.39346240948792</c:v>
                </c:pt>
                <c:pt idx="41">
                  <c:v>19.062551577144983</c:v>
                </c:pt>
                <c:pt idx="42">
                  <c:v>18.50965002304903</c:v>
                </c:pt>
                <c:pt idx="43">
                  <c:v>20.598077473848804</c:v>
                </c:pt>
                <c:pt idx="44">
                  <c:v>20.860004918166663</c:v>
                </c:pt>
                <c:pt idx="45">
                  <c:v>21.311805646157179</c:v>
                </c:pt>
                <c:pt idx="46">
                  <c:v>22.295107897799973</c:v>
                </c:pt>
                <c:pt idx="47">
                  <c:v>22.272164572901708</c:v>
                </c:pt>
                <c:pt idx="48">
                  <c:v>22.725877161972083</c:v>
                </c:pt>
                <c:pt idx="49">
                  <c:v>23.403967982734777</c:v>
                </c:pt>
                <c:pt idx="50">
                  <c:v>24.323451138822911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2-4BC2-90CF-4195918C5C79}"/>
            </c:ext>
          </c:extLst>
        </c:ser>
        <c:ser>
          <c:idx val="2"/>
          <c:order val="2"/>
          <c:tx>
            <c:strRef>
              <c:f>'care receipt'!$CU$2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receipt'!$CU$4:$CU$54</c:f>
              <c:numCache>
                <c:formatCode>General</c:formatCode>
                <c:ptCount val="51"/>
                <c:pt idx="0">
                  <c:v>14.406433358004676</c:v>
                </c:pt>
                <c:pt idx="1">
                  <c:v>16.09535543486027</c:v>
                </c:pt>
                <c:pt idx="2">
                  <c:v>17.70292887044722</c:v>
                </c:pt>
                <c:pt idx="3">
                  <c:v>18.051834262719595</c:v>
                </c:pt>
                <c:pt idx="4">
                  <c:v>19.365301175293848</c:v>
                </c:pt>
                <c:pt idx="5">
                  <c:v>19.939580454691466</c:v>
                </c:pt>
                <c:pt idx="6">
                  <c:v>20.492774050593138</c:v>
                </c:pt>
                <c:pt idx="7">
                  <c:v>20.85334393770264</c:v>
                </c:pt>
                <c:pt idx="8">
                  <c:v>21.340826719019276</c:v>
                </c:pt>
                <c:pt idx="9">
                  <c:v>21.235327974422884</c:v>
                </c:pt>
                <c:pt idx="10">
                  <c:v>22.183018256063608</c:v>
                </c:pt>
                <c:pt idx="11">
                  <c:v>22.654367179271762</c:v>
                </c:pt>
                <c:pt idx="12">
                  <c:v>24.030399866680366</c:v>
                </c:pt>
                <c:pt idx="13">
                  <c:v>24.730154410484278</c:v>
                </c:pt>
                <c:pt idx="14">
                  <c:v>25.700228602006415</c:v>
                </c:pt>
                <c:pt idx="15">
                  <c:v>26.241299034492894</c:v>
                </c:pt>
                <c:pt idx="16">
                  <c:v>27.435342083846251</c:v>
                </c:pt>
                <c:pt idx="17">
                  <c:v>27.872179618260684</c:v>
                </c:pt>
                <c:pt idx="18">
                  <c:v>28.400000167040734</c:v>
                </c:pt>
                <c:pt idx="19">
                  <c:v>28.525388479721485</c:v>
                </c:pt>
                <c:pt idx="20">
                  <c:v>29.235913492580185</c:v>
                </c:pt>
                <c:pt idx="21">
                  <c:v>29.521590855755072</c:v>
                </c:pt>
                <c:pt idx="22">
                  <c:v>29.413284811369639</c:v>
                </c:pt>
                <c:pt idx="23">
                  <c:v>29.92517245853044</c:v>
                </c:pt>
                <c:pt idx="24">
                  <c:v>29.611972071615266</c:v>
                </c:pt>
                <c:pt idx="25">
                  <c:v>29.953596758588255</c:v>
                </c:pt>
                <c:pt idx="26">
                  <c:v>29.410900728956999</c:v>
                </c:pt>
                <c:pt idx="27">
                  <c:v>29.96765196216467</c:v>
                </c:pt>
                <c:pt idx="28">
                  <c:v>29.505486649565899</c:v>
                </c:pt>
                <c:pt idx="29">
                  <c:v>29.391657642184107</c:v>
                </c:pt>
                <c:pt idx="30">
                  <c:v>30.011099018023916</c:v>
                </c:pt>
                <c:pt idx="31">
                  <c:v>30.638347512565051</c:v>
                </c:pt>
                <c:pt idx="32">
                  <c:v>31.240545467641343</c:v>
                </c:pt>
                <c:pt idx="33">
                  <c:v>31.541685007387343</c:v>
                </c:pt>
                <c:pt idx="34">
                  <c:v>32.481294779790716</c:v>
                </c:pt>
                <c:pt idx="35">
                  <c:v>33.682849630521339</c:v>
                </c:pt>
                <c:pt idx="36">
                  <c:v>34.747826499503418</c:v>
                </c:pt>
                <c:pt idx="37">
                  <c:v>36.521711495368692</c:v>
                </c:pt>
                <c:pt idx="38">
                  <c:v>36.704956215188012</c:v>
                </c:pt>
                <c:pt idx="39">
                  <c:v>38.546677177489634</c:v>
                </c:pt>
                <c:pt idx="40">
                  <c:v>39.457435513570246</c:v>
                </c:pt>
                <c:pt idx="41">
                  <c:v>40.793691820479559</c:v>
                </c:pt>
                <c:pt idx="42">
                  <c:v>42.070761466614371</c:v>
                </c:pt>
                <c:pt idx="43">
                  <c:v>42.645356475377454</c:v>
                </c:pt>
                <c:pt idx="44">
                  <c:v>44.321240365683167</c:v>
                </c:pt>
                <c:pt idx="45">
                  <c:v>45.601724653491857</c:v>
                </c:pt>
                <c:pt idx="46">
                  <c:v>44.922173709171417</c:v>
                </c:pt>
                <c:pt idx="47">
                  <c:v>46.016367575675055</c:v>
                </c:pt>
                <c:pt idx="48">
                  <c:v>47.01005730705922</c:v>
                </c:pt>
                <c:pt idx="49">
                  <c:v>47.953141121521618</c:v>
                </c:pt>
                <c:pt idx="50">
                  <c:v>49.093248950771574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2-4BC2-90CF-4195918C5C79}"/>
            </c:ext>
          </c:extLst>
        </c:ser>
        <c:ser>
          <c:idx val="3"/>
          <c:order val="3"/>
          <c:tx>
            <c:strRef>
              <c:f>'care receipt'!$CV$2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receipt'!$CV$4:$CV$54</c:f>
              <c:numCache>
                <c:formatCode>General</c:formatCode>
                <c:ptCount val="51"/>
                <c:pt idx="0">
                  <c:v>12.845003285398507</c:v>
                </c:pt>
                <c:pt idx="1">
                  <c:v>13.866061557436204</c:v>
                </c:pt>
                <c:pt idx="2">
                  <c:v>15.062610066409635</c:v>
                </c:pt>
                <c:pt idx="3">
                  <c:v>15.553269105700327</c:v>
                </c:pt>
                <c:pt idx="4">
                  <c:v>16.655499499584284</c:v>
                </c:pt>
                <c:pt idx="5">
                  <c:v>17.874681917407358</c:v>
                </c:pt>
                <c:pt idx="6">
                  <c:v>18.900916655161783</c:v>
                </c:pt>
                <c:pt idx="7">
                  <c:v>19.351057750663497</c:v>
                </c:pt>
                <c:pt idx="8">
                  <c:v>20.648488971019923</c:v>
                </c:pt>
                <c:pt idx="9">
                  <c:v>20.880444048417534</c:v>
                </c:pt>
                <c:pt idx="10">
                  <c:v>21.985950483675623</c:v>
                </c:pt>
                <c:pt idx="11">
                  <c:v>22.532128619179094</c:v>
                </c:pt>
                <c:pt idx="12">
                  <c:v>22.691900520816763</c:v>
                </c:pt>
                <c:pt idx="13">
                  <c:v>22.67814503319709</c:v>
                </c:pt>
                <c:pt idx="14">
                  <c:v>23.481286776045021</c:v>
                </c:pt>
                <c:pt idx="15">
                  <c:v>23.864090821164531</c:v>
                </c:pt>
                <c:pt idx="16">
                  <c:v>24.770778244526504</c:v>
                </c:pt>
                <c:pt idx="17">
                  <c:v>25.198841593776379</c:v>
                </c:pt>
                <c:pt idx="18">
                  <c:v>25.888271375382207</c:v>
                </c:pt>
                <c:pt idx="19">
                  <c:v>26.881406686896813</c:v>
                </c:pt>
                <c:pt idx="20">
                  <c:v>27.154391132354259</c:v>
                </c:pt>
                <c:pt idx="21">
                  <c:v>28.475842776691746</c:v>
                </c:pt>
                <c:pt idx="22">
                  <c:v>29.270454450990119</c:v>
                </c:pt>
                <c:pt idx="23">
                  <c:v>30.144568904011109</c:v>
                </c:pt>
                <c:pt idx="24">
                  <c:v>31.324830600703436</c:v>
                </c:pt>
                <c:pt idx="25">
                  <c:v>32.331516596614229</c:v>
                </c:pt>
                <c:pt idx="26">
                  <c:v>33.624742794576861</c:v>
                </c:pt>
                <c:pt idx="27">
                  <c:v>35.483589157912611</c:v>
                </c:pt>
                <c:pt idx="28">
                  <c:v>36.626514191868118</c:v>
                </c:pt>
                <c:pt idx="29">
                  <c:v>37.444193054429661</c:v>
                </c:pt>
                <c:pt idx="30">
                  <c:v>39.097607357043728</c:v>
                </c:pt>
                <c:pt idx="31">
                  <c:v>40.309777071243175</c:v>
                </c:pt>
                <c:pt idx="32">
                  <c:v>41.228931642985387</c:v>
                </c:pt>
                <c:pt idx="33">
                  <c:v>42.160316473357931</c:v>
                </c:pt>
                <c:pt idx="34">
                  <c:v>43.353851903272542</c:v>
                </c:pt>
                <c:pt idx="35">
                  <c:v>45.09164830740778</c:v>
                </c:pt>
                <c:pt idx="36">
                  <c:v>45.259744326072664</c:v>
                </c:pt>
                <c:pt idx="37">
                  <c:v>46.071348783606155</c:v>
                </c:pt>
                <c:pt idx="38">
                  <c:v>46.178999941058564</c:v>
                </c:pt>
                <c:pt idx="39">
                  <c:v>47.125949470185333</c:v>
                </c:pt>
                <c:pt idx="40">
                  <c:v>47.708231823706548</c:v>
                </c:pt>
                <c:pt idx="41">
                  <c:v>48.663262086996198</c:v>
                </c:pt>
                <c:pt idx="42">
                  <c:v>49.429551987551939</c:v>
                </c:pt>
                <c:pt idx="43">
                  <c:v>51.296254832046124</c:v>
                </c:pt>
                <c:pt idx="44">
                  <c:v>52.175504662487363</c:v>
                </c:pt>
                <c:pt idx="45">
                  <c:v>52.974065525702983</c:v>
                </c:pt>
                <c:pt idx="46">
                  <c:v>54.128597746417867</c:v>
                </c:pt>
                <c:pt idx="47">
                  <c:v>56.255425520600575</c:v>
                </c:pt>
                <c:pt idx="48">
                  <c:v>58.587120398866432</c:v>
                </c:pt>
                <c:pt idx="49">
                  <c:v>61.077810216301657</c:v>
                </c:pt>
                <c:pt idx="50">
                  <c:v>63.878646588293137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2-4BC2-90CF-4195918C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(£2024Bn)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receipt'!$DK$2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receipt'!$DK$4:$DK$54</c:f>
              <c:numCache>
                <c:formatCode>General</c:formatCode>
                <c:ptCount val="51"/>
                <c:pt idx="0">
                  <c:v>163.83188978925457</c:v>
                </c:pt>
                <c:pt idx="1">
                  <c:v>169.54522431268796</c:v>
                </c:pt>
                <c:pt idx="2">
                  <c:v>180.93441274667424</c:v>
                </c:pt>
                <c:pt idx="3">
                  <c:v>185.00063258334811</c:v>
                </c:pt>
                <c:pt idx="4">
                  <c:v>204.39050177080296</c:v>
                </c:pt>
                <c:pt idx="5">
                  <c:v>199.68412351320575</c:v>
                </c:pt>
                <c:pt idx="6">
                  <c:v>209.85758179906261</c:v>
                </c:pt>
                <c:pt idx="7">
                  <c:v>214.47863110622748</c:v>
                </c:pt>
                <c:pt idx="8">
                  <c:v>212.59868698680182</c:v>
                </c:pt>
                <c:pt idx="9">
                  <c:v>210.07166504211867</c:v>
                </c:pt>
                <c:pt idx="10">
                  <c:v>228.26741258836253</c:v>
                </c:pt>
                <c:pt idx="11">
                  <c:v>238.52781502375583</c:v>
                </c:pt>
                <c:pt idx="12">
                  <c:v>251.95159658319886</c:v>
                </c:pt>
                <c:pt idx="13">
                  <c:v>242.27072861751208</c:v>
                </c:pt>
                <c:pt idx="14">
                  <c:v>257.33753465713232</c:v>
                </c:pt>
                <c:pt idx="15">
                  <c:v>258.1924105344068</c:v>
                </c:pt>
                <c:pt idx="16">
                  <c:v>267.7378726011641</c:v>
                </c:pt>
                <c:pt idx="17">
                  <c:v>273.47858023099502</c:v>
                </c:pt>
                <c:pt idx="18">
                  <c:v>284.45100261710326</c:v>
                </c:pt>
                <c:pt idx="19">
                  <c:v>273.09753052440459</c:v>
                </c:pt>
                <c:pt idx="20">
                  <c:v>284.48092978478024</c:v>
                </c:pt>
                <c:pt idx="21">
                  <c:v>276.84487446575918</c:v>
                </c:pt>
                <c:pt idx="22">
                  <c:v>289.61489151532498</c:v>
                </c:pt>
                <c:pt idx="23">
                  <c:v>279.35430190477967</c:v>
                </c:pt>
                <c:pt idx="24">
                  <c:v>284.74471279479724</c:v>
                </c:pt>
                <c:pt idx="25">
                  <c:v>273.704690838864</c:v>
                </c:pt>
                <c:pt idx="26">
                  <c:v>274.99317034435859</c:v>
                </c:pt>
                <c:pt idx="27">
                  <c:v>264.40611884963664</c:v>
                </c:pt>
                <c:pt idx="28">
                  <c:v>268.18488295612758</c:v>
                </c:pt>
                <c:pt idx="29">
                  <c:v>257.79982012115721</c:v>
                </c:pt>
                <c:pt idx="30">
                  <c:v>246.44582856111489</c:v>
                </c:pt>
                <c:pt idx="31">
                  <c:v>260.81808759891061</c:v>
                </c:pt>
                <c:pt idx="32">
                  <c:v>251.58376629370755</c:v>
                </c:pt>
                <c:pt idx="33">
                  <c:v>250.59885579638754</c:v>
                </c:pt>
                <c:pt idx="34">
                  <c:v>255.7492389299091</c:v>
                </c:pt>
                <c:pt idx="35">
                  <c:v>265.44919983013193</c:v>
                </c:pt>
                <c:pt idx="36">
                  <c:v>273.74641031699332</c:v>
                </c:pt>
                <c:pt idx="37">
                  <c:v>276.24635354137291</c:v>
                </c:pt>
                <c:pt idx="38">
                  <c:v>278.0441204375586</c:v>
                </c:pt>
                <c:pt idx="39">
                  <c:v>280.23031488360897</c:v>
                </c:pt>
                <c:pt idx="40">
                  <c:v>281.85038823543664</c:v>
                </c:pt>
                <c:pt idx="41">
                  <c:v>283.7346766033391</c:v>
                </c:pt>
                <c:pt idx="42">
                  <c:v>290.88330585625869</c:v>
                </c:pt>
                <c:pt idx="43">
                  <c:v>287.80618150597422</c:v>
                </c:pt>
                <c:pt idx="44">
                  <c:v>305.70805695975844</c:v>
                </c:pt>
                <c:pt idx="45">
                  <c:v>309.41699595121059</c:v>
                </c:pt>
                <c:pt idx="46">
                  <c:v>300.54078799424616</c:v>
                </c:pt>
                <c:pt idx="47">
                  <c:v>299.02268080746404</c:v>
                </c:pt>
                <c:pt idx="48">
                  <c:v>300.16108769231971</c:v>
                </c:pt>
                <c:pt idx="49">
                  <c:v>305.60494657680476</c:v>
                </c:pt>
                <c:pt idx="50">
                  <c:v>302.52367966110592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0-4B2C-B219-F6920AF19FDB}"/>
            </c:ext>
          </c:extLst>
        </c:ser>
        <c:ser>
          <c:idx val="1"/>
          <c:order val="1"/>
          <c:tx>
            <c:strRef>
              <c:f>'care receipt'!$DL$2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receipt'!$DL$4:$DL$54</c:f>
              <c:numCache>
                <c:formatCode>General</c:formatCode>
                <c:ptCount val="51"/>
                <c:pt idx="0">
                  <c:v>270.89303592336881</c:v>
                </c:pt>
                <c:pt idx="1">
                  <c:v>253.51513631109012</c:v>
                </c:pt>
                <c:pt idx="2">
                  <c:v>260.95448299803752</c:v>
                </c:pt>
                <c:pt idx="3">
                  <c:v>259.65546824581747</c:v>
                </c:pt>
                <c:pt idx="4">
                  <c:v>269.94709612239171</c:v>
                </c:pt>
                <c:pt idx="5">
                  <c:v>279.61569180959509</c:v>
                </c:pt>
                <c:pt idx="6">
                  <c:v>287.79427992926384</c:v>
                </c:pt>
                <c:pt idx="7">
                  <c:v>290.19247517281389</c:v>
                </c:pt>
                <c:pt idx="8">
                  <c:v>306.67718418491199</c:v>
                </c:pt>
                <c:pt idx="9">
                  <c:v>317.29945103417992</c:v>
                </c:pt>
                <c:pt idx="10">
                  <c:v>325.07510622113779</c:v>
                </c:pt>
                <c:pt idx="11">
                  <c:v>330.80220158572104</c:v>
                </c:pt>
                <c:pt idx="12">
                  <c:v>331.13885128889086</c:v>
                </c:pt>
                <c:pt idx="13">
                  <c:v>329.04519734906188</c:v>
                </c:pt>
                <c:pt idx="14">
                  <c:v>339.5119642293709</c:v>
                </c:pt>
                <c:pt idx="15">
                  <c:v>338.11998226524179</c:v>
                </c:pt>
                <c:pt idx="16">
                  <c:v>351.65264851469271</c:v>
                </c:pt>
                <c:pt idx="17">
                  <c:v>362.07507430949244</c:v>
                </c:pt>
                <c:pt idx="18">
                  <c:v>375.47606256885882</c:v>
                </c:pt>
                <c:pt idx="19">
                  <c:v>378.65224427052698</c:v>
                </c:pt>
                <c:pt idx="20">
                  <c:v>386.01953469683042</c:v>
                </c:pt>
                <c:pt idx="21">
                  <c:v>404.48192034575663</c:v>
                </c:pt>
                <c:pt idx="22">
                  <c:v>416.64228163057686</c:v>
                </c:pt>
                <c:pt idx="23">
                  <c:v>421.98424633780678</c:v>
                </c:pt>
                <c:pt idx="24">
                  <c:v>445.52810353803437</c:v>
                </c:pt>
                <c:pt idx="25">
                  <c:v>460.99804731433591</c:v>
                </c:pt>
                <c:pt idx="26">
                  <c:v>460.52361204935403</c:v>
                </c:pt>
                <c:pt idx="27">
                  <c:v>482.63680083656385</c:v>
                </c:pt>
                <c:pt idx="28">
                  <c:v>506.78513611204664</c:v>
                </c:pt>
                <c:pt idx="29">
                  <c:v>517.37042185921064</c:v>
                </c:pt>
                <c:pt idx="30">
                  <c:v>523.68258083859087</c:v>
                </c:pt>
                <c:pt idx="31">
                  <c:v>541.32913059763587</c:v>
                </c:pt>
                <c:pt idx="32">
                  <c:v>556.5239011850241</c:v>
                </c:pt>
                <c:pt idx="33">
                  <c:v>557.56239383446461</c:v>
                </c:pt>
                <c:pt idx="34">
                  <c:v>575.15854064291557</c:v>
                </c:pt>
                <c:pt idx="35">
                  <c:v>569.00514481920118</c:v>
                </c:pt>
                <c:pt idx="36">
                  <c:v>596.55735896684121</c:v>
                </c:pt>
                <c:pt idx="37">
                  <c:v>579.68926692644027</c:v>
                </c:pt>
                <c:pt idx="38">
                  <c:v>583.27028913898073</c:v>
                </c:pt>
                <c:pt idx="39">
                  <c:v>576.75226820497949</c:v>
                </c:pt>
                <c:pt idx="40">
                  <c:v>580.41581782730566</c:v>
                </c:pt>
                <c:pt idx="41">
                  <c:v>579.37906283380448</c:v>
                </c:pt>
                <c:pt idx="42">
                  <c:v>589.12162741878763</c:v>
                </c:pt>
                <c:pt idx="43">
                  <c:v>594.44022979306385</c:v>
                </c:pt>
                <c:pt idx="44">
                  <c:v>596.29943745617982</c:v>
                </c:pt>
                <c:pt idx="45">
                  <c:v>594.76839412382242</c:v>
                </c:pt>
                <c:pt idx="46">
                  <c:v>599.67074047897358</c:v>
                </c:pt>
                <c:pt idx="47">
                  <c:v>602.42241859193405</c:v>
                </c:pt>
                <c:pt idx="48">
                  <c:v>625.00915767882111</c:v>
                </c:pt>
                <c:pt idx="49">
                  <c:v>636.14391938435153</c:v>
                </c:pt>
                <c:pt idx="50">
                  <c:v>656.49071708568727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0-4B2C-B219-F6920AF19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social care received annually</a:t>
                </a:r>
                <a:r>
                  <a:rPr lang="en-GB" baseline="0"/>
                  <a:t> </a:t>
                </a:r>
                <a:r>
                  <a:rPr lang="en-GB"/>
                  <a:t>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receipt'!$DH$2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receipt'!$DH$4:$DH$54</c:f>
              <c:numCache>
                <c:formatCode>General</c:formatCode>
                <c:ptCount val="51"/>
                <c:pt idx="0">
                  <c:v>392.31423500388058</c:v>
                </c:pt>
                <c:pt idx="1">
                  <c:v>397.66757951791601</c:v>
                </c:pt>
                <c:pt idx="2">
                  <c:v>420.00622699623671</c:v>
                </c:pt>
                <c:pt idx="3">
                  <c:v>429.78764660212858</c:v>
                </c:pt>
                <c:pt idx="4">
                  <c:v>456.02564378820347</c:v>
                </c:pt>
                <c:pt idx="5">
                  <c:v>469.7725037748624</c:v>
                </c:pt>
                <c:pt idx="6">
                  <c:v>485.83253731696868</c:v>
                </c:pt>
                <c:pt idx="7">
                  <c:v>496.34095432600117</c:v>
                </c:pt>
                <c:pt idx="8">
                  <c:v>508.76600085240437</c:v>
                </c:pt>
                <c:pt idx="9">
                  <c:v>511.47571844592852</c:v>
                </c:pt>
                <c:pt idx="10">
                  <c:v>538.6389850541824</c:v>
                </c:pt>
                <c:pt idx="11">
                  <c:v>565.80225166243633</c:v>
                </c:pt>
                <c:pt idx="12">
                  <c:v>588.80180587088478</c:v>
                </c:pt>
                <c:pt idx="13">
                  <c:v>588.14089914075691</c:v>
                </c:pt>
                <c:pt idx="14">
                  <c:v>610.28127460003918</c:v>
                </c:pt>
                <c:pt idx="15">
                  <c:v>626.80394285323507</c:v>
                </c:pt>
                <c:pt idx="16">
                  <c:v>633.41301015451336</c:v>
                </c:pt>
                <c:pt idx="17">
                  <c:v>644.45015254764814</c:v>
                </c:pt>
                <c:pt idx="18">
                  <c:v>662.62508762616346</c:v>
                </c:pt>
                <c:pt idx="19">
                  <c:v>674.85186213352836</c:v>
                </c:pt>
                <c:pt idx="20">
                  <c:v>685.75682318063753</c:v>
                </c:pt>
                <c:pt idx="21">
                  <c:v>682.91492424108787</c:v>
                </c:pt>
                <c:pt idx="22">
                  <c:v>684.43500972038191</c:v>
                </c:pt>
                <c:pt idx="23">
                  <c:v>680.46956933961496</c:v>
                </c:pt>
                <c:pt idx="24">
                  <c:v>675.84322222872004</c:v>
                </c:pt>
                <c:pt idx="25">
                  <c:v>660.8406394548183</c:v>
                </c:pt>
                <c:pt idx="26">
                  <c:v>667.78016012116052</c:v>
                </c:pt>
                <c:pt idx="27">
                  <c:v>650.79485715687531</c:v>
                </c:pt>
                <c:pt idx="28">
                  <c:v>650.20004109976037</c:v>
                </c:pt>
                <c:pt idx="29">
                  <c:v>629.84411381182304</c:v>
                </c:pt>
                <c:pt idx="30">
                  <c:v>623.43331852958318</c:v>
                </c:pt>
                <c:pt idx="31">
                  <c:v>630.70329256098933</c:v>
                </c:pt>
                <c:pt idx="32">
                  <c:v>630.5050205419509</c:v>
                </c:pt>
                <c:pt idx="33">
                  <c:v>627.92748429445237</c:v>
                </c:pt>
                <c:pt idx="34">
                  <c:v>640.41862149386839</c:v>
                </c:pt>
                <c:pt idx="35">
                  <c:v>653.37239340437395</c:v>
                </c:pt>
                <c:pt idx="36">
                  <c:v>671.61341915590197</c:v>
                </c:pt>
                <c:pt idx="37">
                  <c:v>685.82291385365033</c:v>
                </c:pt>
                <c:pt idx="38">
                  <c:v>694.48079201832491</c:v>
                </c:pt>
                <c:pt idx="39">
                  <c:v>692.69634384697974</c:v>
                </c:pt>
                <c:pt idx="40">
                  <c:v>702.1473100878078</c:v>
                </c:pt>
                <c:pt idx="41">
                  <c:v>710.07819084934181</c:v>
                </c:pt>
                <c:pt idx="42">
                  <c:v>708.02937998594552</c:v>
                </c:pt>
                <c:pt idx="43">
                  <c:v>715.49762603638999</c:v>
                </c:pt>
                <c:pt idx="44">
                  <c:v>745.30451956515515</c:v>
                </c:pt>
                <c:pt idx="45">
                  <c:v>748.93950658085828</c:v>
                </c:pt>
                <c:pt idx="46">
                  <c:v>734.59783053708429</c:v>
                </c:pt>
                <c:pt idx="47">
                  <c:v>746.89069571746199</c:v>
                </c:pt>
                <c:pt idx="48">
                  <c:v>748.0803278316921</c:v>
                </c:pt>
                <c:pt idx="49">
                  <c:v>755.68075522816218</c:v>
                </c:pt>
                <c:pt idx="50">
                  <c:v>746.49415167938525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B-4830-9F76-4D2D0F483CD9}"/>
            </c:ext>
          </c:extLst>
        </c:ser>
        <c:ser>
          <c:idx val="1"/>
          <c:order val="1"/>
          <c:tx>
            <c:strRef>
              <c:f>'care receipt'!$DI$2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receipt'!$DI$4:$DI$54</c:f>
              <c:numCache>
                <c:formatCode>General</c:formatCode>
                <c:ptCount val="51"/>
                <c:pt idx="0">
                  <c:v>656.67692705501304</c:v>
                </c:pt>
                <c:pt idx="1">
                  <c:v>625.15167602791541</c:v>
                </c:pt>
                <c:pt idx="2">
                  <c:v>613.38753623164007</c:v>
                </c:pt>
                <c:pt idx="3">
                  <c:v>613.38753623164007</c:v>
                </c:pt>
                <c:pt idx="4">
                  <c:v>626.34130814214552</c:v>
                </c:pt>
                <c:pt idx="5">
                  <c:v>649.67131571565801</c:v>
                </c:pt>
                <c:pt idx="6">
                  <c:v>661.03891147385661</c:v>
                </c:pt>
                <c:pt idx="7">
                  <c:v>685.55855116159921</c:v>
                </c:pt>
                <c:pt idx="8">
                  <c:v>707.96328931293272</c:v>
                </c:pt>
                <c:pt idx="9">
                  <c:v>726.40258708349916</c:v>
                </c:pt>
                <c:pt idx="10">
                  <c:v>753.6319443647659</c:v>
                </c:pt>
                <c:pt idx="11">
                  <c:v>771.34424473219167</c:v>
                </c:pt>
                <c:pt idx="12">
                  <c:v>788.06518500442587</c:v>
                </c:pt>
                <c:pt idx="13">
                  <c:v>790.5105399058989</c:v>
                </c:pt>
                <c:pt idx="14">
                  <c:v>808.4872029653759</c:v>
                </c:pt>
                <c:pt idx="15">
                  <c:v>828.97531159933851</c:v>
                </c:pt>
                <c:pt idx="16">
                  <c:v>849.85996427137798</c:v>
                </c:pt>
                <c:pt idx="17">
                  <c:v>869.88543819425138</c:v>
                </c:pt>
                <c:pt idx="18">
                  <c:v>889.97700279013748</c:v>
                </c:pt>
                <c:pt idx="19">
                  <c:v>918.46208285864702</c:v>
                </c:pt>
                <c:pt idx="20">
                  <c:v>934.32384438171493</c:v>
                </c:pt>
                <c:pt idx="21">
                  <c:v>966.51000213894031</c:v>
                </c:pt>
                <c:pt idx="22">
                  <c:v>1001.3397868166769</c:v>
                </c:pt>
                <c:pt idx="23">
                  <c:v>1023.3479809299337</c:v>
                </c:pt>
                <c:pt idx="24">
                  <c:v>1075.6917939560578</c:v>
                </c:pt>
                <c:pt idx="25">
                  <c:v>1115.4783791097534</c:v>
                </c:pt>
                <c:pt idx="26">
                  <c:v>1150.5064358065285</c:v>
                </c:pt>
                <c:pt idx="27">
                  <c:v>1182.2299588526644</c:v>
                </c:pt>
                <c:pt idx="28">
                  <c:v>1237.812214856415</c:v>
                </c:pt>
                <c:pt idx="29">
                  <c:v>1286.4549501938234</c:v>
                </c:pt>
                <c:pt idx="30">
                  <c:v>1314.7417582432945</c:v>
                </c:pt>
                <c:pt idx="31">
                  <c:v>1360.608685314166</c:v>
                </c:pt>
                <c:pt idx="32">
                  <c:v>1383.6082395226144</c:v>
                </c:pt>
                <c:pt idx="33">
                  <c:v>1402.9067160423472</c:v>
                </c:pt>
                <c:pt idx="34">
                  <c:v>1443.2881172531575</c:v>
                </c:pt>
                <c:pt idx="35">
                  <c:v>1465.4284927124399</c:v>
                </c:pt>
                <c:pt idx="36">
                  <c:v>1485.0574225972364</c:v>
                </c:pt>
                <c:pt idx="37">
                  <c:v>1478.3161739499326</c:v>
                </c:pt>
                <c:pt idx="38">
                  <c:v>1487.7010495177478</c:v>
                </c:pt>
                <c:pt idx="39">
                  <c:v>1483.6034277909555</c:v>
                </c:pt>
                <c:pt idx="40">
                  <c:v>1489.3533163430675</c:v>
                </c:pt>
                <c:pt idx="41">
                  <c:v>1485.1235132702493</c:v>
                </c:pt>
                <c:pt idx="42">
                  <c:v>1498.3416478728061</c:v>
                </c:pt>
                <c:pt idx="43">
                  <c:v>1517.6401243925386</c:v>
                </c:pt>
                <c:pt idx="44">
                  <c:v>1529.8668988999036</c:v>
                </c:pt>
                <c:pt idx="45">
                  <c:v>1540.0448625438721</c:v>
                </c:pt>
                <c:pt idx="46">
                  <c:v>1553.196906473416</c:v>
                </c:pt>
                <c:pt idx="47">
                  <c:v>1583.2681626942324</c:v>
                </c:pt>
                <c:pt idx="48">
                  <c:v>1609.1757065152433</c:v>
                </c:pt>
                <c:pt idx="49">
                  <c:v>1641.824498983558</c:v>
                </c:pt>
                <c:pt idx="50">
                  <c:v>1686.5017939401996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B-4830-9F76-4D2D0F483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receiving social care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receipt'!$ED$2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receipt'!$ED$4:$ED$54</c:f>
              <c:numCache>
                <c:formatCode>General</c:formatCode>
                <c:ptCount val="51"/>
                <c:pt idx="0">
                  <c:v>0.71520945544832681</c:v>
                </c:pt>
                <c:pt idx="1">
                  <c:v>0.86661962630227851</c:v>
                </c:pt>
                <c:pt idx="2">
                  <c:v>0.99369226267789257</c:v>
                </c:pt>
                <c:pt idx="3">
                  <c:v>1.0829548054672438</c:v>
                </c:pt>
                <c:pt idx="4">
                  <c:v>1.3634746739339214</c:v>
                </c:pt>
                <c:pt idx="5">
                  <c:v>1.4176747089678119</c:v>
                </c:pt>
                <c:pt idx="6">
                  <c:v>1.4266247051313949</c:v>
                </c:pt>
                <c:pt idx="7">
                  <c:v>1.4725239662180771</c:v>
                </c:pt>
                <c:pt idx="8">
                  <c:v>1.5406242653043349</c:v>
                </c:pt>
                <c:pt idx="9">
                  <c:v>1.5113619743599762</c:v>
                </c:pt>
                <c:pt idx="10">
                  <c:v>1.4561497533724845</c:v>
                </c:pt>
                <c:pt idx="11">
                  <c:v>1.4827778406573624</c:v>
                </c:pt>
                <c:pt idx="12">
                  <c:v>1.4398215221873714</c:v>
                </c:pt>
                <c:pt idx="13">
                  <c:v>1.4400727686830737</c:v>
                </c:pt>
                <c:pt idx="14">
                  <c:v>1.4071470069118845</c:v>
                </c:pt>
                <c:pt idx="15">
                  <c:v>1.3308195885232119</c:v>
                </c:pt>
                <c:pt idx="16">
                  <c:v>1.2916951548778162</c:v>
                </c:pt>
                <c:pt idx="17">
                  <c:v>1.3226989140127914</c:v>
                </c:pt>
                <c:pt idx="18">
                  <c:v>1.2947092772286508</c:v>
                </c:pt>
                <c:pt idx="19">
                  <c:v>1.3082854835896902</c:v>
                </c:pt>
                <c:pt idx="20">
                  <c:v>1.3415622196684238</c:v>
                </c:pt>
                <c:pt idx="21">
                  <c:v>1.3436712510312556</c:v>
                </c:pt>
                <c:pt idx="22">
                  <c:v>1.3288303781758661</c:v>
                </c:pt>
                <c:pt idx="23">
                  <c:v>1.430231239054915</c:v>
                </c:pt>
                <c:pt idx="24">
                  <c:v>1.3846366053189294</c:v>
                </c:pt>
                <c:pt idx="25">
                  <c:v>1.3693543584081795</c:v>
                </c:pt>
                <c:pt idx="26">
                  <c:v>1.4203124540827878</c:v>
                </c:pt>
                <c:pt idx="27">
                  <c:v>1.4481385764086803</c:v>
                </c:pt>
                <c:pt idx="28">
                  <c:v>1.4344361377081472</c:v>
                </c:pt>
                <c:pt idx="29">
                  <c:v>1.4662348832548948</c:v>
                </c:pt>
                <c:pt idx="30">
                  <c:v>1.3980919039752009</c:v>
                </c:pt>
                <c:pt idx="31">
                  <c:v>1.4141008228321814</c:v>
                </c:pt>
                <c:pt idx="32">
                  <c:v>1.4119099426385529</c:v>
                </c:pt>
                <c:pt idx="33">
                  <c:v>1.4676610508741028</c:v>
                </c:pt>
                <c:pt idx="34">
                  <c:v>1.455019339400107</c:v>
                </c:pt>
                <c:pt idx="35">
                  <c:v>1.4064363547896306</c:v>
                </c:pt>
                <c:pt idx="36">
                  <c:v>1.4871140900819142</c:v>
                </c:pt>
                <c:pt idx="37">
                  <c:v>1.4608480065804552</c:v>
                </c:pt>
                <c:pt idx="38">
                  <c:v>1.3767037916431366</c:v>
                </c:pt>
                <c:pt idx="39">
                  <c:v>1.3958758818585439</c:v>
                </c:pt>
                <c:pt idx="40">
                  <c:v>1.4357835818187401</c:v>
                </c:pt>
                <c:pt idx="41">
                  <c:v>1.4208403496852722</c:v>
                </c:pt>
                <c:pt idx="42">
                  <c:v>1.4152906617044732</c:v>
                </c:pt>
                <c:pt idx="43">
                  <c:v>1.4270220191786847</c:v>
                </c:pt>
                <c:pt idx="44">
                  <c:v>1.4204870072167326</c:v>
                </c:pt>
                <c:pt idx="45">
                  <c:v>1.413809525071398</c:v>
                </c:pt>
                <c:pt idx="46">
                  <c:v>1.4461033056472095</c:v>
                </c:pt>
                <c:pt idx="47">
                  <c:v>1.5264643300195584</c:v>
                </c:pt>
                <c:pt idx="48">
                  <c:v>1.5242311046328973</c:v>
                </c:pt>
                <c:pt idx="49">
                  <c:v>1.469366695117702</c:v>
                </c:pt>
                <c:pt idx="50">
                  <c:v>1.4399530785271202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B-49FC-B519-75F4807CF6C3}"/>
            </c:ext>
          </c:extLst>
        </c:ser>
        <c:ser>
          <c:idx val="1"/>
          <c:order val="1"/>
          <c:tx>
            <c:strRef>
              <c:f>'care receipt'!$EE$2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receipt'!$EE$4:$EE$54</c:f>
              <c:numCache>
                <c:formatCode>General</c:formatCode>
                <c:ptCount val="51"/>
                <c:pt idx="0">
                  <c:v>2.3357546768098594</c:v>
                </c:pt>
                <c:pt idx="1">
                  <c:v>2.3474384773127452</c:v>
                </c:pt>
                <c:pt idx="2">
                  <c:v>2.5678325293750972</c:v>
                </c:pt>
                <c:pt idx="3">
                  <c:v>3.0384725779737507</c:v>
                </c:pt>
                <c:pt idx="4">
                  <c:v>3.3432924454083719</c:v>
                </c:pt>
                <c:pt idx="5">
                  <c:v>3.5182117826966013</c:v>
                </c:pt>
                <c:pt idx="6">
                  <c:v>3.6487373790241255</c:v>
                </c:pt>
                <c:pt idx="7">
                  <c:v>3.3328678923876285</c:v>
                </c:pt>
                <c:pt idx="8">
                  <c:v>3.3406337021762562</c:v>
                </c:pt>
                <c:pt idx="9">
                  <c:v>3.22671442067834</c:v>
                </c:pt>
                <c:pt idx="10">
                  <c:v>3.2343776261246737</c:v>
                </c:pt>
                <c:pt idx="11">
                  <c:v>3.2325109652537227</c:v>
                </c:pt>
                <c:pt idx="12">
                  <c:v>3.1898871239773836</c:v>
                </c:pt>
                <c:pt idx="13">
                  <c:v>3.1655541898064317</c:v>
                </c:pt>
                <c:pt idx="14">
                  <c:v>3.2029575886996402</c:v>
                </c:pt>
                <c:pt idx="15">
                  <c:v>3.0945991636867372</c:v>
                </c:pt>
                <c:pt idx="16">
                  <c:v>3.0132852752385597</c:v>
                </c:pt>
                <c:pt idx="17">
                  <c:v>2.9988365186898265</c:v>
                </c:pt>
                <c:pt idx="18">
                  <c:v>2.9998568433132653</c:v>
                </c:pt>
                <c:pt idx="19">
                  <c:v>2.9011388732948391</c:v>
                </c:pt>
                <c:pt idx="20">
                  <c:v>2.9350450326219786</c:v>
                </c:pt>
                <c:pt idx="21">
                  <c:v>2.8278366421046042</c:v>
                </c:pt>
                <c:pt idx="22">
                  <c:v>2.9302362830522681</c:v>
                </c:pt>
                <c:pt idx="23">
                  <c:v>2.876363223718664</c:v>
                </c:pt>
                <c:pt idx="24">
                  <c:v>2.8623561031029729</c:v>
                </c:pt>
                <c:pt idx="25">
                  <c:v>2.8375037839576822</c:v>
                </c:pt>
                <c:pt idx="26">
                  <c:v>2.9098381686866244</c:v>
                </c:pt>
                <c:pt idx="27">
                  <c:v>2.8074866673127863</c:v>
                </c:pt>
                <c:pt idx="28">
                  <c:v>2.8567920986927677</c:v>
                </c:pt>
                <c:pt idx="29">
                  <c:v>2.9302398953305286</c:v>
                </c:pt>
                <c:pt idx="30">
                  <c:v>2.8599499411337934</c:v>
                </c:pt>
                <c:pt idx="31">
                  <c:v>2.8922492471542305</c:v>
                </c:pt>
                <c:pt idx="32">
                  <c:v>2.9279430792695247</c:v>
                </c:pt>
                <c:pt idx="33">
                  <c:v>2.8361465320440864</c:v>
                </c:pt>
                <c:pt idx="34">
                  <c:v>2.8077206525637468</c:v>
                </c:pt>
                <c:pt idx="35">
                  <c:v>3.0458918022456301</c:v>
                </c:pt>
                <c:pt idx="36">
                  <c:v>2.9395777486005632</c:v>
                </c:pt>
                <c:pt idx="37">
                  <c:v>2.9817079116629195</c:v>
                </c:pt>
                <c:pt idx="38">
                  <c:v>3.0077316825679272</c:v>
                </c:pt>
                <c:pt idx="39">
                  <c:v>3.0159014325754114</c:v>
                </c:pt>
                <c:pt idx="40">
                  <c:v>3.0406741216331081</c:v>
                </c:pt>
                <c:pt idx="41">
                  <c:v>3.1170677503453463</c:v>
                </c:pt>
                <c:pt idx="42">
                  <c:v>3.1172504565040242</c:v>
                </c:pt>
                <c:pt idx="43">
                  <c:v>3.1581395418906779</c:v>
                </c:pt>
                <c:pt idx="44">
                  <c:v>3.1368797186134159</c:v>
                </c:pt>
                <c:pt idx="45">
                  <c:v>3.1463049100733662</c:v>
                </c:pt>
                <c:pt idx="46">
                  <c:v>3.1150548181784816</c:v>
                </c:pt>
                <c:pt idx="47">
                  <c:v>3.2134564933309786</c:v>
                </c:pt>
                <c:pt idx="48">
                  <c:v>3.2003799329337688</c:v>
                </c:pt>
                <c:pt idx="49">
                  <c:v>3.1711735535091465</c:v>
                </c:pt>
                <c:pt idx="50">
                  <c:v>3.1437936836026799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B-49FC-B519-75F4807CF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9827106508497"/>
          <c:y val="5.0925925925925923E-2"/>
          <c:w val="0.81178453068600942"/>
          <c:h val="0.73864173228346452"/>
        </c:manualLayout>
      </c:layout>
      <c:lineChart>
        <c:grouping val="standard"/>
        <c:varyColors val="0"/>
        <c:ser>
          <c:idx val="0"/>
          <c:order val="0"/>
          <c:tx>
            <c:strRef>
              <c:f>'care receipt'!$AB$2</c:f>
              <c:strCache>
                <c:ptCount val="1"/>
                <c:pt idx="0">
                  <c:v>65 to 79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receipt'!$AB$4:$AB$54</c:f>
              <c:numCache>
                <c:formatCode>General</c:formatCode>
                <c:ptCount val="51"/>
                <c:pt idx="0">
                  <c:v>0.18838233971765134</c:v>
                </c:pt>
                <c:pt idx="1">
                  <c:v>0.16543860371300378</c:v>
                </c:pt>
                <c:pt idx="2">
                  <c:v>0.1551331092307098</c:v>
                </c:pt>
                <c:pt idx="3">
                  <c:v>0.14825959359560154</c:v>
                </c:pt>
                <c:pt idx="4">
                  <c:v>0.14429271708683475</c:v>
                </c:pt>
                <c:pt idx="5">
                  <c:v>0.13924949290060862</c:v>
                </c:pt>
                <c:pt idx="6">
                  <c:v>0.13999074441359249</c:v>
                </c:pt>
                <c:pt idx="7">
                  <c:v>0.14003951267698378</c:v>
                </c:pt>
                <c:pt idx="8">
                  <c:v>0.13641267039325292</c:v>
                </c:pt>
                <c:pt idx="9">
                  <c:v>0.13832228866979149</c:v>
                </c:pt>
                <c:pt idx="10">
                  <c:v>0.13837190993544329</c:v>
                </c:pt>
                <c:pt idx="11">
                  <c:v>0.13361284952369226</c:v>
                </c:pt>
                <c:pt idx="12">
                  <c:v>0.13315028814530974</c:v>
                </c:pt>
                <c:pt idx="13">
                  <c:v>0.13567720622935356</c:v>
                </c:pt>
                <c:pt idx="14">
                  <c:v>0.13115893751991425</c:v>
                </c:pt>
                <c:pt idx="15">
                  <c:v>0.13349252373642626</c:v>
                </c:pt>
                <c:pt idx="16">
                  <c:v>0.13177402145223799</c:v>
                </c:pt>
                <c:pt idx="17">
                  <c:v>0.13063754921946996</c:v>
                </c:pt>
                <c:pt idx="18">
                  <c:v>0.12520198361843196</c:v>
                </c:pt>
                <c:pt idx="19">
                  <c:v>0.12558178423120875</c:v>
                </c:pt>
                <c:pt idx="20">
                  <c:v>0.12193212947951008</c:v>
                </c:pt>
                <c:pt idx="21">
                  <c:v>0.11924745113501957</c:v>
                </c:pt>
                <c:pt idx="22">
                  <c:v>0.1186130342736167</c:v>
                </c:pt>
                <c:pt idx="23">
                  <c:v>0.1209024128219273</c:v>
                </c:pt>
                <c:pt idx="24">
                  <c:v>0.12099466932224233</c:v>
                </c:pt>
                <c:pt idx="25">
                  <c:v>0.11881718829099785</c:v>
                </c:pt>
                <c:pt idx="26">
                  <c:v>0.1194047761910477</c:v>
                </c:pt>
                <c:pt idx="27">
                  <c:v>0.12014719411223565</c:v>
                </c:pt>
                <c:pt idx="28">
                  <c:v>0.12010884864408367</c:v>
                </c:pt>
                <c:pt idx="29">
                  <c:v>0.12061996753763395</c:v>
                </c:pt>
                <c:pt idx="30">
                  <c:v>0.1213210296260321</c:v>
                </c:pt>
                <c:pt idx="31">
                  <c:v>0.11975272680195484</c:v>
                </c:pt>
                <c:pt idx="32">
                  <c:v>0.11845286059629333</c:v>
                </c:pt>
                <c:pt idx="33">
                  <c:v>0.11616551015163187</c:v>
                </c:pt>
                <c:pt idx="34">
                  <c:v>0.11731401821862349</c:v>
                </c:pt>
                <c:pt idx="35">
                  <c:v>0.11753771802100439</c:v>
                </c:pt>
                <c:pt idx="36">
                  <c:v>0.11347104140449953</c:v>
                </c:pt>
                <c:pt idx="37">
                  <c:v>0.11298665940647973</c:v>
                </c:pt>
                <c:pt idx="38">
                  <c:v>0.11171041591753574</c:v>
                </c:pt>
                <c:pt idx="39">
                  <c:v>0.11194207027540359</c:v>
                </c:pt>
                <c:pt idx="40">
                  <c:v>0.10953334904548682</c:v>
                </c:pt>
                <c:pt idx="41">
                  <c:v>0.1090302569204659</c:v>
                </c:pt>
                <c:pt idx="42">
                  <c:v>0.10827452005460193</c:v>
                </c:pt>
                <c:pt idx="43">
                  <c:v>0.11036664270309132</c:v>
                </c:pt>
                <c:pt idx="44">
                  <c:v>0.11012966423192327</c:v>
                </c:pt>
                <c:pt idx="45">
                  <c:v>0.11029411764705871</c:v>
                </c:pt>
                <c:pt idx="46">
                  <c:v>0.11112991481920242</c:v>
                </c:pt>
                <c:pt idx="47">
                  <c:v>0.11253082268549648</c:v>
                </c:pt>
                <c:pt idx="48">
                  <c:v>0.1105451270649818</c:v>
                </c:pt>
                <c:pt idx="49">
                  <c:v>0.11076253462212433</c:v>
                </c:pt>
                <c:pt idx="50">
                  <c:v>0.11138586040238298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D-453D-B8CA-5FD855F8B836}"/>
            </c:ext>
          </c:extLst>
        </c:ser>
        <c:ser>
          <c:idx val="1"/>
          <c:order val="1"/>
          <c:tx>
            <c:strRef>
              <c:f>'care receipt'!$AC$2</c:f>
              <c:strCache>
                <c:ptCount val="1"/>
                <c:pt idx="0">
                  <c:v>80+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receipt'!$AC$4:$AC$54</c:f>
              <c:numCache>
                <c:formatCode>General</c:formatCode>
                <c:ptCount val="51"/>
                <c:pt idx="0">
                  <c:v>0.13241539630738977</c:v>
                </c:pt>
                <c:pt idx="1">
                  <c:v>0.11266020090058877</c:v>
                </c:pt>
                <c:pt idx="2">
                  <c:v>0.10083997782799654</c:v>
                </c:pt>
                <c:pt idx="3">
                  <c:v>9.3529579646919769E-2</c:v>
                </c:pt>
                <c:pt idx="4">
                  <c:v>8.9431835726416622E-2</c:v>
                </c:pt>
                <c:pt idx="5">
                  <c:v>8.4426108737291894E-2</c:v>
                </c:pt>
                <c:pt idx="6">
                  <c:v>8.1982366325369815E-2</c:v>
                </c:pt>
                <c:pt idx="7">
                  <c:v>8.2181469823457032E-2</c:v>
                </c:pt>
                <c:pt idx="8">
                  <c:v>8.2010321138612216E-2</c:v>
                </c:pt>
                <c:pt idx="9">
                  <c:v>8.1012002976479369E-2</c:v>
                </c:pt>
                <c:pt idx="10">
                  <c:v>8.1363334282730501E-2</c:v>
                </c:pt>
                <c:pt idx="11">
                  <c:v>8.222284347528977E-2</c:v>
                </c:pt>
                <c:pt idx="12">
                  <c:v>8.2520630157539368E-2</c:v>
                </c:pt>
                <c:pt idx="13">
                  <c:v>8.5032946344524601E-2</c:v>
                </c:pt>
                <c:pt idx="14">
                  <c:v>8.5487201952562764E-2</c:v>
                </c:pt>
                <c:pt idx="15">
                  <c:v>8.3659929023298815E-2</c:v>
                </c:pt>
                <c:pt idx="16">
                  <c:v>8.1986706506494283E-2</c:v>
                </c:pt>
                <c:pt idx="17">
                  <c:v>8.4045107754035231E-2</c:v>
                </c:pt>
                <c:pt idx="18">
                  <c:v>8.2422709894939647E-2</c:v>
                </c:pt>
                <c:pt idx="19">
                  <c:v>8.4025962583335917E-2</c:v>
                </c:pt>
                <c:pt idx="20">
                  <c:v>8.3338142782939828E-2</c:v>
                </c:pt>
                <c:pt idx="21">
                  <c:v>8.2674028117707368E-2</c:v>
                </c:pt>
                <c:pt idx="22">
                  <c:v>8.2356889174753131E-2</c:v>
                </c:pt>
                <c:pt idx="23">
                  <c:v>8.3957812933666401E-2</c:v>
                </c:pt>
                <c:pt idx="24">
                  <c:v>8.2509320797535965E-2</c:v>
                </c:pt>
                <c:pt idx="25">
                  <c:v>8.1678926415144085E-2</c:v>
                </c:pt>
                <c:pt idx="26">
                  <c:v>8.0880457755554455E-2</c:v>
                </c:pt>
                <c:pt idx="27">
                  <c:v>8.0149680159793874E-2</c:v>
                </c:pt>
                <c:pt idx="28">
                  <c:v>7.8121912665481047E-2</c:v>
                </c:pt>
                <c:pt idx="29">
                  <c:v>7.769277474195499E-2</c:v>
                </c:pt>
                <c:pt idx="30">
                  <c:v>7.5149200286464449E-2</c:v>
                </c:pt>
                <c:pt idx="31">
                  <c:v>7.5305611931845012E-2</c:v>
                </c:pt>
                <c:pt idx="32">
                  <c:v>7.5519630484988429E-2</c:v>
                </c:pt>
                <c:pt idx="33">
                  <c:v>7.6393826112882146E-2</c:v>
                </c:pt>
                <c:pt idx="34">
                  <c:v>7.274913231858085E-2</c:v>
                </c:pt>
                <c:pt idx="35">
                  <c:v>7.0460152554265423E-2</c:v>
                </c:pt>
                <c:pt idx="36">
                  <c:v>6.8864717878993786E-2</c:v>
                </c:pt>
                <c:pt idx="37">
                  <c:v>6.8790271349487203E-2</c:v>
                </c:pt>
                <c:pt idx="38">
                  <c:v>6.9738310519962488E-2</c:v>
                </c:pt>
                <c:pt idx="39">
                  <c:v>6.9732326698695904E-2</c:v>
                </c:pt>
                <c:pt idx="40">
                  <c:v>7.0897825739043019E-2</c:v>
                </c:pt>
                <c:pt idx="41">
                  <c:v>6.9142883153534465E-2</c:v>
                </c:pt>
                <c:pt idx="42">
                  <c:v>6.9132161089052874E-2</c:v>
                </c:pt>
                <c:pt idx="43">
                  <c:v>6.9427856772652383E-2</c:v>
                </c:pt>
                <c:pt idx="44">
                  <c:v>7.028423772609807E-2</c:v>
                </c:pt>
                <c:pt idx="45">
                  <c:v>6.9071750680894717E-2</c:v>
                </c:pt>
                <c:pt idx="46">
                  <c:v>6.8118987061815683E-2</c:v>
                </c:pt>
                <c:pt idx="47">
                  <c:v>6.9355578363505477E-2</c:v>
                </c:pt>
                <c:pt idx="48">
                  <c:v>6.9319087521271763E-2</c:v>
                </c:pt>
                <c:pt idx="49">
                  <c:v>6.7335727868159709E-2</c:v>
                </c:pt>
                <c:pt idx="50">
                  <c:v>6.6742268041236993E-2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D-453D-B8CA-5FD855F8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334863"/>
        <c:axId val="1429335343"/>
      </c:lineChart>
      <c:catAx>
        <c:axId val="142933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5343"/>
        <c:crosses val="autoZero"/>
        <c:auto val="1"/>
        <c:lblAlgn val="ctr"/>
        <c:lblOffset val="100"/>
        <c:noMultiLvlLbl val="0"/>
      </c:catAx>
      <c:valAx>
        <c:axId val="14293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</a:t>
                </a:r>
                <a:r>
                  <a:rPr lang="en-GB" baseline="0"/>
                  <a:t> popultion in need of social care not receiving care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2507817385866166E-2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674141811072863"/>
          <c:y val="0.10243000874890634"/>
          <c:w val="0.2716701875680174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receipt'!$Q$2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receipt'!$Q$4:$Q$54</c:f>
              <c:numCache>
                <c:formatCode>General</c:formatCode>
                <c:ptCount val="51"/>
                <c:pt idx="0">
                  <c:v>344.79504110768949</c:v>
                </c:pt>
                <c:pt idx="1">
                  <c:v>434.41399371302344</c:v>
                </c:pt>
                <c:pt idx="2">
                  <c:v>539.69643582238689</c:v>
                </c:pt>
                <c:pt idx="3">
                  <c:v>626.93612419926058</c:v>
                </c:pt>
                <c:pt idx="4">
                  <c:v>710.07819084934181</c:v>
                </c:pt>
                <c:pt idx="5">
                  <c:v>714.77062863324943</c:v>
                </c:pt>
                <c:pt idx="6">
                  <c:v>750.92222677124175</c:v>
                </c:pt>
                <c:pt idx="7">
                  <c:v>798.63969268647111</c:v>
                </c:pt>
                <c:pt idx="8">
                  <c:v>850.45478032849314</c:v>
                </c:pt>
                <c:pt idx="9">
                  <c:v>878.41113501290033</c:v>
                </c:pt>
                <c:pt idx="10">
                  <c:v>896.18952605333902</c:v>
                </c:pt>
                <c:pt idx="11">
                  <c:v>904.84740421801359</c:v>
                </c:pt>
                <c:pt idx="12">
                  <c:v>920.70916574108162</c:v>
                </c:pt>
                <c:pt idx="13">
                  <c:v>920.4448030490305</c:v>
                </c:pt>
                <c:pt idx="14">
                  <c:v>925.13724083293801</c:v>
                </c:pt>
                <c:pt idx="15">
                  <c:v>940.47027697190379</c:v>
                </c:pt>
                <c:pt idx="16">
                  <c:v>944.56789869869624</c:v>
                </c:pt>
                <c:pt idx="17">
                  <c:v>937.95883139741795</c:v>
                </c:pt>
                <c:pt idx="18">
                  <c:v>924.67460612184857</c:v>
                </c:pt>
                <c:pt idx="19">
                  <c:v>942.9156318733767</c:v>
                </c:pt>
                <c:pt idx="20">
                  <c:v>951.37523801901295</c:v>
                </c:pt>
                <c:pt idx="21">
                  <c:v>961.81756435503269</c:v>
                </c:pt>
                <c:pt idx="22">
                  <c:v>979.66204606848407</c:v>
                </c:pt>
                <c:pt idx="23">
                  <c:v>986.46938538880079</c:v>
                </c:pt>
                <c:pt idx="24">
                  <c:v>1001.7363308547536</c:v>
                </c:pt>
                <c:pt idx="25">
                  <c:v>1003.454688353086</c:v>
                </c:pt>
                <c:pt idx="26">
                  <c:v>1010.3942090194282</c:v>
                </c:pt>
                <c:pt idx="27">
                  <c:v>1006.8253126767379</c:v>
                </c:pt>
                <c:pt idx="28">
                  <c:v>1017.3998203587832</c:v>
                </c:pt>
                <c:pt idx="29">
                  <c:v>1007.2879473878274</c:v>
                </c:pt>
                <c:pt idx="30">
                  <c:v>999.09270393424242</c:v>
                </c:pt>
                <c:pt idx="31">
                  <c:v>990.89746048065717</c:v>
                </c:pt>
                <c:pt idx="32">
                  <c:v>996.58125835975659</c:v>
                </c:pt>
                <c:pt idx="33">
                  <c:v>989.90610038546538</c:v>
                </c:pt>
                <c:pt idx="34">
                  <c:v>976.02705905278094</c:v>
                </c:pt>
                <c:pt idx="35">
                  <c:v>984.88320923649394</c:v>
                </c:pt>
                <c:pt idx="36">
                  <c:v>981.04995020175261</c:v>
                </c:pt>
                <c:pt idx="37">
                  <c:v>973.97824818938466</c:v>
                </c:pt>
                <c:pt idx="38">
                  <c:v>972.25989069105242</c:v>
                </c:pt>
                <c:pt idx="39">
                  <c:v>967.83181559919592</c:v>
                </c:pt>
                <c:pt idx="40">
                  <c:v>977.61323520508779</c:v>
                </c:pt>
                <c:pt idx="41">
                  <c:v>979.99249943354801</c:v>
                </c:pt>
                <c:pt idx="42">
                  <c:v>979.33159270342026</c:v>
                </c:pt>
                <c:pt idx="43">
                  <c:v>990.56700711559324</c:v>
                </c:pt>
                <c:pt idx="44">
                  <c:v>984.61884654444282</c:v>
                </c:pt>
                <c:pt idx="45">
                  <c:v>977.34887251303667</c:v>
                </c:pt>
                <c:pt idx="46">
                  <c:v>984.94929990950664</c:v>
                </c:pt>
                <c:pt idx="47">
                  <c:v>977.34887251303667</c:v>
                </c:pt>
                <c:pt idx="48">
                  <c:v>993.73935942020682</c:v>
                </c:pt>
                <c:pt idx="49">
                  <c:v>998.03525316603782</c:v>
                </c:pt>
                <c:pt idx="50">
                  <c:v>993.73935942020682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8-47C7-AF07-3231649D0746}"/>
            </c:ext>
          </c:extLst>
        </c:ser>
        <c:ser>
          <c:idx val="1"/>
          <c:order val="1"/>
          <c:tx>
            <c:strRef>
              <c:f>'care receipt'!$R$2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receipt'!$R$4:$R$54</c:f>
              <c:numCache>
                <c:formatCode>General</c:formatCode>
                <c:ptCount val="51"/>
                <c:pt idx="0">
                  <c:v>719.39697574414413</c:v>
                </c:pt>
                <c:pt idx="1">
                  <c:v>712.52354575081472</c:v>
                </c:pt>
                <c:pt idx="2">
                  <c:v>774.38441569077975</c:v>
                </c:pt>
                <c:pt idx="3">
                  <c:v>853.23058859502999</c:v>
                </c:pt>
                <c:pt idx="4">
                  <c:v>926.65732631223204</c:v>
                </c:pt>
                <c:pt idx="5">
                  <c:v>942.84954120036389</c:v>
                </c:pt>
                <c:pt idx="6">
                  <c:v>968.49272232932378</c:v>
                </c:pt>
                <c:pt idx="7">
                  <c:v>995.58989826456479</c:v>
                </c:pt>
                <c:pt idx="8">
                  <c:v>1017.1354576667321</c:v>
                </c:pt>
                <c:pt idx="9">
                  <c:v>1001.4719681627025</c:v>
                </c:pt>
                <c:pt idx="10">
                  <c:v>997.37434643590996</c:v>
                </c:pt>
                <c:pt idx="11">
                  <c:v>1000.7449707595619</c:v>
                </c:pt>
                <c:pt idx="12">
                  <c:v>986.13893202373686</c:v>
                </c:pt>
                <c:pt idx="13">
                  <c:v>986.86592942687741</c:v>
                </c:pt>
                <c:pt idx="14">
                  <c:v>981.90912895091867</c:v>
                </c:pt>
                <c:pt idx="15">
                  <c:v>963.13937781528841</c:v>
                </c:pt>
                <c:pt idx="16">
                  <c:v>961.28883897093044</c:v>
                </c:pt>
                <c:pt idx="17">
                  <c:v>970.27717050066894</c:v>
                </c:pt>
                <c:pt idx="18">
                  <c:v>967.6996342531703</c:v>
                </c:pt>
                <c:pt idx="19">
                  <c:v>963.99855656445447</c:v>
                </c:pt>
                <c:pt idx="20">
                  <c:v>967.96399694522142</c:v>
                </c:pt>
                <c:pt idx="21">
                  <c:v>966.84045550400413</c:v>
                </c:pt>
                <c:pt idx="22">
                  <c:v>971.46680261489905</c:v>
                </c:pt>
                <c:pt idx="23">
                  <c:v>973.51561347829522</c:v>
                </c:pt>
                <c:pt idx="24">
                  <c:v>965.58473271676132</c:v>
                </c:pt>
                <c:pt idx="25">
                  <c:v>963.20546848830111</c:v>
                </c:pt>
                <c:pt idx="26">
                  <c:v>980.32295279861194</c:v>
                </c:pt>
                <c:pt idx="27">
                  <c:v>988.05556154110764</c:v>
                </c:pt>
                <c:pt idx="28">
                  <c:v>1002.3311469118687</c:v>
                </c:pt>
                <c:pt idx="29">
                  <c:v>1004.5782297943033</c:v>
                </c:pt>
                <c:pt idx="30">
                  <c:v>1009.8654836353261</c:v>
                </c:pt>
                <c:pt idx="31">
                  <c:v>1014.0291960351313</c:v>
                </c:pt>
                <c:pt idx="32">
                  <c:v>1008.0810354639808</c:v>
                </c:pt>
                <c:pt idx="33">
                  <c:v>1009.7333022893004</c:v>
                </c:pt>
                <c:pt idx="34">
                  <c:v>1024.141069006087</c:v>
                </c:pt>
                <c:pt idx="35">
                  <c:v>1033.7242165929408</c:v>
                </c:pt>
                <c:pt idx="36">
                  <c:v>1047.2728045605611</c:v>
                </c:pt>
                <c:pt idx="37">
                  <c:v>1055.9306827252358</c:v>
                </c:pt>
                <c:pt idx="38">
                  <c:v>1067.8270038675369</c:v>
                </c:pt>
                <c:pt idx="39">
                  <c:v>1064.3902888708719</c:v>
                </c:pt>
                <c:pt idx="40">
                  <c:v>1071.7263535752909</c:v>
                </c:pt>
                <c:pt idx="41">
                  <c:v>1085.8697576000266</c:v>
                </c:pt>
                <c:pt idx="42">
                  <c:v>1110.5876693068074</c:v>
                </c:pt>
                <c:pt idx="43">
                  <c:v>1107.08486363713</c:v>
                </c:pt>
                <c:pt idx="44">
                  <c:v>1110.719850652833</c:v>
                </c:pt>
                <c:pt idx="45">
                  <c:v>1103.1855139293757</c:v>
                </c:pt>
                <c:pt idx="46">
                  <c:v>1111.9755734400758</c:v>
                </c:pt>
                <c:pt idx="47">
                  <c:v>1124.2684386204535</c:v>
                </c:pt>
                <c:pt idx="48">
                  <c:v>1122.8144438141724</c:v>
                </c:pt>
                <c:pt idx="49">
                  <c:v>1123.0788065062236</c:v>
                </c:pt>
                <c:pt idx="50">
                  <c:v>1136.4291224548056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8-47C7-AF07-3231649D0746}"/>
            </c:ext>
          </c:extLst>
        </c:ser>
        <c:ser>
          <c:idx val="2"/>
          <c:order val="2"/>
          <c:tx>
            <c:strRef>
              <c:f>'care receipt'!$S$2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receipt'!$S$4:$S$54</c:f>
              <c:numCache>
                <c:formatCode>General</c:formatCode>
                <c:ptCount val="51"/>
                <c:pt idx="0">
                  <c:v>1469.9887491503221</c:v>
                </c:pt>
                <c:pt idx="1">
                  <c:v>1605.5407194995403</c:v>
                </c:pt>
                <c:pt idx="2">
                  <c:v>1710.4927082438396</c:v>
                </c:pt>
                <c:pt idx="3">
                  <c:v>1779.0948268311085</c:v>
                </c:pt>
                <c:pt idx="4">
                  <c:v>1887.5496212450857</c:v>
                </c:pt>
                <c:pt idx="5">
                  <c:v>1954.9621077181246</c:v>
                </c:pt>
                <c:pt idx="6">
                  <c:v>1999.3750399827147</c:v>
                </c:pt>
                <c:pt idx="7">
                  <c:v>2007.173739398223</c:v>
                </c:pt>
                <c:pt idx="8">
                  <c:v>2021.7797781340482</c:v>
                </c:pt>
                <c:pt idx="9">
                  <c:v>2044.5149696504457</c:v>
                </c:pt>
                <c:pt idx="10">
                  <c:v>2098.7093215209279</c:v>
                </c:pt>
                <c:pt idx="11">
                  <c:v>2143.7831605156462</c:v>
                </c:pt>
                <c:pt idx="12">
                  <c:v>2190.4431756626709</c:v>
                </c:pt>
                <c:pt idx="13">
                  <c:v>2240.7381778253989</c:v>
                </c:pt>
                <c:pt idx="14">
                  <c:v>2281.6483044203114</c:v>
                </c:pt>
                <c:pt idx="15">
                  <c:v>2324.9376952436846</c:v>
                </c:pt>
                <c:pt idx="16">
                  <c:v>2353.753228677258</c:v>
                </c:pt>
                <c:pt idx="17">
                  <c:v>2366.6409099147504</c:v>
                </c:pt>
                <c:pt idx="18">
                  <c:v>2372.2586171208368</c:v>
                </c:pt>
                <c:pt idx="19">
                  <c:v>2371.3994383716708</c:v>
                </c:pt>
                <c:pt idx="20">
                  <c:v>2364.3277363593029</c:v>
                </c:pt>
                <c:pt idx="21">
                  <c:v>2346.6154359918773</c:v>
                </c:pt>
                <c:pt idx="22">
                  <c:v>2310.1333844888209</c:v>
                </c:pt>
                <c:pt idx="23">
                  <c:v>2276.2288692332631</c:v>
                </c:pt>
                <c:pt idx="24">
                  <c:v>2256.4677580024409</c:v>
                </c:pt>
                <c:pt idx="25">
                  <c:v>2219.3908904422697</c:v>
                </c:pt>
                <c:pt idx="26">
                  <c:v>2202.9343128620867</c:v>
                </c:pt>
                <c:pt idx="27">
                  <c:v>2155.2168469468575</c:v>
                </c:pt>
                <c:pt idx="28">
                  <c:v>2112.9849068916888</c:v>
                </c:pt>
                <c:pt idx="29">
                  <c:v>2076.6350367346581</c:v>
                </c:pt>
                <c:pt idx="30">
                  <c:v>2041.2104359998066</c:v>
                </c:pt>
                <c:pt idx="31">
                  <c:v>2042.0035240759598</c:v>
                </c:pt>
                <c:pt idx="32">
                  <c:v>2050.4631302215962</c:v>
                </c:pt>
                <c:pt idx="33">
                  <c:v>2057.2704695419125</c:v>
                </c:pt>
                <c:pt idx="34">
                  <c:v>2089.522717972151</c:v>
                </c:pt>
                <c:pt idx="35">
                  <c:v>2133.3408341796262</c:v>
                </c:pt>
                <c:pt idx="36">
                  <c:v>2153.3002174294866</c:v>
                </c:pt>
                <c:pt idx="37">
                  <c:v>2184.7593777835714</c:v>
                </c:pt>
                <c:pt idx="38">
                  <c:v>2205.5779397825982</c:v>
                </c:pt>
                <c:pt idx="39">
                  <c:v>2226.9913178387396</c:v>
                </c:pt>
                <c:pt idx="40">
                  <c:v>2243.3818047459104</c:v>
                </c:pt>
                <c:pt idx="41">
                  <c:v>2258.5826595388503</c:v>
                </c:pt>
                <c:pt idx="42">
                  <c:v>2275.5679625031353</c:v>
                </c:pt>
                <c:pt idx="43">
                  <c:v>2298.3031540195329</c:v>
                </c:pt>
                <c:pt idx="44">
                  <c:v>2334.454752157525</c:v>
                </c:pt>
                <c:pt idx="45">
                  <c:v>2354.9428607914879</c:v>
                </c:pt>
                <c:pt idx="46">
                  <c:v>2343.1787209952126</c:v>
                </c:pt>
                <c:pt idx="47">
                  <c:v>2358.6439384802038</c:v>
                </c:pt>
                <c:pt idx="48">
                  <c:v>2348.3998841632224</c:v>
                </c:pt>
                <c:pt idx="49">
                  <c:v>2338.4201925382922</c:v>
                </c:pt>
                <c:pt idx="50">
                  <c:v>2352.0348711789256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48-47C7-AF07-3231649D0746}"/>
            </c:ext>
          </c:extLst>
        </c:ser>
        <c:ser>
          <c:idx val="3"/>
          <c:order val="3"/>
          <c:tx>
            <c:strRef>
              <c:f>'care receipt'!$T$2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receipt'!$T$4:$T$54</c:f>
              <c:numCache>
                <c:formatCode>General</c:formatCode>
                <c:ptCount val="51"/>
                <c:pt idx="0">
                  <c:v>1478.3822646229455</c:v>
                </c:pt>
                <c:pt idx="1">
                  <c:v>1526.4301839032387</c:v>
                </c:pt>
                <c:pt idx="2">
                  <c:v>1550.0245541688025</c:v>
                </c:pt>
                <c:pt idx="3">
                  <c:v>1621.0059369845314</c:v>
                </c:pt>
                <c:pt idx="4">
                  <c:v>1712.2771564151849</c:v>
                </c:pt>
                <c:pt idx="5">
                  <c:v>1794.229590951036</c:v>
                </c:pt>
                <c:pt idx="6">
                  <c:v>1858.9984505035636</c:v>
                </c:pt>
                <c:pt idx="7">
                  <c:v>1931.6981908176249</c:v>
                </c:pt>
                <c:pt idx="8">
                  <c:v>2010.6765450679006</c:v>
                </c:pt>
                <c:pt idx="9">
                  <c:v>2042.7966121521133</c:v>
                </c:pt>
                <c:pt idx="10">
                  <c:v>2088.3991765309338</c:v>
                </c:pt>
                <c:pt idx="11">
                  <c:v>2127.6570363005271</c:v>
                </c:pt>
                <c:pt idx="12">
                  <c:v>2114.3728110249572</c:v>
                </c:pt>
                <c:pt idx="13">
                  <c:v>2106.3097489173979</c:v>
                </c:pt>
                <c:pt idx="14">
                  <c:v>2112.1257281425228</c:v>
                </c:pt>
                <c:pt idx="15">
                  <c:v>2141.6682589792367</c:v>
                </c:pt>
                <c:pt idx="16">
                  <c:v>2167.6418934732606</c:v>
                </c:pt>
                <c:pt idx="17">
                  <c:v>2174.3170514475519</c:v>
                </c:pt>
                <c:pt idx="18">
                  <c:v>2195.4660668116421</c:v>
                </c:pt>
                <c:pt idx="19">
                  <c:v>2250.3213254122525</c:v>
                </c:pt>
                <c:pt idx="20">
                  <c:v>2290.3061825849859</c:v>
                </c:pt>
                <c:pt idx="21">
                  <c:v>2322.2940683231732</c:v>
                </c:pt>
                <c:pt idx="22">
                  <c:v>2363.3363762641111</c:v>
                </c:pt>
                <c:pt idx="23">
                  <c:v>2381.2469486505756</c:v>
                </c:pt>
                <c:pt idx="24">
                  <c:v>2446.2801708951542</c:v>
                </c:pt>
                <c:pt idx="25">
                  <c:v>2506.7531367018505</c:v>
                </c:pt>
                <c:pt idx="26">
                  <c:v>2564.1859315499592</c:v>
                </c:pt>
                <c:pt idx="27">
                  <c:v>2613.9522083285851</c:v>
                </c:pt>
                <c:pt idx="28">
                  <c:v>2675.8791689415625</c:v>
                </c:pt>
                <c:pt idx="29">
                  <c:v>2721.2834613013447</c:v>
                </c:pt>
                <c:pt idx="30">
                  <c:v>2768.5382925054846</c:v>
                </c:pt>
                <c:pt idx="31">
                  <c:v>2800.5261782436714</c:v>
                </c:pt>
                <c:pt idx="32">
                  <c:v>2861.7261414535087</c:v>
                </c:pt>
                <c:pt idx="33">
                  <c:v>2881.7516153763822</c:v>
                </c:pt>
                <c:pt idx="34">
                  <c:v>2913.4751384225178</c:v>
                </c:pt>
                <c:pt idx="35">
                  <c:v>2919.9520243777706</c:v>
                </c:pt>
                <c:pt idx="36">
                  <c:v>2916.5814000541186</c:v>
                </c:pt>
                <c:pt idx="37">
                  <c:v>2913.0125037114285</c:v>
                </c:pt>
                <c:pt idx="38">
                  <c:v>2901.843179972268</c:v>
                </c:pt>
                <c:pt idx="39">
                  <c:v>2888.8233173887497</c:v>
                </c:pt>
                <c:pt idx="40">
                  <c:v>2890.7399469061206</c:v>
                </c:pt>
                <c:pt idx="41">
                  <c:v>2903.8919908356643</c:v>
                </c:pt>
                <c:pt idx="42">
                  <c:v>2912.9464130384158</c:v>
                </c:pt>
                <c:pt idx="43">
                  <c:v>2932.9057962882762</c:v>
                </c:pt>
                <c:pt idx="44">
                  <c:v>2941.3654024339121</c:v>
                </c:pt>
                <c:pt idx="45">
                  <c:v>2960.465606934607</c:v>
                </c:pt>
                <c:pt idx="46">
                  <c:v>2988.2897802729885</c:v>
                </c:pt>
                <c:pt idx="47">
                  <c:v>3026.4901892743774</c:v>
                </c:pt>
                <c:pt idx="48">
                  <c:v>3068.1273132724305</c:v>
                </c:pt>
                <c:pt idx="49">
                  <c:v>3128.0715536950247</c:v>
                </c:pt>
                <c:pt idx="50">
                  <c:v>3205.397641119981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8-47C7-AF07-3231649D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needing social care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9827106508497"/>
          <c:y val="5.0925925925925923E-2"/>
          <c:w val="0.81178453068600942"/>
          <c:h val="0.73864173228346452"/>
        </c:manualLayout>
      </c:layout>
      <c:lineChart>
        <c:grouping val="standard"/>
        <c:varyColors val="0"/>
        <c:ser>
          <c:idx val="0"/>
          <c:order val="0"/>
          <c:tx>
            <c:strRef>
              <c:f>'care receipt'!$BB$2</c:f>
              <c:strCache>
                <c:ptCount val="1"/>
                <c:pt idx="0">
                  <c:v>England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receipt'!$BB$4:$BB$54</c:f>
              <c:numCache>
                <c:formatCode>General</c:formatCode>
                <c:ptCount val="51"/>
                <c:pt idx="0">
                  <c:v>0.16316697237659814</c:v>
                </c:pt>
                <c:pt idx="1">
                  <c:v>0.14435729397801744</c:v>
                </c:pt>
                <c:pt idx="2">
                  <c:v>0.1324157454181614</c:v>
                </c:pt>
                <c:pt idx="3">
                  <c:v>0.12628477297510499</c:v>
                </c:pt>
                <c:pt idx="4">
                  <c:v>0.12086814975583288</c:v>
                </c:pt>
                <c:pt idx="5">
                  <c:v>0.11653442167851001</c:v>
                </c:pt>
                <c:pt idx="6">
                  <c:v>0.11590594188638326</c:v>
                </c:pt>
                <c:pt idx="7">
                  <c:v>0.11450189155107188</c:v>
                </c:pt>
                <c:pt idx="8">
                  <c:v>0.11152688980819857</c:v>
                </c:pt>
                <c:pt idx="9">
                  <c:v>0.11169733625016086</c:v>
                </c:pt>
                <c:pt idx="10">
                  <c:v>0.1126523899753316</c:v>
                </c:pt>
                <c:pt idx="11">
                  <c:v>0.11047263073322387</c:v>
                </c:pt>
                <c:pt idx="12">
                  <c:v>0.11006649458983607</c:v>
                </c:pt>
                <c:pt idx="13">
                  <c:v>0.1111241926803014</c:v>
                </c:pt>
                <c:pt idx="14">
                  <c:v>0.10897425324514672</c:v>
                </c:pt>
                <c:pt idx="15">
                  <c:v>0.11047160202415404</c:v>
                </c:pt>
                <c:pt idx="16">
                  <c:v>0.1106635033358279</c:v>
                </c:pt>
                <c:pt idx="17">
                  <c:v>0.1105835213200612</c:v>
                </c:pt>
                <c:pt idx="18">
                  <c:v>0.10733262486716259</c:v>
                </c:pt>
                <c:pt idx="19">
                  <c:v>0.1063180760757368</c:v>
                </c:pt>
                <c:pt idx="20">
                  <c:v>0.10500357724567305</c:v>
                </c:pt>
                <c:pt idx="21">
                  <c:v>0.10298681441785125</c:v>
                </c:pt>
                <c:pt idx="22">
                  <c:v>0.10023390409931927</c:v>
                </c:pt>
                <c:pt idx="23">
                  <c:v>0.10120481927710843</c:v>
                </c:pt>
                <c:pt idx="24">
                  <c:v>9.9773544691621155E-2</c:v>
                </c:pt>
                <c:pt idx="25">
                  <c:v>9.9017018779342728E-2</c:v>
                </c:pt>
                <c:pt idx="26">
                  <c:v>9.8738279893506198E-2</c:v>
                </c:pt>
                <c:pt idx="27">
                  <c:v>9.5535816948373001E-2</c:v>
                </c:pt>
                <c:pt idx="28">
                  <c:v>9.5477530090449403E-2</c:v>
                </c:pt>
                <c:pt idx="29">
                  <c:v>9.5084700264202654E-2</c:v>
                </c:pt>
                <c:pt idx="30">
                  <c:v>9.4388834061751026E-2</c:v>
                </c:pt>
                <c:pt idx="31">
                  <c:v>9.4098594105574709E-2</c:v>
                </c:pt>
                <c:pt idx="32">
                  <c:v>9.3186013831868406E-2</c:v>
                </c:pt>
                <c:pt idx="33">
                  <c:v>9.2257136989114807E-2</c:v>
                </c:pt>
                <c:pt idx="34">
                  <c:v>9.1721593837307075E-2</c:v>
                </c:pt>
                <c:pt idx="35">
                  <c:v>9.1167632539171498E-2</c:v>
                </c:pt>
                <c:pt idx="36">
                  <c:v>8.9231138811408137E-2</c:v>
                </c:pt>
                <c:pt idx="37">
                  <c:v>8.9368443474093395E-2</c:v>
                </c:pt>
                <c:pt idx="38">
                  <c:v>8.8527240680122452E-2</c:v>
                </c:pt>
                <c:pt idx="39">
                  <c:v>8.8718192376728969E-2</c:v>
                </c:pt>
                <c:pt idx="40">
                  <c:v>8.8538236611258925E-2</c:v>
                </c:pt>
                <c:pt idx="41">
                  <c:v>8.9460188046551384E-2</c:v>
                </c:pt>
                <c:pt idx="42">
                  <c:v>9.004417261297995E-2</c:v>
                </c:pt>
                <c:pt idx="43">
                  <c:v>8.9464612034888993E-2</c:v>
                </c:pt>
                <c:pt idx="44">
                  <c:v>9.037983487680161E-2</c:v>
                </c:pt>
                <c:pt idx="45">
                  <c:v>8.958088122409294E-2</c:v>
                </c:pt>
                <c:pt idx="46">
                  <c:v>8.9471346068414032E-2</c:v>
                </c:pt>
                <c:pt idx="47">
                  <c:v>8.9690773443191235E-2</c:v>
                </c:pt>
                <c:pt idx="48">
                  <c:v>8.9214281263630138E-2</c:v>
                </c:pt>
                <c:pt idx="49">
                  <c:v>8.9391869438393085E-2</c:v>
                </c:pt>
                <c:pt idx="50">
                  <c:v>8.9832337216773556E-2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6-4EA9-95A2-A5B1CC5ADD98}"/>
            </c:ext>
          </c:extLst>
        </c:ser>
        <c:ser>
          <c:idx val="1"/>
          <c:order val="1"/>
          <c:tx>
            <c:strRef>
              <c:f>'care receipt'!$BC$2</c:f>
              <c:strCache>
                <c:ptCount val="1"/>
                <c:pt idx="0">
                  <c:v>Wales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receipt'!$BC$4:$BC$54</c:f>
              <c:numCache>
                <c:formatCode>General</c:formatCode>
                <c:ptCount val="51"/>
                <c:pt idx="0">
                  <c:v>0.14001473839351511</c:v>
                </c:pt>
                <c:pt idx="1">
                  <c:v>0.10791871058163981</c:v>
                </c:pt>
                <c:pt idx="2">
                  <c:v>8.6183769282360836E-2</c:v>
                </c:pt>
                <c:pt idx="3">
                  <c:v>8.1761006289308172E-2</c:v>
                </c:pt>
                <c:pt idx="4">
                  <c:v>7.6522803795531072E-2</c:v>
                </c:pt>
                <c:pt idx="5">
                  <c:v>7.5938318300843757E-2</c:v>
                </c:pt>
                <c:pt idx="6">
                  <c:v>6.7460317460317457E-2</c:v>
                </c:pt>
                <c:pt idx="7">
                  <c:v>6.1881188118811881E-2</c:v>
                </c:pt>
                <c:pt idx="8">
                  <c:v>6.4299165994081253E-2</c:v>
                </c:pt>
                <c:pt idx="9">
                  <c:v>6.2450800314877986E-2</c:v>
                </c:pt>
                <c:pt idx="10">
                  <c:v>6.3769606582669072E-2</c:v>
                </c:pt>
                <c:pt idx="11">
                  <c:v>6.2690355329949238E-2</c:v>
                </c:pt>
                <c:pt idx="12">
                  <c:v>5.8098591549295774E-2</c:v>
                </c:pt>
                <c:pt idx="13">
                  <c:v>5.9286592865928661E-2</c:v>
                </c:pt>
                <c:pt idx="14">
                  <c:v>6.3996091841719588E-2</c:v>
                </c:pt>
                <c:pt idx="15">
                  <c:v>6.3239198648322476E-2</c:v>
                </c:pt>
                <c:pt idx="16">
                  <c:v>6.3248682319118357E-2</c:v>
                </c:pt>
                <c:pt idx="17">
                  <c:v>5.5383146335640968E-2</c:v>
                </c:pt>
                <c:pt idx="18">
                  <c:v>5.7268722466960353E-2</c:v>
                </c:pt>
                <c:pt idx="19">
                  <c:v>5.3956019043300836E-2</c:v>
                </c:pt>
                <c:pt idx="20">
                  <c:v>5.4744525547445258E-2</c:v>
                </c:pt>
                <c:pt idx="21">
                  <c:v>5.600907029478458E-2</c:v>
                </c:pt>
                <c:pt idx="22">
                  <c:v>5.7544177616674221E-2</c:v>
                </c:pt>
                <c:pt idx="23">
                  <c:v>5.7297541168508909E-2</c:v>
                </c:pt>
                <c:pt idx="24">
                  <c:v>5.2881355932203389E-2</c:v>
                </c:pt>
                <c:pt idx="25">
                  <c:v>5.218743060182101E-2</c:v>
                </c:pt>
                <c:pt idx="26">
                  <c:v>5.4414088959132988E-2</c:v>
                </c:pt>
                <c:pt idx="27">
                  <c:v>5.615696887686062E-2</c:v>
                </c:pt>
                <c:pt idx="28">
                  <c:v>4.8625312428993407E-2</c:v>
                </c:pt>
                <c:pt idx="29">
                  <c:v>5.6582249600730092E-2</c:v>
                </c:pt>
                <c:pt idx="30">
                  <c:v>5.1316677920324107E-2</c:v>
                </c:pt>
                <c:pt idx="31">
                  <c:v>4.8376259798432249E-2</c:v>
                </c:pt>
                <c:pt idx="32">
                  <c:v>4.7934614535012146E-2</c:v>
                </c:pt>
                <c:pt idx="33">
                  <c:v>4.9528818759587992E-2</c:v>
                </c:pt>
                <c:pt idx="34">
                  <c:v>4.6905118869136862E-2</c:v>
                </c:pt>
                <c:pt idx="35">
                  <c:v>4.9722577891591978E-2</c:v>
                </c:pt>
                <c:pt idx="36">
                  <c:v>4.8305084745762714E-2</c:v>
                </c:pt>
                <c:pt idx="37">
                  <c:v>4.6697517879680267E-2</c:v>
                </c:pt>
                <c:pt idx="38">
                  <c:v>4.6986936367467341E-2</c:v>
                </c:pt>
                <c:pt idx="39">
                  <c:v>4.8582995951417005E-2</c:v>
                </c:pt>
                <c:pt idx="40">
                  <c:v>4.6733016010385112E-2</c:v>
                </c:pt>
                <c:pt idx="41">
                  <c:v>4.4827586206896551E-2</c:v>
                </c:pt>
                <c:pt idx="42">
                  <c:v>4.23998304006784E-2</c:v>
                </c:pt>
                <c:pt idx="43">
                  <c:v>4.1101694915254235E-2</c:v>
                </c:pt>
                <c:pt idx="44">
                  <c:v>4.2157470551766892E-2</c:v>
                </c:pt>
                <c:pt idx="45">
                  <c:v>3.9841468502294537E-2</c:v>
                </c:pt>
                <c:pt idx="46">
                  <c:v>4.1675305826249225E-2</c:v>
                </c:pt>
                <c:pt idx="47">
                  <c:v>4.4533600802407224E-2</c:v>
                </c:pt>
                <c:pt idx="48">
                  <c:v>4.7156726768377254E-2</c:v>
                </c:pt>
                <c:pt idx="49">
                  <c:v>4.707728520988623E-2</c:v>
                </c:pt>
                <c:pt idx="50">
                  <c:v>4.7937131630648333E-2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6-4EA9-95A2-A5B1CC5ADD98}"/>
            </c:ext>
          </c:extLst>
        </c:ser>
        <c:ser>
          <c:idx val="2"/>
          <c:order val="2"/>
          <c:tx>
            <c:strRef>
              <c:f>'care receipt'!$BD$2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receipt'!$BD$4:$BD$54</c:f>
              <c:numCache>
                <c:formatCode>General</c:formatCode>
                <c:ptCount val="51"/>
                <c:pt idx="0">
                  <c:v>0.16032752245113577</c:v>
                </c:pt>
                <c:pt idx="1">
                  <c:v>0.12765425930552085</c:v>
                </c:pt>
                <c:pt idx="2">
                  <c:v>0.1084949215143121</c:v>
                </c:pt>
                <c:pt idx="3">
                  <c:v>8.6889573251209856E-2</c:v>
                </c:pt>
                <c:pt idx="4">
                  <c:v>8.0978490088570221E-2</c:v>
                </c:pt>
                <c:pt idx="5">
                  <c:v>7.0980788675429729E-2</c:v>
                </c:pt>
                <c:pt idx="6">
                  <c:v>6.5481939347112231E-2</c:v>
                </c:pt>
                <c:pt idx="7">
                  <c:v>6.5799396681749625E-2</c:v>
                </c:pt>
                <c:pt idx="8">
                  <c:v>6.1690089432378171E-2</c:v>
                </c:pt>
                <c:pt idx="9">
                  <c:v>6.6203365032918807E-2</c:v>
                </c:pt>
                <c:pt idx="10">
                  <c:v>6.3909774436090222E-2</c:v>
                </c:pt>
                <c:pt idx="11">
                  <c:v>6.2010102769552343E-2</c:v>
                </c:pt>
                <c:pt idx="12">
                  <c:v>5.6989433570067555E-2</c:v>
                </c:pt>
                <c:pt idx="13">
                  <c:v>5.9983150800336983E-2</c:v>
                </c:pt>
                <c:pt idx="14">
                  <c:v>5.5630026809651477E-2</c:v>
                </c:pt>
                <c:pt idx="15">
                  <c:v>5.5026281208935608E-2</c:v>
                </c:pt>
                <c:pt idx="16">
                  <c:v>5.2948843271423914E-2</c:v>
                </c:pt>
                <c:pt idx="17">
                  <c:v>4.9807815502882768E-2</c:v>
                </c:pt>
                <c:pt idx="18">
                  <c:v>4.6563192904656318E-2</c:v>
                </c:pt>
                <c:pt idx="19">
                  <c:v>4.9224438113327003E-2</c:v>
                </c:pt>
                <c:pt idx="20">
                  <c:v>4.8397334179625516E-2</c:v>
                </c:pt>
                <c:pt idx="21">
                  <c:v>4.6944621260343732E-2</c:v>
                </c:pt>
                <c:pt idx="22">
                  <c:v>5.0904434128381623E-2</c:v>
                </c:pt>
                <c:pt idx="23">
                  <c:v>4.8996364785838471E-2</c:v>
                </c:pt>
                <c:pt idx="24">
                  <c:v>4.7812500000000001E-2</c:v>
                </c:pt>
                <c:pt idx="25">
                  <c:v>4.5921544209215445E-2</c:v>
                </c:pt>
                <c:pt idx="26">
                  <c:v>4.5746514178286075E-2</c:v>
                </c:pt>
                <c:pt idx="27">
                  <c:v>4.8456057007125894E-2</c:v>
                </c:pt>
                <c:pt idx="28">
                  <c:v>4.72972972972973E-2</c:v>
                </c:pt>
                <c:pt idx="29">
                  <c:v>4.7445832674363433E-2</c:v>
                </c:pt>
                <c:pt idx="30">
                  <c:v>4.6226415094339619E-2</c:v>
                </c:pt>
                <c:pt idx="31">
                  <c:v>4.6467817896389325E-2</c:v>
                </c:pt>
                <c:pt idx="32">
                  <c:v>4.5133991537376586E-2</c:v>
                </c:pt>
                <c:pt idx="33">
                  <c:v>4.6508010577072642E-2</c:v>
                </c:pt>
                <c:pt idx="34">
                  <c:v>4.5936395759717315E-2</c:v>
                </c:pt>
                <c:pt idx="35">
                  <c:v>4.708760128420731E-2</c:v>
                </c:pt>
                <c:pt idx="36">
                  <c:v>4.4063079777365489E-2</c:v>
                </c:pt>
                <c:pt idx="37">
                  <c:v>3.9236805662409599E-2</c:v>
                </c:pt>
                <c:pt idx="38">
                  <c:v>4.0524070688604509E-2</c:v>
                </c:pt>
                <c:pt idx="39">
                  <c:v>3.950579621720561E-2</c:v>
                </c:pt>
                <c:pt idx="40">
                  <c:v>4.2068227015450516E-2</c:v>
                </c:pt>
                <c:pt idx="41">
                  <c:v>4.1501976284584984E-2</c:v>
                </c:pt>
                <c:pt idx="42">
                  <c:v>4.3585021485573971E-2</c:v>
                </c:pt>
                <c:pt idx="43">
                  <c:v>4.389869531849578E-2</c:v>
                </c:pt>
                <c:pt idx="44">
                  <c:v>3.9632746748278498E-2</c:v>
                </c:pt>
                <c:pt idx="45">
                  <c:v>3.4702227610243976E-2</c:v>
                </c:pt>
                <c:pt idx="46">
                  <c:v>3.7900436155812907E-2</c:v>
                </c:pt>
                <c:pt idx="47">
                  <c:v>3.6455245998814466E-2</c:v>
                </c:pt>
                <c:pt idx="48">
                  <c:v>3.69424838564349E-2</c:v>
                </c:pt>
                <c:pt idx="49">
                  <c:v>3.8914566870433875E-2</c:v>
                </c:pt>
                <c:pt idx="50">
                  <c:v>3.920990566037736E-2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6-4EA9-95A2-A5B1CC5ADD98}"/>
            </c:ext>
          </c:extLst>
        </c:ser>
        <c:ser>
          <c:idx val="3"/>
          <c:order val="3"/>
          <c:tx>
            <c:strRef>
              <c:f>'care receipt'!$BE$2</c:f>
              <c:strCache>
                <c:ptCount val="1"/>
                <c:pt idx="0">
                  <c:v>Northern Ireland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receipt'!$BE$4:$BE$54</c:f>
              <c:numCache>
                <c:formatCode>General</c:formatCode>
                <c:ptCount val="51"/>
                <c:pt idx="0">
                  <c:v>0.13101265822784811</c:v>
                </c:pt>
                <c:pt idx="1">
                  <c:v>0.12272727272727273</c:v>
                </c:pt>
                <c:pt idx="2">
                  <c:v>0.11538461538461539</c:v>
                </c:pt>
                <c:pt idx="3">
                  <c:v>0.10804020100502512</c:v>
                </c:pt>
                <c:pt idx="4">
                  <c:v>0.107981220657277</c:v>
                </c:pt>
                <c:pt idx="5">
                  <c:v>0.1125502456453774</c:v>
                </c:pt>
                <c:pt idx="6">
                  <c:v>0.12017167381974249</c:v>
                </c:pt>
                <c:pt idx="7">
                  <c:v>0.11650082918739635</c:v>
                </c:pt>
                <c:pt idx="8">
                  <c:v>0.11164084227254668</c:v>
                </c:pt>
                <c:pt idx="9">
                  <c:v>0.10600706713780919</c:v>
                </c:pt>
                <c:pt idx="10">
                  <c:v>0.10818933132982719</c:v>
                </c:pt>
                <c:pt idx="11">
                  <c:v>0.10699740836727138</c:v>
                </c:pt>
                <c:pt idx="12">
                  <c:v>9.8837209302325577E-2</c:v>
                </c:pt>
                <c:pt idx="13">
                  <c:v>0.11355443403028118</c:v>
                </c:pt>
                <c:pt idx="14">
                  <c:v>0.11292613636363637</c:v>
                </c:pt>
                <c:pt idx="15">
                  <c:v>0.10975609756097561</c:v>
                </c:pt>
                <c:pt idx="16">
                  <c:v>0.1104631217838765</c:v>
                </c:pt>
                <c:pt idx="17">
                  <c:v>0.10251256281407035</c:v>
                </c:pt>
                <c:pt idx="18">
                  <c:v>0.10180623973727422</c:v>
                </c:pt>
                <c:pt idx="19">
                  <c:v>9.947124917382684E-2</c:v>
                </c:pt>
                <c:pt idx="20">
                  <c:v>9.4195688225538976E-2</c:v>
                </c:pt>
                <c:pt idx="21">
                  <c:v>9.4501152453078691E-2</c:v>
                </c:pt>
                <c:pt idx="22">
                  <c:v>9.3448619886930498E-2</c:v>
                </c:pt>
                <c:pt idx="23">
                  <c:v>9.9006622516556286E-2</c:v>
                </c:pt>
                <c:pt idx="24">
                  <c:v>0.10160603080957063</c:v>
                </c:pt>
                <c:pt idx="25">
                  <c:v>9.7790773229369715E-2</c:v>
                </c:pt>
                <c:pt idx="26">
                  <c:v>8.9808917197452223E-2</c:v>
                </c:pt>
                <c:pt idx="27">
                  <c:v>8.810432569974555E-2</c:v>
                </c:pt>
                <c:pt idx="28">
                  <c:v>8.1982840800762624E-2</c:v>
                </c:pt>
                <c:pt idx="29">
                  <c:v>8.1247968800779974E-2</c:v>
                </c:pt>
                <c:pt idx="30">
                  <c:v>7.704706640876853E-2</c:v>
                </c:pt>
                <c:pt idx="31">
                  <c:v>8.1089642065251821E-2</c:v>
                </c:pt>
                <c:pt idx="32">
                  <c:v>7.7309868007542429E-2</c:v>
                </c:pt>
                <c:pt idx="33">
                  <c:v>7.3063656318595169E-2</c:v>
                </c:pt>
                <c:pt idx="34">
                  <c:v>7.1718116619893982E-2</c:v>
                </c:pt>
                <c:pt idx="35">
                  <c:v>7.5906576521204666E-2</c:v>
                </c:pt>
                <c:pt idx="36">
                  <c:v>7.5350823672971329E-2</c:v>
                </c:pt>
                <c:pt idx="37">
                  <c:v>7.8020643594414088E-2</c:v>
                </c:pt>
                <c:pt idx="38">
                  <c:v>7.3400060661207162E-2</c:v>
                </c:pt>
                <c:pt idx="39">
                  <c:v>8.178211779066219E-2</c:v>
                </c:pt>
                <c:pt idx="40">
                  <c:v>8.4902840059790735E-2</c:v>
                </c:pt>
                <c:pt idx="41">
                  <c:v>7.6393049730377471E-2</c:v>
                </c:pt>
                <c:pt idx="42">
                  <c:v>8.0504656052868731E-2</c:v>
                </c:pt>
                <c:pt idx="43">
                  <c:v>7.5956937799043056E-2</c:v>
                </c:pt>
                <c:pt idx="44">
                  <c:v>7.8885630498533726E-2</c:v>
                </c:pt>
                <c:pt idx="45">
                  <c:v>7.7684026767529821E-2</c:v>
                </c:pt>
                <c:pt idx="46">
                  <c:v>7.1428571428571425E-2</c:v>
                </c:pt>
                <c:pt idx="47">
                  <c:v>7.1201157742402321E-2</c:v>
                </c:pt>
                <c:pt idx="48">
                  <c:v>7.3212747631352285E-2</c:v>
                </c:pt>
                <c:pt idx="49">
                  <c:v>6.7315955313663703E-2</c:v>
                </c:pt>
                <c:pt idx="50">
                  <c:v>7.3115860517435322E-2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26-4EA9-95A2-A5B1CC5AD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334863"/>
        <c:axId val="1429335343"/>
      </c:lineChart>
      <c:catAx>
        <c:axId val="142933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5343"/>
        <c:crosses val="autoZero"/>
        <c:auto val="1"/>
        <c:lblAlgn val="ctr"/>
        <c:lblOffset val="100"/>
        <c:noMultiLvlLbl val="0"/>
      </c:catAx>
      <c:valAx>
        <c:axId val="14293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</a:t>
                </a:r>
                <a:r>
                  <a:rPr lang="en-GB" baseline="0"/>
                  <a:t> popultion in need of social care not receiving care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2507817385866166E-2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63197470860232"/>
          <c:y val="6.076334208223972E-2"/>
          <c:w val="0.688368025291397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142875</xdr:colOff>
      <xdr:row>12</xdr:row>
      <xdr:rowOff>152406</xdr:rowOff>
    </xdr:from>
    <xdr:to>
      <xdr:col>72</xdr:col>
      <xdr:colOff>295275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195FB-EB8F-FE2E-CEFE-67886417E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72</xdr:col>
      <xdr:colOff>171450</xdr:colOff>
      <xdr:row>13</xdr:row>
      <xdr:rowOff>76200</xdr:rowOff>
    </xdr:from>
    <xdr:to>
      <xdr:col>80</xdr:col>
      <xdr:colOff>323850</xdr:colOff>
      <xdr:row>29</xdr:row>
      <xdr:rowOff>57144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3A8D1-F03B-4C1D-8266-E85A16707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89</xdr:col>
      <xdr:colOff>285750</xdr:colOff>
      <xdr:row>11</xdr:row>
      <xdr:rowOff>38100</xdr:rowOff>
    </xdr:from>
    <xdr:to>
      <xdr:col>97</xdr:col>
      <xdr:colOff>438150</xdr:colOff>
      <xdr:row>27</xdr:row>
      <xdr:rowOff>19044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5381BC-E951-448A-BC8F-25774FDC1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107</xdr:col>
      <xdr:colOff>571500</xdr:colOff>
      <xdr:row>10</xdr:row>
      <xdr:rowOff>85725</xdr:rowOff>
    </xdr:from>
    <xdr:to>
      <xdr:col>116</xdr:col>
      <xdr:colOff>114300</xdr:colOff>
      <xdr:row>26</xdr:row>
      <xdr:rowOff>66669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DA70DC-20E5-405B-A821-A568EF8A9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98</xdr:col>
      <xdr:colOff>152400</xdr:colOff>
      <xdr:row>11</xdr:row>
      <xdr:rowOff>19050</xdr:rowOff>
    </xdr:from>
    <xdr:to>
      <xdr:col>106</xdr:col>
      <xdr:colOff>304800</xdr:colOff>
      <xdr:row>26</xdr:row>
      <xdr:rowOff>190494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71D96C-8F1E-4834-AFF7-24B54878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130</xdr:col>
      <xdr:colOff>390525</xdr:colOff>
      <xdr:row>10</xdr:row>
      <xdr:rowOff>142875</xdr:rowOff>
    </xdr:from>
    <xdr:to>
      <xdr:col>138</xdr:col>
      <xdr:colOff>457200</xdr:colOff>
      <xdr:row>26</xdr:row>
      <xdr:rowOff>123819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31A3A8-07F0-4B54-ABC9-0C9B1323C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9524</xdr:colOff>
      <xdr:row>6</xdr:row>
      <xdr:rowOff>90487</xdr:rowOff>
    </xdr:from>
    <xdr:to>
      <xdr:col>30</xdr:col>
      <xdr:colOff>209549</xdr:colOff>
      <xdr:row>20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826740-3C47-DE00-14B4-E2E195462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295275</xdr:colOff>
      <xdr:row>10</xdr:row>
      <xdr:rowOff>38100</xdr:rowOff>
    </xdr:from>
    <xdr:to>
      <xdr:col>10</xdr:col>
      <xdr:colOff>447675</xdr:colOff>
      <xdr:row>26</xdr:row>
      <xdr:rowOff>19044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250432-753C-45ED-89F5-50E249893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438150</xdr:colOff>
      <xdr:row>14</xdr:row>
      <xdr:rowOff>180975</xdr:rowOff>
    </xdr:from>
    <xdr:to>
      <xdr:col>57</xdr:col>
      <xdr:colOff>28575</xdr:colOff>
      <xdr:row>29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96FE03-14AE-4EA3-88B9-6D98754CC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116</xdr:col>
      <xdr:colOff>342900</xdr:colOff>
      <xdr:row>10</xdr:row>
      <xdr:rowOff>38100</xdr:rowOff>
    </xdr:from>
    <xdr:to>
      <xdr:col>125</xdr:col>
      <xdr:colOff>76200</xdr:colOff>
      <xdr:row>26</xdr:row>
      <xdr:rowOff>19044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74E9DFC-0F46-4DDD-8525-05ADA605D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106</xdr:col>
      <xdr:colOff>428625</xdr:colOff>
      <xdr:row>11</xdr:row>
      <xdr:rowOff>85725</xdr:rowOff>
    </xdr:from>
    <xdr:to>
      <xdr:col>114</xdr:col>
      <xdr:colOff>581025</xdr:colOff>
      <xdr:row>27</xdr:row>
      <xdr:rowOff>66669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1C4736-30ED-4715-B1CD-F5023F66B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140</xdr:col>
      <xdr:colOff>9525</xdr:colOff>
      <xdr:row>11</xdr:row>
      <xdr:rowOff>0</xdr:rowOff>
    </xdr:from>
    <xdr:to>
      <xdr:col>148</xdr:col>
      <xdr:colOff>161925</xdr:colOff>
      <xdr:row>26</xdr:row>
      <xdr:rowOff>171444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351A7A-A839-43DB-AE79-60512A626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7</xdr:row>
      <xdr:rowOff>80962</xdr:rowOff>
    </xdr:from>
    <xdr:to>
      <xdr:col>9</xdr:col>
      <xdr:colOff>95250</xdr:colOff>
      <xdr:row>21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C8DBFE-90EE-4246-C0E9-C6AEF2F79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8</xdr:row>
      <xdr:rowOff>14287</xdr:rowOff>
    </xdr:from>
    <xdr:to>
      <xdr:col>18</xdr:col>
      <xdr:colOff>171450</xdr:colOff>
      <xdr:row>22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8FA4B9-DFE6-EB9A-5439-CC1AFDEEB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97</xdr:col>
      <xdr:colOff>9525</xdr:colOff>
      <xdr:row>9</xdr:row>
      <xdr:rowOff>52387</xdr:rowOff>
    </xdr:from>
    <xdr:to>
      <xdr:col>104</xdr:col>
      <xdr:colOff>314325</xdr:colOff>
      <xdr:row>23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D73039-3AA7-A12D-A8EC-71F505B43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104</xdr:col>
      <xdr:colOff>123825</xdr:colOff>
      <xdr:row>24</xdr:row>
      <xdr:rowOff>147637</xdr:rowOff>
    </xdr:from>
    <xdr:to>
      <xdr:col>111</xdr:col>
      <xdr:colOff>428625</xdr:colOff>
      <xdr:row>39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53F35A-92E4-AD43-5F0F-13EAED07C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107</xdr:col>
      <xdr:colOff>457199</xdr:colOff>
      <xdr:row>7</xdr:row>
      <xdr:rowOff>66675</xdr:rowOff>
    </xdr:from>
    <xdr:to>
      <xdr:col>116</xdr:col>
      <xdr:colOff>9524</xdr:colOff>
      <xdr:row>22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AF62D5-F999-9EFA-E119-68D6D4079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504824</xdr:colOff>
      <xdr:row>7</xdr:row>
      <xdr:rowOff>28575</xdr:rowOff>
    </xdr:from>
    <xdr:to>
      <xdr:col>77</xdr:col>
      <xdr:colOff>419100</xdr:colOff>
      <xdr:row>23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55BF90-8D6B-41A5-853E-E9F475EF2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117</xdr:col>
      <xdr:colOff>0</xdr:colOff>
      <xdr:row>9</xdr:row>
      <xdr:rowOff>47625</xdr:rowOff>
    </xdr:from>
    <xdr:to>
      <xdr:col>125</xdr:col>
      <xdr:colOff>600075</xdr:colOff>
      <xdr:row>25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F9C399-0DE3-4F7E-B470-6401D2476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126</xdr:col>
      <xdr:colOff>200025</xdr:colOff>
      <xdr:row>9</xdr:row>
      <xdr:rowOff>28575</xdr:rowOff>
    </xdr:from>
    <xdr:to>
      <xdr:col>134</xdr:col>
      <xdr:colOff>361950</xdr:colOff>
      <xdr:row>24</xdr:row>
      <xdr:rowOff>138112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7947A3-4F20-42A8-B18C-1002DB38C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8257-28FE-470C-8FED-5082C28D8227}">
  <dimension ref="A2:B8"/>
  <sheetViews>
    <sheetView workbookViewId="0">
      <selection activeCell="D11" sqref="D11"/>
    </sheetView>
  </sheetViews>
  <sheetFormatPr defaultRowHeight="15" x14ac:dyDescent="0.25"/>
  <cols>
    <col min="1" max="1" width="14.5703125" customWidth="1"/>
  </cols>
  <sheetData>
    <row r="2" spans="1:2" x14ac:dyDescent="0.25">
      <c r="A2" t="s">
        <v>109</v>
      </c>
    </row>
    <row r="3" spans="1:2" x14ac:dyDescent="0.25">
      <c r="A3" t="s">
        <v>112</v>
      </c>
      <c r="B3" t="s">
        <v>113</v>
      </c>
    </row>
    <row r="4" spans="1:2" x14ac:dyDescent="0.25">
      <c r="A4" t="s">
        <v>114</v>
      </c>
      <c r="B4" t="s">
        <v>115</v>
      </c>
    </row>
    <row r="7" spans="1:2" x14ac:dyDescent="0.25">
      <c r="A7" t="s">
        <v>0</v>
      </c>
    </row>
    <row r="8" spans="1:2" x14ac:dyDescent="0.25">
      <c r="A8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69B2-5EF8-45B1-A678-D487E4188507}">
  <dimension ref="A1:FJ60"/>
  <sheetViews>
    <sheetView workbookViewId="0">
      <pane xSplit="1" ySplit="2" topLeftCell="BF3" activePane="bottomRight" state="frozen"/>
      <selection pane="topRight" activeCell="B1" sqref="B1"/>
      <selection pane="bottomLeft" activeCell="A3" sqref="A3"/>
      <selection pane="bottomRight" activeCell="BS3" sqref="BS3"/>
    </sheetView>
  </sheetViews>
  <sheetFormatPr defaultRowHeight="15" x14ac:dyDescent="0.25"/>
  <cols>
    <col min="115" max="115" width="9.140625" customWidth="1"/>
    <col min="134" max="134" width="10.42578125" customWidth="1"/>
  </cols>
  <sheetData>
    <row r="1" spans="1:166" x14ac:dyDescent="0.25">
      <c r="B1" t="s">
        <v>57</v>
      </c>
      <c r="F1" t="s">
        <v>58</v>
      </c>
      <c r="J1" t="s">
        <v>59</v>
      </c>
      <c r="L1" t="s">
        <v>29</v>
      </c>
      <c r="Q1" t="s">
        <v>60</v>
      </c>
      <c r="W1" t="s">
        <v>61</v>
      </c>
      <c r="Z1" t="s">
        <v>63</v>
      </c>
      <c r="AB1" t="s">
        <v>64</v>
      </c>
      <c r="AE1" t="s">
        <v>69</v>
      </c>
      <c r="AI1" t="s">
        <v>70</v>
      </c>
      <c r="AM1" t="s">
        <v>71</v>
      </c>
      <c r="AR1" t="s">
        <v>116</v>
      </c>
      <c r="AW1" t="s">
        <v>72</v>
      </c>
      <c r="BB1" t="s">
        <v>73</v>
      </c>
      <c r="BH1" t="s">
        <v>117</v>
      </c>
      <c r="BN1" t="s">
        <v>10</v>
      </c>
      <c r="BT1" t="s">
        <v>52</v>
      </c>
      <c r="BY1" t="s">
        <v>11</v>
      </c>
      <c r="CF1" t="s">
        <v>62</v>
      </c>
      <c r="CO1" t="s">
        <v>16</v>
      </c>
      <c r="CS1" t="s">
        <v>19</v>
      </c>
      <c r="CZ1" t="s">
        <v>20</v>
      </c>
      <c r="DE1" t="s">
        <v>21</v>
      </c>
      <c r="DH1" t="s">
        <v>24</v>
      </c>
      <c r="DK1" t="s">
        <v>22</v>
      </c>
      <c r="DN1" t="s">
        <v>89</v>
      </c>
      <c r="DO1" t="s">
        <v>74</v>
      </c>
      <c r="DP1" t="s">
        <v>23</v>
      </c>
      <c r="DQ1" t="s">
        <v>74</v>
      </c>
      <c r="DR1" t="s">
        <v>90</v>
      </c>
      <c r="DV1" t="s">
        <v>5</v>
      </c>
      <c r="DX1" t="s">
        <v>6</v>
      </c>
      <c r="EA1" t="s">
        <v>25</v>
      </c>
      <c r="ED1" t="s">
        <v>33</v>
      </c>
      <c r="EG1" t="s">
        <v>32</v>
      </c>
      <c r="EQ1" t="s">
        <v>34</v>
      </c>
      <c r="EX1" t="s">
        <v>28</v>
      </c>
      <c r="EY1" t="s">
        <v>30</v>
      </c>
    </row>
    <row r="2" spans="1:166" x14ac:dyDescent="0.25">
      <c r="A2" t="s">
        <v>2</v>
      </c>
      <c r="B2" t="s">
        <v>5</v>
      </c>
      <c r="C2" t="s">
        <v>6</v>
      </c>
      <c r="D2" t="s">
        <v>7</v>
      </c>
      <c r="E2" t="s">
        <v>8</v>
      </c>
      <c r="F2" t="s">
        <v>5</v>
      </c>
      <c r="G2" t="s">
        <v>6</v>
      </c>
      <c r="H2" t="s">
        <v>7</v>
      </c>
      <c r="I2" t="s">
        <v>8</v>
      </c>
      <c r="J2" t="s">
        <v>7</v>
      </c>
      <c r="K2" t="s">
        <v>8</v>
      </c>
      <c r="N2" t="s">
        <v>3</v>
      </c>
      <c r="P2" t="s">
        <v>2</v>
      </c>
      <c r="Q2" t="s">
        <v>5</v>
      </c>
      <c r="R2" t="s">
        <v>6</v>
      </c>
      <c r="S2" t="s">
        <v>7</v>
      </c>
      <c r="T2" t="s">
        <v>8</v>
      </c>
      <c r="W2" t="s">
        <v>7</v>
      </c>
      <c r="X2" t="s">
        <v>8</v>
      </c>
      <c r="Z2" t="s">
        <v>7</v>
      </c>
      <c r="AA2" t="s">
        <v>8</v>
      </c>
      <c r="AB2" t="s">
        <v>7</v>
      </c>
      <c r="AC2" t="s">
        <v>8</v>
      </c>
      <c r="AE2" t="s">
        <v>65</v>
      </c>
      <c r="AF2" t="s">
        <v>66</v>
      </c>
      <c r="AG2" t="s">
        <v>67</v>
      </c>
      <c r="AH2" t="s">
        <v>68</v>
      </c>
      <c r="AI2" t="s">
        <v>65</v>
      </c>
      <c r="AJ2" t="s">
        <v>66</v>
      </c>
      <c r="AK2" t="s">
        <v>67</v>
      </c>
      <c r="AL2" t="s">
        <v>68</v>
      </c>
      <c r="AM2" t="s">
        <v>65</v>
      </c>
      <c r="AN2" t="s">
        <v>66</v>
      </c>
      <c r="AO2" t="s">
        <v>67</v>
      </c>
      <c r="AP2" t="s">
        <v>68</v>
      </c>
      <c r="AR2" t="s">
        <v>65</v>
      </c>
      <c r="AS2" t="s">
        <v>66</v>
      </c>
      <c r="AT2" t="s">
        <v>67</v>
      </c>
      <c r="AU2" t="s">
        <v>68</v>
      </c>
      <c r="AW2" t="s">
        <v>65</v>
      </c>
      <c r="AX2" t="s">
        <v>66</v>
      </c>
      <c r="AY2" t="s">
        <v>67</v>
      </c>
      <c r="AZ2" t="s">
        <v>68</v>
      </c>
      <c r="BB2" t="s">
        <v>65</v>
      </c>
      <c r="BC2" t="s">
        <v>66</v>
      </c>
      <c r="BD2" t="s">
        <v>67</v>
      </c>
      <c r="BE2" t="s">
        <v>68</v>
      </c>
      <c r="BH2" t="s">
        <v>65</v>
      </c>
      <c r="BI2" t="s">
        <v>66</v>
      </c>
      <c r="BJ2" t="s">
        <v>67</v>
      </c>
      <c r="BK2" t="s">
        <v>68</v>
      </c>
      <c r="BL2" t="s">
        <v>9</v>
      </c>
      <c r="BN2" t="s">
        <v>5</v>
      </c>
      <c r="BO2" t="s">
        <v>6</v>
      </c>
      <c r="BP2" t="s">
        <v>7</v>
      </c>
      <c r="BQ2" t="s">
        <v>8</v>
      </c>
      <c r="BR2" t="s">
        <v>9</v>
      </c>
      <c r="BT2" t="s">
        <v>5</v>
      </c>
      <c r="BU2" t="s">
        <v>6</v>
      </c>
      <c r="BV2" t="s">
        <v>7</v>
      </c>
      <c r="BW2" t="s">
        <v>8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D2" t="s">
        <v>110</v>
      </c>
      <c r="CF2" t="s">
        <v>7</v>
      </c>
      <c r="CG2" t="s">
        <v>8</v>
      </c>
      <c r="CI2" t="s">
        <v>12</v>
      </c>
      <c r="CJ2" t="s">
        <v>13</v>
      </c>
      <c r="CK2" t="s">
        <v>14</v>
      </c>
      <c r="CL2" t="s">
        <v>103</v>
      </c>
      <c r="CM2" t="s">
        <v>111</v>
      </c>
      <c r="CN2" t="s">
        <v>15</v>
      </c>
      <c r="CO2" t="s">
        <v>18</v>
      </c>
      <c r="CP2" t="s">
        <v>17</v>
      </c>
      <c r="CS2" t="s">
        <v>5</v>
      </c>
      <c r="CT2" t="s">
        <v>6</v>
      </c>
      <c r="CU2" t="s">
        <v>7</v>
      </c>
      <c r="CV2" t="s">
        <v>8</v>
      </c>
      <c r="CW2" t="s">
        <v>9</v>
      </c>
      <c r="CZ2" t="s">
        <v>5</v>
      </c>
      <c r="DA2" t="s">
        <v>6</v>
      </c>
      <c r="DB2" t="s">
        <v>7</v>
      </c>
      <c r="DC2" t="s">
        <v>8</v>
      </c>
      <c r="DE2" t="s">
        <v>7</v>
      </c>
      <c r="DF2" t="s">
        <v>8</v>
      </c>
      <c r="DH2" t="s">
        <v>7</v>
      </c>
      <c r="DI2" t="s">
        <v>8</v>
      </c>
      <c r="DK2" t="s">
        <v>7</v>
      </c>
      <c r="DL2" t="s">
        <v>8</v>
      </c>
      <c r="DN2" t="s">
        <v>75</v>
      </c>
      <c r="DO2" t="s">
        <v>76</v>
      </c>
      <c r="DP2" t="s">
        <v>77</v>
      </c>
      <c r="DQ2" t="s">
        <v>78</v>
      </c>
      <c r="DR2" t="s">
        <v>85</v>
      </c>
      <c r="DS2" t="s">
        <v>86</v>
      </c>
      <c r="DV2" t="s">
        <v>26</v>
      </c>
      <c r="DW2" t="s">
        <v>27</v>
      </c>
      <c r="DX2" t="s">
        <v>26</v>
      </c>
      <c r="DY2" t="s">
        <v>27</v>
      </c>
      <c r="EA2" t="s">
        <v>31</v>
      </c>
      <c r="EB2" t="s">
        <v>6</v>
      </c>
      <c r="ED2" t="s">
        <v>5</v>
      </c>
      <c r="EE2" t="s">
        <v>6</v>
      </c>
      <c r="EG2" t="s">
        <v>31</v>
      </c>
      <c r="EH2" t="s">
        <v>6</v>
      </c>
      <c r="EI2" t="s">
        <v>7</v>
      </c>
      <c r="EJ2" t="s">
        <v>8</v>
      </c>
      <c r="EL2" t="s">
        <v>31</v>
      </c>
      <c r="EM2" t="s">
        <v>6</v>
      </c>
      <c r="EN2" t="s">
        <v>7</v>
      </c>
      <c r="EO2" t="s">
        <v>8</v>
      </c>
      <c r="EQ2" t="s">
        <v>35</v>
      </c>
      <c r="ER2" t="s">
        <v>36</v>
      </c>
      <c r="ES2" t="s">
        <v>37</v>
      </c>
      <c r="ET2" t="s">
        <v>38</v>
      </c>
      <c r="EU2" t="s">
        <v>39</v>
      </c>
      <c r="EV2" t="s">
        <v>40</v>
      </c>
      <c r="EX2" t="s">
        <v>29</v>
      </c>
      <c r="EY2" t="s">
        <v>29</v>
      </c>
      <c r="EZ2" t="s">
        <v>5</v>
      </c>
      <c r="FA2" t="s">
        <v>6</v>
      </c>
      <c r="FB2" t="s">
        <v>7</v>
      </c>
      <c r="FC2" t="s">
        <v>8</v>
      </c>
      <c r="FF2" t="s">
        <v>7</v>
      </c>
      <c r="FG2" t="s">
        <v>8</v>
      </c>
    </row>
    <row r="3" spans="1:166" x14ac:dyDescent="0.25">
      <c r="A3">
        <v>2019</v>
      </c>
      <c r="B3" s="1">
        <v>10213</v>
      </c>
      <c r="C3" s="1">
        <v>18458</v>
      </c>
      <c r="D3" s="1">
        <v>20010</v>
      </c>
      <c r="E3" s="1">
        <v>21460</v>
      </c>
      <c r="F3" s="1">
        <v>3363</v>
      </c>
      <c r="G3" s="1">
        <v>5665</v>
      </c>
      <c r="H3" s="1">
        <v>19659</v>
      </c>
      <c r="I3" s="1">
        <v>21130</v>
      </c>
      <c r="J3" s="1">
        <v>15564</v>
      </c>
      <c r="K3" s="1">
        <v>17981</v>
      </c>
      <c r="L3" s="1">
        <v>1008911</v>
      </c>
      <c r="N3">
        <v>66679607.000000022</v>
      </c>
      <c r="P3">
        <v>2019</v>
      </c>
      <c r="Q3">
        <f t="shared" ref="Q3:Q34" si="0">B3*$N$5/1000</f>
        <v>674.98404347955386</v>
      </c>
      <c r="R3">
        <f t="shared" ref="R3:R34" si="1">C3*$N$5/1000</f>
        <v>1219.9016424699507</v>
      </c>
      <c r="S3">
        <f t="shared" ref="S3:S34" si="2">D3*$N$5/1000</f>
        <v>1322.4743669857903</v>
      </c>
      <c r="T3">
        <f t="shared" ref="T3:T34" si="3">E3*$N$5/1000</f>
        <v>1418.3058428543256</v>
      </c>
      <c r="U3">
        <f>SUM(Q3:T3)</f>
        <v>4635.6658957896207</v>
      </c>
      <c r="W3">
        <f t="shared" ref="W3:W34" si="4">J3*$N$5/1000</f>
        <v>1028.6352347709562</v>
      </c>
      <c r="X3">
        <f t="shared" ref="X3:X34" si="5">K3*$N$5/1000</f>
        <v>1188.3763914428532</v>
      </c>
      <c r="Z3">
        <f>S3-W3</f>
        <v>293.83913221483408</v>
      </c>
      <c r="AA3">
        <f>T3-X3</f>
        <v>229.92945141147243</v>
      </c>
      <c r="AB3">
        <f>Z3/S3</f>
        <v>0.22218890554722662</v>
      </c>
      <c r="AC3">
        <f>AA3/T3</f>
        <v>0.16211556383970174</v>
      </c>
      <c r="AE3" s="1">
        <v>34041</v>
      </c>
      <c r="AF3" s="1">
        <v>2515</v>
      </c>
      <c r="AG3" s="1">
        <v>3489</v>
      </c>
      <c r="AH3" s="1">
        <v>1425</v>
      </c>
      <c r="AI3" s="1">
        <v>33326</v>
      </c>
      <c r="AJ3" s="1">
        <v>2574</v>
      </c>
      <c r="AK3" s="1">
        <v>3596</v>
      </c>
      <c r="AL3" s="1">
        <v>1293</v>
      </c>
      <c r="AM3" s="1">
        <v>27535</v>
      </c>
      <c r="AN3" s="1">
        <v>2026</v>
      </c>
      <c r="AO3" s="1">
        <v>2794</v>
      </c>
      <c r="AP3" s="1">
        <v>1190</v>
      </c>
      <c r="AR3" s="1">
        <v>19.184200000000001</v>
      </c>
      <c r="AS3" s="1">
        <v>19.652290000000001</v>
      </c>
      <c r="AT3" s="1">
        <v>16.689240000000002</v>
      </c>
      <c r="AU3" s="1">
        <v>21.779199999999999</v>
      </c>
      <c r="AW3">
        <f>AE3-AM3</f>
        <v>6506</v>
      </c>
      <c r="AX3">
        <f>AF3-AN3</f>
        <v>489</v>
      </c>
      <c r="AY3">
        <f>AG3-AO3</f>
        <v>695</v>
      </c>
      <c r="AZ3">
        <f>AH3-AP3</f>
        <v>235</v>
      </c>
      <c r="BB3">
        <f>AW3/AE3</f>
        <v>0.19112246996269205</v>
      </c>
      <c r="BC3">
        <f t="shared" ref="BB3:BE4" si="6">AX3/AF3</f>
        <v>0.19443339960238568</v>
      </c>
      <c r="BD3">
        <f t="shared" si="6"/>
        <v>0.1991974777873316</v>
      </c>
      <c r="BE3">
        <f t="shared" si="6"/>
        <v>0.1649122807017544</v>
      </c>
      <c r="BF3">
        <f>SUM(AW3:AZ3)/SUM(AE3:AH3)</f>
        <v>0.19110200144682904</v>
      </c>
      <c r="BH3">
        <f>AI3*$N$5/1000*AR3*365.25/7/1000</f>
        <v>2204.749447124575</v>
      </c>
      <c r="BI3">
        <f t="shared" ref="BI3:BK3" si="7">AJ3*$N$5/1000*AS3*365.25/7/1000</f>
        <v>174.443208411207</v>
      </c>
      <c r="BJ3">
        <f t="shared" si="7"/>
        <v>206.96104192623781</v>
      </c>
      <c r="BK3">
        <f t="shared" si="7"/>
        <v>97.111979546231638</v>
      </c>
      <c r="BL3">
        <f>SUM(BH3:BK3)</f>
        <v>2683.2656770082513</v>
      </c>
      <c r="BN3">
        <f>F3*$N$5/1000</f>
        <v>222.26293334198962</v>
      </c>
      <c r="BO3">
        <f t="shared" ref="BO3:BO34" si="8">G3*$N$5/1000</f>
        <v>374.40366261741633</v>
      </c>
      <c r="BP3">
        <f t="shared" ref="BP3:BP34" si="9">H3*$N$5/1000</f>
        <v>1299.2765407583031</v>
      </c>
      <c r="BQ3">
        <f t="shared" ref="BQ3:BQ34" si="10">I3*$N$5/1000</f>
        <v>1396.4959207601073</v>
      </c>
      <c r="BR3">
        <f>SUM(BN3:BQ3)</f>
        <v>3292.4390574778163</v>
      </c>
      <c r="BT3" s="1">
        <v>59.873910000000002</v>
      </c>
      <c r="BU3" s="1">
        <v>49.781790000000001</v>
      </c>
      <c r="BV3" s="1">
        <v>19.859940000000002</v>
      </c>
      <c r="BW3" s="1">
        <v>18.346710000000002</v>
      </c>
      <c r="BY3">
        <f>BT3*BN3*365.25/7/1000</f>
        <v>694.37942918066119</v>
      </c>
      <c r="BZ3">
        <f>BU3*BO3*365.25/7/1000</f>
        <v>972.52949520279356</v>
      </c>
      <c r="CA3">
        <f>BV3*BP3*365.25/7/1000</f>
        <v>1346.3925929546197</v>
      </c>
      <c r="CB3">
        <f>BW3*BQ3*365.25/7/1000</f>
        <v>1336.8726925090223</v>
      </c>
      <c r="CC3">
        <f>SUM(BY3:CB3)</f>
        <v>4350.1742098470968</v>
      </c>
      <c r="CD3" s="4">
        <f>SUM(CA3:CB3)-BL3</f>
        <v>-3.9154460955614923E-4</v>
      </c>
      <c r="CF3">
        <f t="shared" ref="CF3:CF34" si="11">BV3*Z3*365.25/7/1000</f>
        <v>304.49470818842497</v>
      </c>
      <c r="CG3">
        <f t="shared" ref="CG3:CG34" si="12">BW3*AA3*365.25/7/1000</f>
        <v>220.11264066440549</v>
      </c>
      <c r="CK3">
        <v>1.7</v>
      </c>
      <c r="CL3">
        <f>CP3*(1+CK3/100)*(1+CK4/100)*(1+CK5/100)*(1+CK6/100)*(1+CK7/100)</f>
        <v>11.644722687582053</v>
      </c>
      <c r="CM3">
        <f>CO3*(1+CK3/100)*(1+CK4/100)*(1+CK5/100)*(1+CK6/100)*(1+CK7/100)</f>
        <v>12.698876530878957</v>
      </c>
      <c r="CN3">
        <f>2233921*(1+CK3/100)*(1+CK4/100)*(1+CK5/100)*(1+CK6/100)*(1+CK7/100)</f>
        <v>2738251.6369437883</v>
      </c>
      <c r="CO3">
        <v>10.36</v>
      </c>
      <c r="CP3">
        <v>9.5</v>
      </c>
      <c r="CQ3">
        <f>CP3/CO3</f>
        <v>0.91698841698841704</v>
      </c>
      <c r="CS3">
        <f>BY3*$CL3/1000</f>
        <v>8.0858558927703204</v>
      </c>
      <c r="CT3">
        <f>BZ3*$CL3/1000</f>
        <v>11.324836277130691</v>
      </c>
      <c r="CU3">
        <f>CA3*$CL3/1000</f>
        <v>15.678368373571088</v>
      </c>
      <c r="CV3">
        <f>CB3*$CL3/1000</f>
        <v>15.567511772868718</v>
      </c>
      <c r="CW3">
        <f>SUM(CS3:CV3)</f>
        <v>50.656572316340821</v>
      </c>
      <c r="CZ3" s="1">
        <v>0</v>
      </c>
      <c r="DA3" s="1">
        <v>0</v>
      </c>
      <c r="DB3" s="1">
        <v>5883</v>
      </c>
      <c r="DC3" s="1">
        <v>10648</v>
      </c>
      <c r="DE3" s="1">
        <v>9.4476460000000007</v>
      </c>
      <c r="DF3" s="1">
        <v>11.5717</v>
      </c>
      <c r="DH3">
        <f t="shared" ref="DH3:DH34" si="13">DB3*$N$5/1000</f>
        <v>388.81142933420307</v>
      </c>
      <c r="DI3">
        <f t="shared" ref="DI3:DI34" si="14">DC3*$N$5/1000</f>
        <v>703.73348624011453</v>
      </c>
      <c r="DK3">
        <f t="shared" ref="DK3:DK34" si="15">DE3*365.25/7*DB3*$N$5/10^6</f>
        <v>191.67029859272537</v>
      </c>
      <c r="DL3">
        <f t="shared" ref="DL3:DL34" si="16">DF3*365.25/7*DC3*$N$5/10^6</f>
        <v>424.91060198431563</v>
      </c>
      <c r="DM3">
        <f>SUM(DK3:DL3)/CC3</f>
        <v>0.14173705944496257</v>
      </c>
      <c r="DN3">
        <f t="shared" ref="DN3:DN34" si="17">DB3*DE3*CL3*$N$5*365.25/7/10^9</f>
        <v>2.2319474745583356</v>
      </c>
      <c r="DO3">
        <f t="shared" ref="DO3:DO34" si="18">CU3-DN3</f>
        <v>13.446420899012752</v>
      </c>
      <c r="DP3">
        <f t="shared" ref="DP3:DP34" si="19">DC3*DF3*CL3*$N$5*365.25/7/10^9</f>
        <v>4.9479661271209077</v>
      </c>
      <c r="DQ3">
        <f t="shared" ref="DQ3:DQ34" si="20">CV3-DP3</f>
        <v>10.619545645747809</v>
      </c>
      <c r="DR3">
        <f t="shared" ref="DR3" si="21">DP3+DN3</f>
        <v>7.1799136016792433</v>
      </c>
      <c r="DS3">
        <f t="shared" ref="DS3:DS34" si="22">CW3-DR3</f>
        <v>43.476658714661575</v>
      </c>
      <c r="DV3" s="1">
        <v>1545</v>
      </c>
      <c r="DW3" s="1">
        <v>654.98590000000002</v>
      </c>
      <c r="DX3" s="1">
        <v>4503</v>
      </c>
      <c r="DY3" s="1">
        <v>561.53819999999996</v>
      </c>
      <c r="EA3" s="1">
        <v>9990</v>
      </c>
      <c r="EB3" s="1">
        <v>18458</v>
      </c>
      <c r="ED3">
        <f>DV3*$N$5*DW3*12/10^9</f>
        <v>0.80256802883813927</v>
      </c>
      <c r="EE3">
        <f>DX3*$N$5*DY3*12/10^9</f>
        <v>2.0054076760130615</v>
      </c>
      <c r="EG3" s="1">
        <v>349447</v>
      </c>
      <c r="EH3" s="1">
        <v>260590</v>
      </c>
      <c r="EI3" s="1">
        <v>136749</v>
      </c>
      <c r="EJ3" s="1">
        <v>53686</v>
      </c>
      <c r="EL3">
        <f>EG3*$N$5/10^6</f>
        <v>23.095187412298021</v>
      </c>
      <c r="EM3">
        <f t="shared" ref="EM3:EO3" si="23">EH3*$N$5/10^6</f>
        <v>17.222568480401151</v>
      </c>
      <c r="EN3">
        <f t="shared" si="23"/>
        <v>9.0378334438250771</v>
      </c>
      <c r="EO3">
        <f t="shared" si="23"/>
        <v>3.5481438713642741</v>
      </c>
      <c r="EQ3" s="1">
        <v>20010</v>
      </c>
      <c r="ER3" s="1">
        <v>21460</v>
      </c>
      <c r="ES3" s="1">
        <v>105</v>
      </c>
      <c r="ET3" s="1">
        <v>663.57749999999999</v>
      </c>
      <c r="EU3" s="1">
        <v>393</v>
      </c>
      <c r="EV3" s="1">
        <v>393.01010000000002</v>
      </c>
      <c r="EX3" s="1">
        <v>0.21151619999999999</v>
      </c>
      <c r="EY3" s="1">
        <v>0.15537609999999999</v>
      </c>
      <c r="EZ3" s="1">
        <v>0.44653029999999999</v>
      </c>
      <c r="FA3" s="1">
        <v>0.2601658</v>
      </c>
      <c r="FB3" s="1">
        <v>1.96619E-2</v>
      </c>
      <c r="FC3" s="1">
        <v>1.4149999999999999E-2</v>
      </c>
      <c r="FF3">
        <v>5883</v>
      </c>
      <c r="FG3">
        <v>10648</v>
      </c>
      <c r="FI3">
        <f>ES3/FF3</f>
        <v>1.7848036715961243E-2</v>
      </c>
      <c r="FJ3">
        <f>EU3/FG3</f>
        <v>3.6908339594290004E-2</v>
      </c>
    </row>
    <row r="4" spans="1:166" x14ac:dyDescent="0.25">
      <c r="A4">
        <v>2020</v>
      </c>
      <c r="B4" s="1">
        <v>5217</v>
      </c>
      <c r="C4" s="1">
        <v>10885</v>
      </c>
      <c r="D4" s="1">
        <v>22242</v>
      </c>
      <c r="E4" s="1">
        <v>22369</v>
      </c>
      <c r="F4" s="1">
        <v>1716</v>
      </c>
      <c r="G4" s="1">
        <v>3353</v>
      </c>
      <c r="H4" s="1">
        <v>20973</v>
      </c>
      <c r="I4" s="1">
        <v>21879</v>
      </c>
      <c r="J4" s="1">
        <v>18052</v>
      </c>
      <c r="K4" s="1">
        <v>19407</v>
      </c>
      <c r="L4" s="1">
        <v>1024451</v>
      </c>
      <c r="N4" t="s">
        <v>4</v>
      </c>
      <c r="P4">
        <v>2020</v>
      </c>
      <c r="Q4">
        <f t="shared" si="0"/>
        <v>344.79504110768949</v>
      </c>
      <c r="R4">
        <f t="shared" si="1"/>
        <v>719.39697574414413</v>
      </c>
      <c r="S4">
        <f t="shared" si="2"/>
        <v>1469.9887491503221</v>
      </c>
      <c r="T4">
        <f t="shared" si="3"/>
        <v>1478.3822646229455</v>
      </c>
      <c r="U4">
        <f t="shared" ref="U4:U54" si="24">SUM(Q4:T4)</f>
        <v>4012.5630306251014</v>
      </c>
      <c r="W4">
        <f t="shared" si="4"/>
        <v>1193.0688292267607</v>
      </c>
      <c r="X4">
        <f t="shared" si="5"/>
        <v>1282.6216911590818</v>
      </c>
      <c r="Z4">
        <f t="shared" ref="Z4:Z54" si="25">S4-W4</f>
        <v>276.91991992356134</v>
      </c>
      <c r="AA4">
        <f t="shared" ref="AA4:AA54" si="26">T4-X4</f>
        <v>195.76057346386369</v>
      </c>
      <c r="AB4">
        <f t="shared" ref="AB4:AB54" si="27">Z4/S4</f>
        <v>0.18838233971765134</v>
      </c>
      <c r="AC4">
        <f t="shared" ref="AC4:AC54" si="28">AA4/T4</f>
        <v>0.13241539630738977</v>
      </c>
      <c r="AE4" s="1">
        <v>36527</v>
      </c>
      <c r="AF4" s="1">
        <v>2714</v>
      </c>
      <c r="AG4" s="1">
        <v>3786</v>
      </c>
      <c r="AH4" s="1">
        <v>1580</v>
      </c>
      <c r="AI4" s="1">
        <v>34776</v>
      </c>
      <c r="AJ4" s="1">
        <v>2773</v>
      </c>
      <c r="AK4" s="1">
        <v>3836</v>
      </c>
      <c r="AL4" s="1">
        <v>1462</v>
      </c>
      <c r="AM4" s="1">
        <v>30567</v>
      </c>
      <c r="AN4" s="1">
        <v>2334</v>
      </c>
      <c r="AO4" s="1">
        <v>3179</v>
      </c>
      <c r="AP4" s="1">
        <v>1373</v>
      </c>
      <c r="AR4" s="1">
        <v>15.0631</v>
      </c>
      <c r="AS4" s="1">
        <v>15.677199999999999</v>
      </c>
      <c r="AT4" s="1">
        <v>16.21116</v>
      </c>
      <c r="AU4" s="1">
        <v>16.991530000000001</v>
      </c>
      <c r="AW4">
        <f>AE4-AM4</f>
        <v>5960</v>
      </c>
      <c r="AX4">
        <f t="shared" ref="AX4:AX54" si="29">AF4-AN4</f>
        <v>380</v>
      </c>
      <c r="AY4">
        <f t="shared" ref="AY4:AY54" si="30">AG4-AO4</f>
        <v>607</v>
      </c>
      <c r="AZ4">
        <f t="shared" ref="AZ4:AZ54" si="31">AH4-AP4</f>
        <v>207</v>
      </c>
      <c r="BB4">
        <f t="shared" si="6"/>
        <v>0.16316697237659814</v>
      </c>
      <c r="BC4">
        <f t="shared" si="6"/>
        <v>0.14001473839351511</v>
      </c>
      <c r="BD4">
        <f t="shared" si="6"/>
        <v>0.16032752245113577</v>
      </c>
      <c r="BE4">
        <f t="shared" si="6"/>
        <v>0.13101265822784811</v>
      </c>
      <c r="BF4">
        <f t="shared" ref="BF4:BF54" si="32">SUM(AW4:AZ4)/SUM(AE4:AH4)</f>
        <v>0.16037841594368596</v>
      </c>
      <c r="BH4">
        <f t="shared" ref="BH4:BH34" si="33">AI4*$N$5/1000*AR4*365.25/7/1000</f>
        <v>1806.4516639133221</v>
      </c>
      <c r="BI4">
        <f t="shared" ref="BI4:BI35" si="34">AJ4*$N$5/1000*AS4*365.25/7/1000</f>
        <v>149.91694630948217</v>
      </c>
      <c r="BJ4">
        <f t="shared" ref="BJ4:BJ35" si="35">AK4*$N$5/1000*AT4*365.25/7/1000</f>
        <v>214.44950576011252</v>
      </c>
      <c r="BK4">
        <f t="shared" ref="BK4:BK35" si="36">AL4*$N$5/1000*AU4*365.25/7/1000</f>
        <v>85.666735628626043</v>
      </c>
      <c r="BL4">
        <f t="shared" ref="BL4:BL54" si="37">SUM(BH4:BK4)</f>
        <v>2256.484851611543</v>
      </c>
      <c r="BN4">
        <f t="shared" ref="BN4:BN34" si="38">F4*$N$5/1000</f>
        <v>113.41159488993581</v>
      </c>
      <c r="BO4">
        <f t="shared" si="8"/>
        <v>221.60202661186176</v>
      </c>
      <c r="BP4">
        <f t="shared" si="9"/>
        <v>1386.1196850971003</v>
      </c>
      <c r="BQ4">
        <f t="shared" si="10"/>
        <v>1445.9978348466816</v>
      </c>
      <c r="BR4">
        <f t="shared" ref="BR4:BR54" si="39">SUM(BN4:BQ4)</f>
        <v>3167.1311414455795</v>
      </c>
      <c r="BT4" s="1">
        <v>57.961950000000002</v>
      </c>
      <c r="BU4" s="1">
        <v>49.984090000000002</v>
      </c>
      <c r="BV4" s="1">
        <v>16.49344</v>
      </c>
      <c r="BW4" s="1">
        <v>14.09685</v>
      </c>
      <c r="BY4">
        <f t="shared" ref="BY4:BY54" si="40">BT4*BN4*365.25/7/1000</f>
        <v>342.99882350504549</v>
      </c>
      <c r="BZ4">
        <f t="shared" ref="BZ4:BZ54" si="41">BU4*BO4*365.25/7/1000</f>
        <v>577.9598933383179</v>
      </c>
      <c r="CA4">
        <f t="shared" ref="CA4:CA54" si="42">BV4*BP4*365.25/7/1000</f>
        <v>1192.9003355697189</v>
      </c>
      <c r="CB4">
        <f t="shared" ref="CB4:CB54" si="43">BW4*BQ4*365.25/7/1000</f>
        <v>1063.6087606674816</v>
      </c>
      <c r="CC4">
        <f t="shared" ref="CC4:CC54" si="44">SUM(BY4:CB4)</f>
        <v>3177.4678130805642</v>
      </c>
      <c r="CD4" s="4">
        <f t="shared" ref="CD4:CD54" si="45">SUM(CA4:CB4)-BL4</f>
        <v>2.4244625657502183E-2</v>
      </c>
      <c r="CF4">
        <f t="shared" si="11"/>
        <v>238.31842874348558</v>
      </c>
      <c r="CG4">
        <f t="shared" si="12"/>
        <v>143.99237392463471</v>
      </c>
      <c r="CK4">
        <v>0.5</v>
      </c>
      <c r="CL4">
        <f>CP4*(1+CK4/100)*(1+CK5/100)*(1+CK6/100)*(1+CK7/100)</f>
        <v>12.076812226835605</v>
      </c>
      <c r="CM4">
        <f>CO4*(1+CK4/100)*(1+CK5/100)*(1+CK6/100)*(1+CK7/100)</f>
        <v>13.065134185518758</v>
      </c>
      <c r="CN4">
        <f>2104288*(1+CK4/100)*(1+CK5/100)*(1+CK6/100)*(1+CK7/100)</f>
        <v>2536236.631455434</v>
      </c>
      <c r="CO4">
        <v>10.84</v>
      </c>
      <c r="CP4">
        <v>10.02</v>
      </c>
      <c r="CQ4">
        <f t="shared" ref="CQ4:CQ7" si="46">CP4/CO4</f>
        <v>0.92435424354243545</v>
      </c>
      <c r="CS4">
        <f>BY4*$CL4/1000</f>
        <v>4.1423323854959611</v>
      </c>
      <c r="CT4">
        <f t="shared" ref="CT4:CT54" si="47">BZ4*$CL4/1000</f>
        <v>6.9799131064887998</v>
      </c>
      <c r="CU4">
        <f t="shared" ref="CU4:CU54" si="48">CA4*$CL4/1000</f>
        <v>14.406433358004676</v>
      </c>
      <c r="CV4">
        <f t="shared" ref="CV4:CV54" si="49">CB4*$CL4/1000</f>
        <v>12.845003285398507</v>
      </c>
      <c r="CW4">
        <f t="shared" ref="CW4:CW54" si="50">SUM(CS4:CV4)</f>
        <v>38.373682135387945</v>
      </c>
      <c r="CX4">
        <f>CW4/CN4*1000</f>
        <v>1.5130166349409986E-2</v>
      </c>
      <c r="CZ4" s="1">
        <v>0</v>
      </c>
      <c r="DA4" s="1">
        <v>0</v>
      </c>
      <c r="DB4" s="1">
        <v>5936</v>
      </c>
      <c r="DC4" s="1">
        <v>9936</v>
      </c>
      <c r="DE4" s="1">
        <v>8.0033569999999994</v>
      </c>
      <c r="DF4" s="1">
        <v>7.9059470000000003</v>
      </c>
      <c r="DH4">
        <f t="shared" si="13"/>
        <v>392.31423500388058</v>
      </c>
      <c r="DI4">
        <f t="shared" si="14"/>
        <v>656.67692705501304</v>
      </c>
      <c r="DK4">
        <f t="shared" si="15"/>
        <v>163.83188978925457</v>
      </c>
      <c r="DL4">
        <f t="shared" si="16"/>
        <v>270.89303592336881</v>
      </c>
      <c r="DM4">
        <f t="shared" ref="DM4:DM54" si="51">SUM(DK4:DL4)/CC4</f>
        <v>0.13681489515739778</v>
      </c>
      <c r="DN4">
        <f t="shared" si="17"/>
        <v>1.9785669697524528</v>
      </c>
      <c r="DO4">
        <f t="shared" si="18"/>
        <v>12.427866388252223</v>
      </c>
      <c r="DP4">
        <f t="shared" si="19"/>
        <v>3.2715243284039572</v>
      </c>
      <c r="DQ4">
        <f t="shared" si="20"/>
        <v>9.5734789569945491</v>
      </c>
      <c r="DR4">
        <f t="shared" ref="DR4:DR54" si="52">DP4+DN4</f>
        <v>5.2500912981564101</v>
      </c>
      <c r="DS4">
        <f t="shared" si="22"/>
        <v>33.123590837231532</v>
      </c>
      <c r="DT4">
        <f>DR4/CW4</f>
        <v>0.13681489515739778</v>
      </c>
      <c r="DV4" s="1">
        <v>1417</v>
      </c>
      <c r="DW4" s="1">
        <v>636.41729999999995</v>
      </c>
      <c r="DX4" s="1">
        <v>4798</v>
      </c>
      <c r="DY4" s="1">
        <v>613.82640000000004</v>
      </c>
      <c r="EA4" s="1">
        <v>5071</v>
      </c>
      <c r="EB4" s="1">
        <v>10885</v>
      </c>
      <c r="ED4">
        <f t="shared" ref="ED4:ED54" si="53">DV4*$N$5*DW4*12/10^9</f>
        <v>0.71520945544832681</v>
      </c>
      <c r="EE4">
        <f t="shared" ref="EE4:EE54" si="54">DX4*$N$5*DY4*12/10^9</f>
        <v>2.3357546768098594</v>
      </c>
      <c r="EG4" s="1">
        <v>353915</v>
      </c>
      <c r="EH4" s="1">
        <v>262223</v>
      </c>
      <c r="EI4" s="1">
        <v>138753</v>
      </c>
      <c r="EJ4" s="1">
        <v>55980</v>
      </c>
      <c r="EL4">
        <f>EG4*$N$5/10^6</f>
        <v>23.390480539319135</v>
      </c>
      <c r="EM4">
        <f>EH4*$N$5/10^6</f>
        <v>17.330494549431027</v>
      </c>
      <c r="EN4">
        <f>EI4*$N$5/10^6</f>
        <v>9.1702791525426957</v>
      </c>
      <c r="EO4">
        <f>EJ4*$N$5/10^6</f>
        <v>3.6997558752555988</v>
      </c>
      <c r="EQ4" s="1">
        <v>22239</v>
      </c>
      <c r="ER4" s="1">
        <v>22368</v>
      </c>
      <c r="ES4" s="1">
        <v>80</v>
      </c>
      <c r="ET4" s="1">
        <v>438.0829</v>
      </c>
      <c r="EU4" s="1">
        <v>161</v>
      </c>
      <c r="EV4" s="1">
        <v>462.81279999999998</v>
      </c>
      <c r="EX4" s="1">
        <v>0.2400784</v>
      </c>
      <c r="EY4" s="1">
        <v>0.1323965</v>
      </c>
      <c r="EZ4" s="1">
        <v>0.43564550000000002</v>
      </c>
      <c r="FA4" s="1">
        <v>0.34774660000000002</v>
      </c>
      <c r="FB4" s="1">
        <v>2.8512599999999999E-2</v>
      </c>
      <c r="FC4" s="1">
        <v>1.33907E-2</v>
      </c>
      <c r="FF4">
        <v>5935</v>
      </c>
      <c r="FG4">
        <v>9936</v>
      </c>
      <c r="FI4">
        <f t="shared" ref="FI4:FI54" si="55">ES4/FF4</f>
        <v>1.3479359730412805E-2</v>
      </c>
      <c r="FJ4">
        <f t="shared" ref="FJ4:FJ54" si="56">EU4/FG4</f>
        <v>1.6203703703703703E-2</v>
      </c>
    </row>
    <row r="5" spans="1:166" x14ac:dyDescent="0.25">
      <c r="A5">
        <v>2021</v>
      </c>
      <c r="B5" s="1">
        <v>6573</v>
      </c>
      <c r="C5" s="1">
        <v>10781</v>
      </c>
      <c r="D5" s="1">
        <v>24293</v>
      </c>
      <c r="E5" s="1">
        <v>23096</v>
      </c>
      <c r="F5" s="1">
        <v>2110</v>
      </c>
      <c r="G5" s="1">
        <v>3346</v>
      </c>
      <c r="H5" s="1">
        <v>22491</v>
      </c>
      <c r="I5" s="1">
        <v>22549</v>
      </c>
      <c r="J5" s="1">
        <v>20274</v>
      </c>
      <c r="K5" s="1">
        <v>20494</v>
      </c>
      <c r="L5" s="1">
        <v>1021929</v>
      </c>
      <c r="N5">
        <f>N3/L3</f>
        <v>66.090673012783114</v>
      </c>
      <c r="P5">
        <v>2021</v>
      </c>
      <c r="Q5">
        <f t="shared" si="0"/>
        <v>434.41399371302344</v>
      </c>
      <c r="R5">
        <f t="shared" si="1"/>
        <v>712.52354575081472</v>
      </c>
      <c r="S5">
        <f t="shared" si="2"/>
        <v>1605.5407194995403</v>
      </c>
      <c r="T5">
        <f t="shared" si="3"/>
        <v>1526.4301839032387</v>
      </c>
      <c r="U5">
        <f t="shared" si="24"/>
        <v>4278.9084428666174</v>
      </c>
      <c r="W5">
        <f t="shared" si="4"/>
        <v>1339.9223046611648</v>
      </c>
      <c r="X5">
        <f t="shared" si="5"/>
        <v>1354.4622527239771</v>
      </c>
      <c r="Z5">
        <f t="shared" si="25"/>
        <v>265.61841483837543</v>
      </c>
      <c r="AA5">
        <f t="shared" si="26"/>
        <v>171.96793117926154</v>
      </c>
      <c r="AB5">
        <f t="shared" si="27"/>
        <v>0.16543860371300378</v>
      </c>
      <c r="AC5">
        <f t="shared" si="28"/>
        <v>0.11266020090058877</v>
      </c>
      <c r="AE5" s="1">
        <v>38758</v>
      </c>
      <c r="AF5" s="1">
        <v>2854</v>
      </c>
      <c r="AG5" s="1">
        <v>4003</v>
      </c>
      <c r="AH5" s="1">
        <v>1760</v>
      </c>
      <c r="AI5" s="1">
        <v>36472</v>
      </c>
      <c r="AJ5" s="1">
        <v>2929</v>
      </c>
      <c r="AK5" s="1">
        <v>4003</v>
      </c>
      <c r="AL5" s="1">
        <v>1610</v>
      </c>
      <c r="AM5" s="1">
        <v>33163</v>
      </c>
      <c r="AN5" s="1">
        <v>2546</v>
      </c>
      <c r="AO5" s="1">
        <v>3492</v>
      </c>
      <c r="AP5" s="1">
        <v>1544</v>
      </c>
      <c r="AR5" s="1">
        <v>15.508319999999999</v>
      </c>
      <c r="AS5" s="1">
        <v>16.462440000000001</v>
      </c>
      <c r="AT5" s="1">
        <v>16.27394</v>
      </c>
      <c r="AU5" s="1">
        <v>17.436309999999999</v>
      </c>
      <c r="AW5">
        <f t="shared" ref="AW5:AW54" si="57">AE5-AM5</f>
        <v>5595</v>
      </c>
      <c r="AX5">
        <f t="shared" si="29"/>
        <v>308</v>
      </c>
      <c r="AY5">
        <f t="shared" si="30"/>
        <v>511</v>
      </c>
      <c r="AZ5">
        <f t="shared" si="31"/>
        <v>216</v>
      </c>
      <c r="BB5">
        <f t="shared" ref="BB5:BB54" si="58">AW5/AE5</f>
        <v>0.14435729397801744</v>
      </c>
      <c r="BC5">
        <f t="shared" ref="BC5:BC18" si="59">AX5/AF5</f>
        <v>0.10791871058163981</v>
      </c>
      <c r="BD5">
        <f t="shared" ref="BD5:BD18" si="60">AY5/AG5</f>
        <v>0.12765425930552085</v>
      </c>
      <c r="BE5">
        <f t="shared" ref="BE5:BE18" si="61">AZ5/AH5</f>
        <v>0.12272727272727273</v>
      </c>
      <c r="BF5">
        <f t="shared" si="32"/>
        <v>0.1399472295514512</v>
      </c>
      <c r="BH5">
        <f t="shared" si="33"/>
        <v>1950.5482235340028</v>
      </c>
      <c r="BI5">
        <f t="shared" si="34"/>
        <v>166.28226660771892</v>
      </c>
      <c r="BJ5">
        <f t="shared" si="35"/>
        <v>224.65219151646392</v>
      </c>
      <c r="BK5">
        <f t="shared" si="36"/>
        <v>96.808349702770386</v>
      </c>
      <c r="BL5">
        <f t="shared" si="37"/>
        <v>2438.2910313609564</v>
      </c>
      <c r="BN5">
        <f t="shared" si="38"/>
        <v>139.45132005697235</v>
      </c>
      <c r="BO5">
        <f t="shared" si="8"/>
        <v>221.1393919007723</v>
      </c>
      <c r="BP5">
        <f t="shared" si="9"/>
        <v>1486.445326730505</v>
      </c>
      <c r="BQ5">
        <f t="shared" si="10"/>
        <v>1490.2785857652466</v>
      </c>
      <c r="BR5">
        <f t="shared" si="39"/>
        <v>3337.3146244534964</v>
      </c>
      <c r="BT5" s="1">
        <v>57.735669999999999</v>
      </c>
      <c r="BU5" s="1">
        <v>49.504579999999997</v>
      </c>
      <c r="BV5" s="1">
        <v>16.898219999999998</v>
      </c>
      <c r="BW5" s="1">
        <v>14.52028</v>
      </c>
      <c r="BY5">
        <f t="shared" si="40"/>
        <v>420.10613547755457</v>
      </c>
      <c r="BZ5">
        <f t="shared" si="41"/>
        <v>571.2203564382886</v>
      </c>
      <c r="CA5">
        <f t="shared" si="42"/>
        <v>1310.6359749208013</v>
      </c>
      <c r="CB5">
        <f t="shared" si="43"/>
        <v>1129.1057958422782</v>
      </c>
      <c r="CC5">
        <f t="shared" si="44"/>
        <v>3431.068262678923</v>
      </c>
      <c r="CD5" s="4">
        <f t="shared" si="45"/>
        <v>1.4507394021229629</v>
      </c>
      <c r="CF5">
        <f t="shared" si="11"/>
        <v>234.2023913212708</v>
      </c>
      <c r="CG5">
        <f t="shared" si="12"/>
        <v>130.29106748776468</v>
      </c>
      <c r="CK5">
        <v>3.1</v>
      </c>
      <c r="CL5">
        <f>CP5*(1+CK5/100)*(1+CK6/100)*(1+CK7/100)</f>
        <v>12.280568932065881</v>
      </c>
      <c r="CM5">
        <f>CO5*(1+CK5/100)*(1+CK6/100)*(1+CK7/100)</f>
        <v>13.287959352274408</v>
      </c>
      <c r="CN5">
        <f>2284079*(1+CK5/100)*(1+CK6/100)*(1+CK7/100)</f>
        <v>2739237.2661898537</v>
      </c>
      <c r="CO5">
        <v>11.08</v>
      </c>
      <c r="CP5">
        <v>10.24</v>
      </c>
      <c r="CQ5">
        <f t="shared" si="46"/>
        <v>0.92418772563176899</v>
      </c>
      <c r="CS5">
        <f t="shared" ref="CS5:CS54" si="62">BY5*$CL5/1000</f>
        <v>5.1591423555159164</v>
      </c>
      <c r="CT5">
        <f t="shared" si="47"/>
        <v>7.0149109626396458</v>
      </c>
      <c r="CU5">
        <f t="shared" si="48"/>
        <v>16.09535543486027</v>
      </c>
      <c r="CV5">
        <f t="shared" si="49"/>
        <v>13.866061557436204</v>
      </c>
      <c r="CW5">
        <f t="shared" si="50"/>
        <v>42.135470310452035</v>
      </c>
      <c r="CX5">
        <f t="shared" ref="CX5:CX54" si="63">CW5/CN5*1000</f>
        <v>1.538219081294131E-2</v>
      </c>
      <c r="CZ5" s="1">
        <v>0</v>
      </c>
      <c r="DA5" s="1">
        <v>0</v>
      </c>
      <c r="DB5" s="1">
        <v>6017</v>
      </c>
      <c r="DC5" s="1">
        <v>9459</v>
      </c>
      <c r="DE5" s="1">
        <v>8.1709619999999994</v>
      </c>
      <c r="DF5" s="1">
        <v>7.771884</v>
      </c>
      <c r="DH5">
        <f t="shared" si="13"/>
        <v>397.66757951791601</v>
      </c>
      <c r="DI5">
        <f t="shared" si="14"/>
        <v>625.15167602791541</v>
      </c>
      <c r="DK5">
        <f t="shared" si="15"/>
        <v>169.54522431268796</v>
      </c>
      <c r="DL5">
        <f t="shared" si="16"/>
        <v>253.51513631109012</v>
      </c>
      <c r="DM5">
        <f t="shared" si="51"/>
        <v>0.12330281073844311</v>
      </c>
      <c r="DN5">
        <f t="shared" si="17"/>
        <v>2.0821118142745365</v>
      </c>
      <c r="DO5">
        <f t="shared" si="18"/>
        <v>14.013243620585733</v>
      </c>
      <c r="DP5">
        <f t="shared" si="19"/>
        <v>3.1133101067904199</v>
      </c>
      <c r="DQ5">
        <f t="shared" si="20"/>
        <v>10.752751450645784</v>
      </c>
      <c r="DR5">
        <f t="shared" si="52"/>
        <v>5.1954219210649564</v>
      </c>
      <c r="DS5">
        <f t="shared" si="22"/>
        <v>36.94004838938708</v>
      </c>
      <c r="DT5">
        <f t="shared" ref="DT5:DT54" si="64">DR5/CW5</f>
        <v>0.12330281073844311</v>
      </c>
      <c r="DV5" s="1">
        <v>1647</v>
      </c>
      <c r="DW5" s="1">
        <v>663.45809999999994</v>
      </c>
      <c r="DX5" s="1">
        <v>4661</v>
      </c>
      <c r="DY5" s="1">
        <v>635.02919999999995</v>
      </c>
      <c r="EA5" s="1">
        <v>6554</v>
      </c>
      <c r="EB5" s="1">
        <v>10767</v>
      </c>
      <c r="ED5">
        <f t="shared" si="53"/>
        <v>0.86661962630227851</v>
      </c>
      <c r="EE5">
        <f t="shared" si="54"/>
        <v>2.3474384773127452</v>
      </c>
      <c r="EG5" s="1">
        <v>352057</v>
      </c>
      <c r="EH5" s="1">
        <v>262293</v>
      </c>
      <c r="EI5" s="1">
        <v>140854</v>
      </c>
      <c r="EJ5" s="1">
        <v>56086</v>
      </c>
      <c r="EL5">
        <f t="shared" ref="EL5:EL54" si="65">EG5*$N$5/10^6</f>
        <v>23.267684068861385</v>
      </c>
      <c r="EM5">
        <f t="shared" ref="EM5:EM54" si="66">EH5*$N$5/10^6</f>
        <v>17.33512089654192</v>
      </c>
      <c r="EN5">
        <f t="shared" ref="EN5:EN54" si="67">EI5*$N$5/10^6</f>
        <v>9.3091356565425531</v>
      </c>
      <c r="EO5">
        <f t="shared" ref="EO5:EO54" si="68">EJ5*$N$5/10^6</f>
        <v>3.7067614865949534</v>
      </c>
      <c r="EQ5" s="1">
        <v>24295</v>
      </c>
      <c r="ER5" s="1">
        <v>23080</v>
      </c>
      <c r="ES5" s="1">
        <v>89</v>
      </c>
      <c r="ET5" s="1">
        <v>400.46769999999998</v>
      </c>
      <c r="EU5" s="1">
        <v>148</v>
      </c>
      <c r="EV5" s="1">
        <v>441.04419999999999</v>
      </c>
      <c r="EX5" s="1">
        <v>0.25914229999999999</v>
      </c>
      <c r="EY5" s="1">
        <v>0.1608446</v>
      </c>
      <c r="EZ5" s="1">
        <v>0.52969120000000003</v>
      </c>
      <c r="FA5" s="1">
        <v>0.42163339999999999</v>
      </c>
      <c r="FB5" s="1">
        <v>3.2578999999999997E-2</v>
      </c>
      <c r="FC5" s="1">
        <v>1.4474000000000001E-2</v>
      </c>
      <c r="FF5">
        <v>6009</v>
      </c>
      <c r="FG5">
        <v>9470</v>
      </c>
      <c r="FI5">
        <f t="shared" si="55"/>
        <v>1.4811116658345815E-2</v>
      </c>
      <c r="FJ5">
        <f t="shared" si="56"/>
        <v>1.5628299894403379E-2</v>
      </c>
    </row>
    <row r="6" spans="1:166" x14ac:dyDescent="0.25">
      <c r="A6">
        <v>2022</v>
      </c>
      <c r="B6" s="1">
        <v>8166</v>
      </c>
      <c r="C6" s="1">
        <v>11717</v>
      </c>
      <c r="D6" s="1">
        <v>25881</v>
      </c>
      <c r="E6" s="1">
        <v>23453</v>
      </c>
      <c r="F6" s="1">
        <v>2621</v>
      </c>
      <c r="G6" s="1">
        <v>3567</v>
      </c>
      <c r="H6" s="1">
        <v>23708</v>
      </c>
      <c r="I6" s="1">
        <v>22854</v>
      </c>
      <c r="J6" s="1">
        <v>21866</v>
      </c>
      <c r="K6" s="1">
        <v>21088</v>
      </c>
      <c r="L6" s="1">
        <v>1027707</v>
      </c>
      <c r="P6">
        <v>2022</v>
      </c>
      <c r="Q6">
        <f t="shared" si="0"/>
        <v>539.69643582238689</v>
      </c>
      <c r="R6">
        <f t="shared" si="1"/>
        <v>774.38441569077975</v>
      </c>
      <c r="S6">
        <f t="shared" si="2"/>
        <v>1710.4927082438396</v>
      </c>
      <c r="T6">
        <f t="shared" si="3"/>
        <v>1550.0245541688025</v>
      </c>
      <c r="U6">
        <f t="shared" si="24"/>
        <v>4574.5981139258092</v>
      </c>
      <c r="W6">
        <f t="shared" si="4"/>
        <v>1445.1386560975154</v>
      </c>
      <c r="X6">
        <f t="shared" si="5"/>
        <v>1393.7201124935702</v>
      </c>
      <c r="Z6">
        <f t="shared" si="25"/>
        <v>265.35405214632419</v>
      </c>
      <c r="AA6">
        <f t="shared" si="26"/>
        <v>156.30444167523228</v>
      </c>
      <c r="AB6">
        <f t="shared" si="27"/>
        <v>0.1551331092307098</v>
      </c>
      <c r="AC6">
        <f t="shared" si="28"/>
        <v>0.10083997782799654</v>
      </c>
      <c r="AE6" s="1">
        <v>40977</v>
      </c>
      <c r="AF6" s="1">
        <v>2982</v>
      </c>
      <c r="AG6" s="1">
        <v>4332</v>
      </c>
      <c r="AH6" s="1">
        <v>1898</v>
      </c>
      <c r="AI6" s="1">
        <v>38278</v>
      </c>
      <c r="AJ6" s="1">
        <v>3044</v>
      </c>
      <c r="AK6" s="1">
        <v>4327</v>
      </c>
      <c r="AL6" s="1">
        <v>1742</v>
      </c>
      <c r="AM6" s="1">
        <v>35551</v>
      </c>
      <c r="AN6" s="1">
        <v>2725</v>
      </c>
      <c r="AO6" s="1">
        <v>3862</v>
      </c>
      <c r="AP6" s="1">
        <v>1679</v>
      </c>
      <c r="AR6" s="1">
        <v>15.75428</v>
      </c>
      <c r="AS6" s="1">
        <v>15.63616</v>
      </c>
      <c r="AT6" s="1">
        <v>16.830249999999999</v>
      </c>
      <c r="AU6" s="1">
        <v>17.940950000000001</v>
      </c>
      <c r="AW6">
        <f t="shared" si="57"/>
        <v>5426</v>
      </c>
      <c r="AX6">
        <f t="shared" si="29"/>
        <v>257</v>
      </c>
      <c r="AY6">
        <f t="shared" si="30"/>
        <v>470</v>
      </c>
      <c r="AZ6">
        <f t="shared" si="31"/>
        <v>219</v>
      </c>
      <c r="BB6">
        <f t="shared" si="58"/>
        <v>0.1324157454181614</v>
      </c>
      <c r="BC6">
        <f t="shared" si="59"/>
        <v>8.6183769282360836E-2</v>
      </c>
      <c r="BD6">
        <f t="shared" si="60"/>
        <v>0.1084949215143121</v>
      </c>
      <c r="BE6">
        <f t="shared" si="61"/>
        <v>0.11538461538461539</v>
      </c>
      <c r="BF6">
        <f t="shared" si="32"/>
        <v>0.12696009085656221</v>
      </c>
      <c r="BH6">
        <f t="shared" si="33"/>
        <v>2079.6016674123189</v>
      </c>
      <c r="BI6">
        <f t="shared" si="34"/>
        <v>164.13723488364096</v>
      </c>
      <c r="BJ6">
        <f t="shared" si="35"/>
        <v>251.13649072020618</v>
      </c>
      <c r="BK6">
        <f t="shared" si="36"/>
        <v>107.77696396063352</v>
      </c>
      <c r="BL6">
        <f t="shared" si="37"/>
        <v>2602.6523569767992</v>
      </c>
      <c r="BN6">
        <f t="shared" si="38"/>
        <v>173.22365396650451</v>
      </c>
      <c r="BO6">
        <f t="shared" si="8"/>
        <v>235.74543063659735</v>
      </c>
      <c r="BP6">
        <f t="shared" si="9"/>
        <v>1566.8776757870621</v>
      </c>
      <c r="BQ6">
        <f t="shared" si="10"/>
        <v>1510.4362410341453</v>
      </c>
      <c r="BR6">
        <f t="shared" si="39"/>
        <v>3486.2830014243091</v>
      </c>
      <c r="BT6" s="1">
        <v>57.506990000000002</v>
      </c>
      <c r="BU6" s="1">
        <v>49.402999999999999</v>
      </c>
      <c r="BV6" s="1">
        <v>16.907160000000001</v>
      </c>
      <c r="BW6" s="1">
        <v>14.923080000000001</v>
      </c>
      <c r="BY6">
        <f t="shared" si="40"/>
        <v>519.78054064652349</v>
      </c>
      <c r="BZ6">
        <f t="shared" si="41"/>
        <v>607.69937627606691</v>
      </c>
      <c r="CA6">
        <f t="shared" si="42"/>
        <v>1382.2860977288049</v>
      </c>
      <c r="CB6">
        <f t="shared" si="43"/>
        <v>1176.1238291515544</v>
      </c>
      <c r="CC6">
        <f t="shared" si="44"/>
        <v>3685.8898438029501</v>
      </c>
      <c r="CD6" s="4">
        <f t="shared" si="45"/>
        <v>-44.242430096439875</v>
      </c>
      <c r="CF6">
        <f t="shared" si="11"/>
        <v>234.09307754265026</v>
      </c>
      <c r="CG6">
        <f t="shared" si="12"/>
        <v>121.70879740716857</v>
      </c>
      <c r="CI6" s="3">
        <v>1.7231949687110983</v>
      </c>
      <c r="CJ6" s="3">
        <v>5.6903418536291106</v>
      </c>
      <c r="CK6" s="3">
        <v>10.036409874522789</v>
      </c>
      <c r="CL6" s="3">
        <f>CP6*(1+CK6/100)*(1+CK7/100)</f>
        <v>12.806993356537696</v>
      </c>
      <c r="CM6" s="3">
        <f>CO6*(1+CK6/100)*(1+CK7/100)</f>
        <v>13.84225439989088</v>
      </c>
      <c r="CN6" s="3">
        <f>2505981*(1+CK6/100)*(1+CK7/100)</f>
        <v>2914993.825486802</v>
      </c>
      <c r="CO6" s="3">
        <v>11.9</v>
      </c>
      <c r="CP6" s="3">
        <v>11.01</v>
      </c>
      <c r="CQ6" s="3">
        <f t="shared" si="46"/>
        <v>0.92521008403361338</v>
      </c>
      <c r="CS6">
        <f t="shared" si="62"/>
        <v>6.6568259309175986</v>
      </c>
      <c r="CT6">
        <f t="shared" si="47"/>
        <v>7.7828018747396897</v>
      </c>
      <c r="CU6">
        <f t="shared" si="48"/>
        <v>17.70292887044722</v>
      </c>
      <c r="CV6">
        <f t="shared" si="49"/>
        <v>15.062610066409635</v>
      </c>
      <c r="CW6">
        <f t="shared" si="50"/>
        <v>47.205166742514137</v>
      </c>
      <c r="CX6">
        <f t="shared" si="63"/>
        <v>1.6193916546163149E-2</v>
      </c>
      <c r="CZ6" s="1">
        <v>0</v>
      </c>
      <c r="DA6" s="1">
        <v>0</v>
      </c>
      <c r="DB6" s="1">
        <v>6355</v>
      </c>
      <c r="DC6" s="1">
        <v>9281</v>
      </c>
      <c r="DE6" s="1">
        <v>8.2560680000000009</v>
      </c>
      <c r="DF6" s="1">
        <v>8.1533789999999993</v>
      </c>
      <c r="DH6">
        <f t="shared" si="13"/>
        <v>420.00622699623671</v>
      </c>
      <c r="DI6">
        <f t="shared" si="14"/>
        <v>613.38753623164007</v>
      </c>
      <c r="DK6">
        <f t="shared" si="15"/>
        <v>180.93441274667424</v>
      </c>
      <c r="DL6">
        <f t="shared" si="16"/>
        <v>260.95448299803752</v>
      </c>
      <c r="DM6">
        <f t="shared" si="51"/>
        <v>0.11988662561027297</v>
      </c>
      <c r="DN6">
        <f t="shared" si="17"/>
        <v>2.3172258220157063</v>
      </c>
      <c r="DO6">
        <f t="shared" si="18"/>
        <v>15.385703048431514</v>
      </c>
      <c r="DP6">
        <f t="shared" si="19"/>
        <v>3.3420423301145958</v>
      </c>
      <c r="DQ6">
        <f t="shared" si="20"/>
        <v>11.720567736295038</v>
      </c>
      <c r="DR6">
        <f t="shared" si="52"/>
        <v>5.6592681521303021</v>
      </c>
      <c r="DS6">
        <f t="shared" si="22"/>
        <v>41.545898590383835</v>
      </c>
      <c r="DT6">
        <f t="shared" si="64"/>
        <v>0.11988662561027298</v>
      </c>
      <c r="DV6" s="1">
        <v>1990</v>
      </c>
      <c r="DW6" s="1">
        <v>629.61839999999995</v>
      </c>
      <c r="DX6" s="1">
        <v>5280</v>
      </c>
      <c r="DY6" s="1">
        <v>613.21299999999997</v>
      </c>
      <c r="EA6" s="1">
        <v>8182</v>
      </c>
      <c r="EB6" s="1">
        <v>11699</v>
      </c>
      <c r="ED6">
        <f t="shared" si="53"/>
        <v>0.99369226267789257</v>
      </c>
      <c r="EE6">
        <f t="shared" si="54"/>
        <v>2.5678325293750972</v>
      </c>
      <c r="EG6" s="1">
        <v>355147</v>
      </c>
      <c r="EH6" s="1">
        <v>262732</v>
      </c>
      <c r="EI6" s="1">
        <v>142958</v>
      </c>
      <c r="EJ6" s="1">
        <v>56852</v>
      </c>
      <c r="EL6">
        <f t="shared" si="65"/>
        <v>23.471904248470885</v>
      </c>
      <c r="EM6">
        <f t="shared" si="66"/>
        <v>17.364134701994534</v>
      </c>
      <c r="EN6">
        <f t="shared" si="67"/>
        <v>9.4481904325614483</v>
      </c>
      <c r="EO6">
        <f t="shared" si="68"/>
        <v>3.7573869421227459</v>
      </c>
      <c r="EQ6" s="1">
        <v>26369</v>
      </c>
      <c r="ER6" s="1">
        <v>23820</v>
      </c>
      <c r="ES6" s="1">
        <v>84</v>
      </c>
      <c r="ET6" s="1">
        <v>478.4393</v>
      </c>
      <c r="EU6" s="1">
        <v>118</v>
      </c>
      <c r="EV6" s="1">
        <v>618.19970000000001</v>
      </c>
      <c r="EX6" s="1">
        <v>0.24240999999999999</v>
      </c>
      <c r="EY6" s="1">
        <v>0.16909479999999999</v>
      </c>
      <c r="EZ6" s="1">
        <v>0.51510409999999995</v>
      </c>
      <c r="FA6" s="1">
        <v>0.41509780000000002</v>
      </c>
      <c r="FB6" s="1">
        <v>3.08217E-2</v>
      </c>
      <c r="FC6" s="1">
        <v>1.2715600000000001E-2</v>
      </c>
      <c r="FF6">
        <v>6335</v>
      </c>
      <c r="FG6">
        <v>9270</v>
      </c>
      <c r="FI6">
        <f t="shared" si="55"/>
        <v>1.3259668508287293E-2</v>
      </c>
      <c r="FJ6">
        <f t="shared" si="56"/>
        <v>1.272923408845739E-2</v>
      </c>
    </row>
    <row r="7" spans="1:166" x14ac:dyDescent="0.25">
      <c r="A7">
        <v>2023</v>
      </c>
      <c r="B7" s="1">
        <v>9486</v>
      </c>
      <c r="C7" s="1">
        <v>12910</v>
      </c>
      <c r="D7" s="1">
        <v>26919</v>
      </c>
      <c r="E7" s="1">
        <v>24527</v>
      </c>
      <c r="F7" s="1">
        <v>2999</v>
      </c>
      <c r="G7" s="1">
        <v>3950</v>
      </c>
      <c r="H7" s="1">
        <v>24553</v>
      </c>
      <c r="I7" s="1">
        <v>23805</v>
      </c>
      <c r="J7" s="1">
        <v>22928</v>
      </c>
      <c r="K7" s="1">
        <v>22233</v>
      </c>
      <c r="L7" s="1">
        <v>1035596</v>
      </c>
      <c r="P7">
        <v>2023</v>
      </c>
      <c r="Q7">
        <f t="shared" si="0"/>
        <v>626.93612419926058</v>
      </c>
      <c r="R7">
        <f t="shared" si="1"/>
        <v>853.23058859502999</v>
      </c>
      <c r="S7">
        <f t="shared" si="2"/>
        <v>1779.0948268311085</v>
      </c>
      <c r="T7">
        <f t="shared" si="3"/>
        <v>1621.0059369845314</v>
      </c>
      <c r="U7">
        <f t="shared" si="24"/>
        <v>4880.2674766099308</v>
      </c>
      <c r="W7">
        <f t="shared" si="4"/>
        <v>1515.3269508370913</v>
      </c>
      <c r="X7">
        <f t="shared" si="5"/>
        <v>1469.3939330932069</v>
      </c>
      <c r="Z7">
        <f t="shared" si="25"/>
        <v>263.76787599401723</v>
      </c>
      <c r="AA7">
        <f t="shared" si="26"/>
        <v>151.61200389132455</v>
      </c>
      <c r="AB7">
        <f t="shared" si="27"/>
        <v>0.14825959359560154</v>
      </c>
      <c r="AC7">
        <f t="shared" si="28"/>
        <v>9.3529579646919769E-2</v>
      </c>
      <c r="AE7" s="1">
        <v>43101</v>
      </c>
      <c r="AF7" s="1">
        <v>3180</v>
      </c>
      <c r="AG7" s="1">
        <v>4546</v>
      </c>
      <c r="AH7" s="1">
        <v>1990</v>
      </c>
      <c r="AI7" s="1">
        <v>40094</v>
      </c>
      <c r="AJ7" s="1">
        <v>3181</v>
      </c>
      <c r="AK7" s="1">
        <v>4594</v>
      </c>
      <c r="AL7" s="1">
        <v>1834</v>
      </c>
      <c r="AM7" s="1">
        <v>37658</v>
      </c>
      <c r="AN7" s="1">
        <v>2920</v>
      </c>
      <c r="AO7" s="1">
        <v>4151</v>
      </c>
      <c r="AP7" s="1">
        <v>1775</v>
      </c>
      <c r="AR7" s="1">
        <v>15.8559</v>
      </c>
      <c r="AS7" s="1">
        <v>16.7286</v>
      </c>
      <c r="AT7" s="1">
        <v>16.617429999999999</v>
      </c>
      <c r="AU7" s="1">
        <v>18.01474</v>
      </c>
      <c r="AW7">
        <f t="shared" si="57"/>
        <v>5443</v>
      </c>
      <c r="AX7">
        <f t="shared" si="29"/>
        <v>260</v>
      </c>
      <c r="AY7">
        <f t="shared" si="30"/>
        <v>395</v>
      </c>
      <c r="AZ7">
        <f t="shared" si="31"/>
        <v>215</v>
      </c>
      <c r="BB7">
        <f t="shared" si="58"/>
        <v>0.12628477297510499</v>
      </c>
      <c r="BC7">
        <f t="shared" si="59"/>
        <v>8.1761006289308172E-2</v>
      </c>
      <c r="BD7">
        <f t="shared" si="60"/>
        <v>8.6889573251209856E-2</v>
      </c>
      <c r="BE7">
        <f t="shared" si="61"/>
        <v>0.10804020100502512</v>
      </c>
      <c r="BF7">
        <f t="shared" si="32"/>
        <v>0.11952591021830093</v>
      </c>
      <c r="BH7">
        <f t="shared" si="33"/>
        <v>2192.3134240925547</v>
      </c>
      <c r="BI7">
        <f t="shared" si="34"/>
        <v>183.5082632024542</v>
      </c>
      <c r="BJ7">
        <f t="shared" si="35"/>
        <v>263.26141293829187</v>
      </c>
      <c r="BK7">
        <f t="shared" si="36"/>
        <v>113.93566429649577</v>
      </c>
      <c r="BL7">
        <f t="shared" si="37"/>
        <v>2753.0187645297965</v>
      </c>
      <c r="BN7">
        <f t="shared" si="38"/>
        <v>198.20592836533655</v>
      </c>
      <c r="BO7">
        <f t="shared" si="8"/>
        <v>261.05815840049331</v>
      </c>
      <c r="BP7">
        <f t="shared" si="9"/>
        <v>1622.7242944828638</v>
      </c>
      <c r="BQ7">
        <f t="shared" si="10"/>
        <v>1573.288471069302</v>
      </c>
      <c r="BR7">
        <f t="shared" si="39"/>
        <v>3655.2768523179957</v>
      </c>
      <c r="BT7" s="1">
        <v>57.187809999999999</v>
      </c>
      <c r="BU7" s="1">
        <v>49.934460000000001</v>
      </c>
      <c r="BV7" s="1">
        <v>16.96208</v>
      </c>
      <c r="BW7" s="1">
        <v>15.073560000000001</v>
      </c>
      <c r="BY7">
        <f t="shared" si="40"/>
        <v>591.44217508674012</v>
      </c>
      <c r="BZ7">
        <f t="shared" si="41"/>
        <v>680.1893258542874</v>
      </c>
      <c r="CA7">
        <f t="shared" si="42"/>
        <v>1436.2036628109047</v>
      </c>
      <c r="CB7">
        <f t="shared" si="43"/>
        <v>1237.4178564458643</v>
      </c>
      <c r="CC7">
        <f t="shared" si="44"/>
        <v>3945.2530201977966</v>
      </c>
      <c r="CD7" s="4">
        <f t="shared" si="45"/>
        <v>-79.397245273027693</v>
      </c>
      <c r="CF7">
        <f t="shared" si="11"/>
        <v>233.44963215404704</v>
      </c>
      <c r="CG7">
        <f t="shared" si="12"/>
        <v>119.2453922573751</v>
      </c>
      <c r="CI7">
        <v>0.19807527338211628</v>
      </c>
      <c r="CJ7">
        <v>6.4741804974041584</v>
      </c>
      <c r="CK7">
        <v>5.7117963753504197</v>
      </c>
      <c r="CL7">
        <f>CP7*(1+CK7/100)</f>
        <v>12.569132589029165</v>
      </c>
      <c r="CM7">
        <f>CO7*(1+CK7/100)</f>
        <v>13.583965834232529</v>
      </c>
      <c r="CN7">
        <f>2687186*(1+CK7/100)</f>
        <v>2840672.592546924</v>
      </c>
      <c r="CO7">
        <v>12.85</v>
      </c>
      <c r="CP7">
        <v>11.89</v>
      </c>
      <c r="CQ7">
        <f t="shared" si="46"/>
        <v>0.92529182879377436</v>
      </c>
      <c r="CS7">
        <f t="shared" si="62"/>
        <v>7.4339151174090388</v>
      </c>
      <c r="CT7">
        <f t="shared" si="47"/>
        <v>8.5493898223049012</v>
      </c>
      <c r="CU7">
        <f t="shared" si="48"/>
        <v>18.051834262719595</v>
      </c>
      <c r="CV7">
        <f t="shared" si="49"/>
        <v>15.553269105700327</v>
      </c>
      <c r="CW7">
        <f t="shared" si="50"/>
        <v>49.588408308133864</v>
      </c>
      <c r="CX7">
        <f t="shared" si="63"/>
        <v>1.7456572939183148E-2</v>
      </c>
      <c r="CZ7" s="1">
        <v>0</v>
      </c>
      <c r="DA7" s="1">
        <v>0</v>
      </c>
      <c r="DB7" s="1">
        <v>6503</v>
      </c>
      <c r="DC7" s="1">
        <v>9281</v>
      </c>
      <c r="DE7" s="1">
        <v>8.2494899999999998</v>
      </c>
      <c r="DF7" s="1">
        <v>8.1127920000000007</v>
      </c>
      <c r="DH7">
        <f t="shared" si="13"/>
        <v>429.78764660212858</v>
      </c>
      <c r="DI7">
        <f t="shared" si="14"/>
        <v>613.38753623164007</v>
      </c>
      <c r="DK7">
        <f t="shared" si="15"/>
        <v>185.00063258334811</v>
      </c>
      <c r="DL7">
        <f t="shared" si="16"/>
        <v>259.65546824581747</v>
      </c>
      <c r="DM7">
        <f t="shared" si="51"/>
        <v>0.11270661185803302</v>
      </c>
      <c r="DN7">
        <f t="shared" si="17"/>
        <v>2.3252974799943709</v>
      </c>
      <c r="DO7">
        <f t="shared" si="18"/>
        <v>15.726536782725224</v>
      </c>
      <c r="DP7">
        <f t="shared" si="19"/>
        <v>3.2636440078481326</v>
      </c>
      <c r="DQ7">
        <f t="shared" si="20"/>
        <v>12.289625097852195</v>
      </c>
      <c r="DR7">
        <f t="shared" si="52"/>
        <v>5.5889414878425034</v>
      </c>
      <c r="DS7">
        <f t="shared" si="22"/>
        <v>43.99946682029136</v>
      </c>
      <c r="DT7">
        <f t="shared" si="64"/>
        <v>0.11270661185803302</v>
      </c>
      <c r="DV7" s="1">
        <v>2242</v>
      </c>
      <c r="DW7" s="1">
        <v>609.05050000000006</v>
      </c>
      <c r="DX7" s="1">
        <v>5993</v>
      </c>
      <c r="DY7" s="1">
        <v>639.27779999999996</v>
      </c>
      <c r="EA7" s="1">
        <v>9485</v>
      </c>
      <c r="EB7" s="1">
        <v>12866</v>
      </c>
      <c r="ED7">
        <f t="shared" si="53"/>
        <v>1.0829548054672438</v>
      </c>
      <c r="EE7">
        <f t="shared" si="54"/>
        <v>3.0384725779737507</v>
      </c>
      <c r="EG7" s="1">
        <v>359619</v>
      </c>
      <c r="EH7" s="1">
        <v>262170</v>
      </c>
      <c r="EI7" s="1">
        <v>144694</v>
      </c>
      <c r="EJ7" s="1">
        <v>58221</v>
      </c>
      <c r="EL7">
        <f t="shared" si="65"/>
        <v>23.76746173818405</v>
      </c>
      <c r="EM7">
        <f t="shared" si="66"/>
        <v>17.326991743761351</v>
      </c>
      <c r="EN7">
        <f t="shared" si="67"/>
        <v>9.5629238409116404</v>
      </c>
      <c r="EO7">
        <f t="shared" si="68"/>
        <v>3.8478650734772457</v>
      </c>
      <c r="EQ7" s="1">
        <v>27712</v>
      </c>
      <c r="ER7" s="1">
        <v>25105</v>
      </c>
      <c r="ES7" s="1">
        <v>97</v>
      </c>
      <c r="ET7" s="1">
        <v>515.94209999999998</v>
      </c>
      <c r="EU7" s="1">
        <v>81</v>
      </c>
      <c r="EV7" s="1">
        <v>549.15679999999998</v>
      </c>
      <c r="EX7" s="1">
        <v>0.2334753</v>
      </c>
      <c r="EY7" s="1">
        <v>0.1612798</v>
      </c>
      <c r="EZ7" s="1">
        <v>0.4754005</v>
      </c>
      <c r="FA7" s="1">
        <v>0.38334560000000001</v>
      </c>
      <c r="FB7" s="1">
        <v>2.8225400000000001E-2</v>
      </c>
      <c r="FC7" s="1">
        <v>6.1983000000000003E-3</v>
      </c>
      <c r="FF7">
        <v>6494</v>
      </c>
      <c r="FG7">
        <v>9305</v>
      </c>
      <c r="FI7">
        <f t="shared" si="55"/>
        <v>1.4936864798275331E-2</v>
      </c>
      <c r="FJ7">
        <f t="shared" si="56"/>
        <v>8.7049973132724348E-3</v>
      </c>
    </row>
    <row r="8" spans="1:166" x14ac:dyDescent="0.25">
      <c r="A8">
        <v>2024</v>
      </c>
      <c r="B8" s="1">
        <v>10744</v>
      </c>
      <c r="C8" s="1">
        <v>14021</v>
      </c>
      <c r="D8" s="1">
        <v>28560</v>
      </c>
      <c r="E8" s="1">
        <v>25908</v>
      </c>
      <c r="F8" s="1">
        <v>3397</v>
      </c>
      <c r="G8" s="1">
        <v>4167</v>
      </c>
      <c r="H8" s="1">
        <v>26011</v>
      </c>
      <c r="I8" s="1">
        <v>25010</v>
      </c>
      <c r="J8" s="1">
        <v>24439</v>
      </c>
      <c r="K8" s="1">
        <v>23591</v>
      </c>
      <c r="L8" s="1">
        <v>1054798</v>
      </c>
      <c r="P8">
        <v>2024</v>
      </c>
      <c r="Q8">
        <f t="shared" si="0"/>
        <v>710.07819084934181</v>
      </c>
      <c r="R8">
        <f t="shared" si="1"/>
        <v>926.65732631223204</v>
      </c>
      <c r="S8">
        <f t="shared" si="2"/>
        <v>1887.5496212450857</v>
      </c>
      <c r="T8">
        <f t="shared" si="3"/>
        <v>1712.2771564151849</v>
      </c>
      <c r="U8">
        <f t="shared" si="24"/>
        <v>5236.5622948218443</v>
      </c>
      <c r="W8">
        <f t="shared" si="4"/>
        <v>1615.1899577594065</v>
      </c>
      <c r="X8">
        <f t="shared" si="5"/>
        <v>1559.1450670445663</v>
      </c>
      <c r="Z8">
        <f t="shared" si="25"/>
        <v>272.35966348567922</v>
      </c>
      <c r="AA8">
        <f t="shared" si="26"/>
        <v>153.13208937061859</v>
      </c>
      <c r="AB8">
        <f t="shared" si="27"/>
        <v>0.14429271708683475</v>
      </c>
      <c r="AC8">
        <f t="shared" si="28"/>
        <v>8.9431835726416622E-2</v>
      </c>
      <c r="AE8" s="1">
        <v>46075</v>
      </c>
      <c r="AF8" s="1">
        <v>3267</v>
      </c>
      <c r="AG8" s="1">
        <v>4742</v>
      </c>
      <c r="AH8" s="1">
        <v>2130</v>
      </c>
      <c r="AI8" s="1">
        <v>42785</v>
      </c>
      <c r="AJ8" s="1">
        <v>3261</v>
      </c>
      <c r="AK8" s="1">
        <v>4767</v>
      </c>
      <c r="AL8" s="1">
        <v>1950</v>
      </c>
      <c r="AM8" s="1">
        <v>40506</v>
      </c>
      <c r="AN8" s="1">
        <v>3017</v>
      </c>
      <c r="AO8" s="1">
        <v>4358</v>
      </c>
      <c r="AP8" s="1">
        <v>1900</v>
      </c>
      <c r="AR8" s="1">
        <v>15.981</v>
      </c>
      <c r="AS8" s="1">
        <v>16.533529999999999</v>
      </c>
      <c r="AT8" s="1">
        <v>17.0305</v>
      </c>
      <c r="AU8" s="1">
        <v>17.405940000000001</v>
      </c>
      <c r="AW8">
        <f t="shared" si="57"/>
        <v>5569</v>
      </c>
      <c r="AX8">
        <f t="shared" si="29"/>
        <v>250</v>
      </c>
      <c r="AY8">
        <f t="shared" si="30"/>
        <v>384</v>
      </c>
      <c r="AZ8">
        <f t="shared" si="31"/>
        <v>230</v>
      </c>
      <c r="BB8">
        <f t="shared" si="58"/>
        <v>0.12086814975583288</v>
      </c>
      <c r="BC8">
        <f t="shared" si="59"/>
        <v>7.6522803795531072E-2</v>
      </c>
      <c r="BD8">
        <f t="shared" si="60"/>
        <v>8.0978490088570221E-2</v>
      </c>
      <c r="BE8">
        <f t="shared" si="61"/>
        <v>0.107981220657277</v>
      </c>
      <c r="BF8">
        <f t="shared" si="32"/>
        <v>0.11443768456256448</v>
      </c>
      <c r="BH8">
        <f t="shared" si="33"/>
        <v>2357.9133796985343</v>
      </c>
      <c r="BI8">
        <f t="shared" si="34"/>
        <v>185.92969014224059</v>
      </c>
      <c r="BJ8">
        <f t="shared" si="35"/>
        <v>279.96575320882101</v>
      </c>
      <c r="BK8">
        <f t="shared" si="36"/>
        <v>117.0481226751385</v>
      </c>
      <c r="BL8">
        <f t="shared" si="37"/>
        <v>2940.856945724734</v>
      </c>
      <c r="BN8">
        <f t="shared" si="38"/>
        <v>224.51001622442425</v>
      </c>
      <c r="BO8">
        <f t="shared" si="8"/>
        <v>275.39983444426719</v>
      </c>
      <c r="BP8">
        <f t="shared" si="9"/>
        <v>1719.0844957355016</v>
      </c>
      <c r="BQ8">
        <f t="shared" si="10"/>
        <v>1652.9277320497056</v>
      </c>
      <c r="BR8">
        <f t="shared" si="39"/>
        <v>3871.9220784538984</v>
      </c>
      <c r="BT8" s="1">
        <v>57.510309999999997</v>
      </c>
      <c r="BU8" s="1">
        <v>49.621279999999999</v>
      </c>
      <c r="BV8" s="1">
        <v>17.05331</v>
      </c>
      <c r="BW8" s="1">
        <v>15.254060000000001</v>
      </c>
      <c r="BY8">
        <f t="shared" si="40"/>
        <v>673.71096293363587</v>
      </c>
      <c r="BZ8">
        <f t="shared" si="41"/>
        <v>713.05630163533397</v>
      </c>
      <c r="CA8">
        <f t="shared" si="42"/>
        <v>1529.6712171749964</v>
      </c>
      <c r="CB8">
        <f t="shared" si="43"/>
        <v>1315.6231324039834</v>
      </c>
      <c r="CC8">
        <f t="shared" si="44"/>
        <v>4232.0616141479495</v>
      </c>
      <c r="CD8" s="4">
        <f t="shared" si="45"/>
        <v>-95.562596145754469</v>
      </c>
      <c r="CF8">
        <f t="shared" si="11"/>
        <v>242.35035507970323</v>
      </c>
      <c r="CG8">
        <f t="shared" si="12"/>
        <v>121.8831986317486</v>
      </c>
      <c r="CI8">
        <v>1.1603364053452054</v>
      </c>
      <c r="CJ8">
        <v>3.062942648929079</v>
      </c>
      <c r="CK8">
        <v>1.55004776763632</v>
      </c>
      <c r="CL8">
        <f>CL7*(1+CJ7/100)/(1+CK7/100)</f>
        <v>12.659780061141355</v>
      </c>
      <c r="CM8">
        <f>CM7*(1+CJ7/100)/(1+CK7/100)</f>
        <v>13.681932193916435</v>
      </c>
      <c r="CN8">
        <f>CN7*(1+CI7/100)</f>
        <v>2846299.2625505021</v>
      </c>
      <c r="CS8">
        <f t="shared" si="62"/>
        <v>8.5290326155195846</v>
      </c>
      <c r="CT8">
        <f t="shared" si="47"/>
        <v>9.0271359499141965</v>
      </c>
      <c r="CU8">
        <f t="shared" si="48"/>
        <v>19.365301175293848</v>
      </c>
      <c r="CV8">
        <f t="shared" si="49"/>
        <v>16.655499499584284</v>
      </c>
      <c r="CW8">
        <f t="shared" si="50"/>
        <v>53.576969240311911</v>
      </c>
      <c r="CX8">
        <f t="shared" si="63"/>
        <v>1.8823378815164656E-2</v>
      </c>
      <c r="CZ8" s="1">
        <v>0</v>
      </c>
      <c r="DA8" s="1">
        <v>0</v>
      </c>
      <c r="DB8" s="1">
        <v>6900</v>
      </c>
      <c r="DC8" s="1">
        <v>9477</v>
      </c>
      <c r="DE8" s="1">
        <v>8.5897249999999996</v>
      </c>
      <c r="DF8" s="1">
        <v>8.2599119999999999</v>
      </c>
      <c r="DH8">
        <f t="shared" si="13"/>
        <v>456.02564378820347</v>
      </c>
      <c r="DI8">
        <f t="shared" si="14"/>
        <v>626.34130814214552</v>
      </c>
      <c r="DK8">
        <f t="shared" si="15"/>
        <v>204.39050177080296</v>
      </c>
      <c r="DL8">
        <f t="shared" si="16"/>
        <v>269.94709612239171</v>
      </c>
      <c r="DM8">
        <f t="shared" si="51"/>
        <v>0.11208192156453142</v>
      </c>
      <c r="DN8">
        <f t="shared" si="17"/>
        <v>2.5875387990046876</v>
      </c>
      <c r="DO8">
        <f t="shared" si="18"/>
        <v>16.777762376289161</v>
      </c>
      <c r="DP8">
        <f t="shared" si="19"/>
        <v>3.417470865053263</v>
      </c>
      <c r="DQ8">
        <f t="shared" si="20"/>
        <v>13.238028634531021</v>
      </c>
      <c r="DR8">
        <f t="shared" si="52"/>
        <v>6.0050096640579511</v>
      </c>
      <c r="DS8">
        <f t="shared" si="22"/>
        <v>47.57195957625396</v>
      </c>
      <c r="DT8">
        <f t="shared" si="64"/>
        <v>0.11208192156453139</v>
      </c>
      <c r="DV8" s="1">
        <v>2498</v>
      </c>
      <c r="DW8" s="1">
        <v>688.22940000000006</v>
      </c>
      <c r="DX8" s="1">
        <v>6574</v>
      </c>
      <c r="DY8" s="1">
        <v>641.24390000000005</v>
      </c>
      <c r="EA8" s="1">
        <v>10682</v>
      </c>
      <c r="EB8" s="1">
        <v>13960</v>
      </c>
      <c r="ED8">
        <f t="shared" si="53"/>
        <v>1.3634746739339214</v>
      </c>
      <c r="EE8">
        <f t="shared" si="54"/>
        <v>3.3432924454083719</v>
      </c>
      <c r="EG8" s="1">
        <v>364010</v>
      </c>
      <c r="EH8" s="1">
        <v>264862</v>
      </c>
      <c r="EI8" s="1">
        <v>148572</v>
      </c>
      <c r="EJ8" s="1">
        <v>61173</v>
      </c>
      <c r="EL8">
        <f t="shared" si="65"/>
        <v>24.05766588338318</v>
      </c>
      <c r="EM8">
        <f t="shared" si="66"/>
        <v>17.504907835511762</v>
      </c>
      <c r="EN8">
        <f t="shared" si="67"/>
        <v>9.8192234708552135</v>
      </c>
      <c r="EO8">
        <f t="shared" si="68"/>
        <v>4.0429647402109818</v>
      </c>
      <c r="EQ8" s="1">
        <v>29518</v>
      </c>
      <c r="ER8" s="1">
        <v>26696</v>
      </c>
      <c r="ES8" s="1">
        <v>117</v>
      </c>
      <c r="ET8" s="1">
        <v>509.44510000000002</v>
      </c>
      <c r="EU8" s="1">
        <v>65</v>
      </c>
      <c r="EV8" s="1">
        <v>453.3698</v>
      </c>
      <c r="EX8" s="1">
        <v>0.24253060000000001</v>
      </c>
      <c r="EY8" s="1">
        <v>0.1737399</v>
      </c>
      <c r="EZ8" s="1">
        <v>0.49210219999999999</v>
      </c>
      <c r="FA8" s="1">
        <v>0.41315039999999997</v>
      </c>
      <c r="FB8" s="1">
        <v>2.75047E-2</v>
      </c>
      <c r="FC8" s="1">
        <v>6.7971000000000004E-3</v>
      </c>
      <c r="FF8">
        <v>6915</v>
      </c>
      <c r="FG8">
        <v>9493</v>
      </c>
      <c r="FI8">
        <f t="shared" si="55"/>
        <v>1.6919739696312365E-2</v>
      </c>
      <c r="FJ8">
        <f t="shared" si="56"/>
        <v>6.8471505319709263E-3</v>
      </c>
    </row>
    <row r="9" spans="1:166" x14ac:dyDescent="0.25">
      <c r="A9">
        <v>2025</v>
      </c>
      <c r="B9" s="1">
        <v>10815</v>
      </c>
      <c r="C9" s="1">
        <v>14266</v>
      </c>
      <c r="D9" s="1">
        <v>29580</v>
      </c>
      <c r="E9" s="1">
        <v>27148</v>
      </c>
      <c r="F9" s="1">
        <v>3449</v>
      </c>
      <c r="G9" s="1">
        <v>4249</v>
      </c>
      <c r="H9" s="1">
        <v>26986</v>
      </c>
      <c r="I9" s="1">
        <v>26149</v>
      </c>
      <c r="J9" s="1">
        <v>25461</v>
      </c>
      <c r="K9" s="1">
        <v>24856</v>
      </c>
      <c r="L9" s="1">
        <v>1042246</v>
      </c>
      <c r="P9">
        <v>2025</v>
      </c>
      <c r="Q9">
        <f t="shared" si="0"/>
        <v>714.77062863324943</v>
      </c>
      <c r="R9">
        <f t="shared" si="1"/>
        <v>942.84954120036389</v>
      </c>
      <c r="S9">
        <f t="shared" si="2"/>
        <v>1954.9621077181246</v>
      </c>
      <c r="T9">
        <f t="shared" si="3"/>
        <v>1794.229590951036</v>
      </c>
      <c r="U9">
        <f t="shared" si="24"/>
        <v>5406.8118685027739</v>
      </c>
      <c r="W9">
        <f t="shared" si="4"/>
        <v>1682.7346255784707</v>
      </c>
      <c r="X9">
        <f t="shared" si="5"/>
        <v>1642.7497684057371</v>
      </c>
      <c r="Z9">
        <f t="shared" si="25"/>
        <v>272.22748213965383</v>
      </c>
      <c r="AA9">
        <f t="shared" si="26"/>
        <v>151.47982254529893</v>
      </c>
      <c r="AB9">
        <f t="shared" si="27"/>
        <v>0.13924949290060862</v>
      </c>
      <c r="AC9">
        <f t="shared" si="28"/>
        <v>8.4426108737291894E-2</v>
      </c>
      <c r="AE9" s="1">
        <v>48269</v>
      </c>
      <c r="AF9" s="1">
        <v>3437</v>
      </c>
      <c r="AG9" s="1">
        <v>4945</v>
      </c>
      <c r="AH9" s="1">
        <v>2239</v>
      </c>
      <c r="AI9" s="1">
        <v>44780</v>
      </c>
      <c r="AJ9" s="1">
        <v>3404</v>
      </c>
      <c r="AK9" s="1">
        <v>5016</v>
      </c>
      <c r="AL9" s="1">
        <v>2053</v>
      </c>
      <c r="AM9" s="1">
        <v>42644</v>
      </c>
      <c r="AN9" s="1">
        <v>3176</v>
      </c>
      <c r="AO9" s="1">
        <v>4594</v>
      </c>
      <c r="AP9" s="1">
        <v>1987</v>
      </c>
      <c r="AR9" s="1">
        <v>15.81922</v>
      </c>
      <c r="AS9" s="1">
        <v>15.62302</v>
      </c>
      <c r="AT9" s="1">
        <v>16.611339999999998</v>
      </c>
      <c r="AU9" s="1">
        <v>18.5015</v>
      </c>
      <c r="AW9">
        <f t="shared" si="57"/>
        <v>5625</v>
      </c>
      <c r="AX9">
        <f t="shared" si="29"/>
        <v>261</v>
      </c>
      <c r="AY9">
        <f t="shared" si="30"/>
        <v>351</v>
      </c>
      <c r="AZ9">
        <f t="shared" si="31"/>
        <v>252</v>
      </c>
      <c r="BB9">
        <f t="shared" si="58"/>
        <v>0.11653442167851001</v>
      </c>
      <c r="BC9">
        <f t="shared" si="59"/>
        <v>7.5938318300843757E-2</v>
      </c>
      <c r="BD9">
        <f t="shared" si="60"/>
        <v>7.0980788675429729E-2</v>
      </c>
      <c r="BE9">
        <f t="shared" si="61"/>
        <v>0.1125502456453774</v>
      </c>
      <c r="BF9">
        <f t="shared" si="32"/>
        <v>0.11018848700967906</v>
      </c>
      <c r="BH9">
        <f t="shared" si="33"/>
        <v>2442.8765135269168</v>
      </c>
      <c r="BI9">
        <f t="shared" si="34"/>
        <v>183.39475002686075</v>
      </c>
      <c r="BJ9">
        <f t="shared" si="35"/>
        <v>287.33898560907033</v>
      </c>
      <c r="BK9">
        <f t="shared" si="36"/>
        <v>130.98701592547624</v>
      </c>
      <c r="BL9">
        <f t="shared" si="37"/>
        <v>3044.5972650883241</v>
      </c>
      <c r="BN9">
        <f t="shared" si="38"/>
        <v>227.94673122108895</v>
      </c>
      <c r="BO9">
        <f t="shared" si="8"/>
        <v>280.81926963131542</v>
      </c>
      <c r="BP9">
        <f t="shared" si="9"/>
        <v>1783.5229019229653</v>
      </c>
      <c r="BQ9">
        <f t="shared" si="10"/>
        <v>1728.2050086112656</v>
      </c>
      <c r="BR9">
        <f t="shared" si="39"/>
        <v>4020.4939113866349</v>
      </c>
      <c r="BT9" s="1">
        <v>58.049500000000002</v>
      </c>
      <c r="BU9" s="1">
        <v>51.221980000000002</v>
      </c>
      <c r="BV9" s="1">
        <v>16.676179999999999</v>
      </c>
      <c r="BW9" s="1">
        <v>15.42774</v>
      </c>
      <c r="BY9">
        <f t="shared" si="40"/>
        <v>690.43696799432792</v>
      </c>
      <c r="BZ9">
        <f t="shared" si="41"/>
        <v>750.54278133966591</v>
      </c>
      <c r="CA9">
        <f t="shared" si="42"/>
        <v>1551.9132789631274</v>
      </c>
      <c r="CB9">
        <f t="shared" si="43"/>
        <v>1391.2005966173576</v>
      </c>
      <c r="CC9">
        <f t="shared" si="44"/>
        <v>4384.0936249144788</v>
      </c>
      <c r="CD9" s="4">
        <f t="shared" si="45"/>
        <v>-101.48338950783909</v>
      </c>
      <c r="CF9">
        <f t="shared" si="11"/>
        <v>236.87581694393856</v>
      </c>
      <c r="CG9">
        <f t="shared" si="12"/>
        <v>121.94086838682105</v>
      </c>
      <c r="CI9">
        <v>1.9269357268158984</v>
      </c>
      <c r="CJ9">
        <v>1.9012899970519692</v>
      </c>
      <c r="CK9">
        <v>1.6038913617104633</v>
      </c>
      <c r="CL9">
        <f>CL8*(1+CJ8/100)/(1+CK8/100)</f>
        <v>12.84838574743919</v>
      </c>
      <c r="CM9">
        <f t="shared" ref="CM9:CM54" si="69">CM8*(1+CJ8/100)/(1+CK8/100)</f>
        <v>13.885765925533521</v>
      </c>
      <c r="CN9">
        <f t="shared" ref="CN9:CN54" si="70">CN8*(1+CI8/100)</f>
        <v>2879325.9090989479</v>
      </c>
      <c r="CS9">
        <f t="shared" si="62"/>
        <v>8.8710004990834506</v>
      </c>
      <c r="CT9">
        <f t="shared" si="47"/>
        <v>9.6432631746079309</v>
      </c>
      <c r="CU9">
        <f t="shared" si="48"/>
        <v>19.939580454691466</v>
      </c>
      <c r="CV9">
        <f t="shared" si="49"/>
        <v>17.874681917407358</v>
      </c>
      <c r="CW9">
        <f t="shared" si="50"/>
        <v>56.328526045790206</v>
      </c>
      <c r="CX9">
        <f t="shared" si="63"/>
        <v>1.9563094913217925E-2</v>
      </c>
      <c r="CZ9" s="1">
        <v>0</v>
      </c>
      <c r="DA9" s="1">
        <v>0</v>
      </c>
      <c r="DB9" s="1">
        <v>7108</v>
      </c>
      <c r="DC9" s="1">
        <v>9830</v>
      </c>
      <c r="DE9" s="1">
        <v>8.1463629999999991</v>
      </c>
      <c r="DF9" s="1">
        <v>8.2485130000000009</v>
      </c>
      <c r="DH9">
        <f t="shared" si="13"/>
        <v>469.7725037748624</v>
      </c>
      <c r="DI9">
        <f t="shared" si="14"/>
        <v>649.67131571565801</v>
      </c>
      <c r="DK9">
        <f t="shared" si="15"/>
        <v>199.68412351320575</v>
      </c>
      <c r="DL9">
        <f t="shared" si="16"/>
        <v>279.61569180959509</v>
      </c>
      <c r="DM9">
        <f t="shared" si="51"/>
        <v>0.10932700264405293</v>
      </c>
      <c r="DN9">
        <f t="shared" si="17"/>
        <v>2.5656186465369597</v>
      </c>
      <c r="DO9">
        <f t="shared" si="18"/>
        <v>17.373961808154505</v>
      </c>
      <c r="DP9">
        <f t="shared" si="19"/>
        <v>3.5926102694067512</v>
      </c>
      <c r="DQ9">
        <f t="shared" si="20"/>
        <v>14.282071648000606</v>
      </c>
      <c r="DR9">
        <f t="shared" si="52"/>
        <v>6.1582289159437114</v>
      </c>
      <c r="DS9">
        <f t="shared" si="22"/>
        <v>50.170297129846496</v>
      </c>
      <c r="DT9">
        <f t="shared" si="64"/>
        <v>0.10932700264405296</v>
      </c>
      <c r="DV9" s="1">
        <v>2526</v>
      </c>
      <c r="DW9" s="1">
        <v>707.65539999999999</v>
      </c>
      <c r="DX9" s="1">
        <v>6647</v>
      </c>
      <c r="DY9" s="1">
        <v>667.38260000000002</v>
      </c>
      <c r="EA9" s="1">
        <v>10809</v>
      </c>
      <c r="EB9" s="1">
        <v>14273</v>
      </c>
      <c r="ED9">
        <f t="shared" si="53"/>
        <v>1.4176747089678119</v>
      </c>
      <c r="EE9">
        <f t="shared" si="54"/>
        <v>3.5182117826966013</v>
      </c>
      <c r="EG9" s="1">
        <v>351479</v>
      </c>
      <c r="EH9" s="1">
        <v>262278</v>
      </c>
      <c r="EI9" s="1">
        <v>150774</v>
      </c>
      <c r="EJ9" s="1">
        <v>63233</v>
      </c>
      <c r="EL9">
        <f t="shared" si="65"/>
        <v>23.229483659859998</v>
      </c>
      <c r="EM9">
        <f t="shared" si="66"/>
        <v>17.334129536446728</v>
      </c>
      <c r="EN9">
        <f t="shared" si="67"/>
        <v>9.9647551328293602</v>
      </c>
      <c r="EO9">
        <f t="shared" si="68"/>
        <v>4.1791115266173149</v>
      </c>
      <c r="EQ9" s="1">
        <v>30757</v>
      </c>
      <c r="ER9" s="1">
        <v>28133</v>
      </c>
      <c r="ES9" s="1">
        <v>116</v>
      </c>
      <c r="ET9" s="1">
        <v>469.9135</v>
      </c>
      <c r="EU9" s="1">
        <v>63</v>
      </c>
      <c r="EV9" s="1">
        <v>643.22529999999995</v>
      </c>
      <c r="EX9" s="1">
        <v>0.24464050000000001</v>
      </c>
      <c r="EY9" s="1">
        <v>0.17507600000000001</v>
      </c>
      <c r="EZ9" s="1">
        <v>0.50533130000000004</v>
      </c>
      <c r="FA9" s="1">
        <v>0.41208889999999998</v>
      </c>
      <c r="FB9" s="1">
        <v>2.89529E-2</v>
      </c>
      <c r="FC9" s="1">
        <v>7.0349000000000002E-3</v>
      </c>
      <c r="FF9">
        <v>7072</v>
      </c>
      <c r="FG9">
        <v>9800</v>
      </c>
      <c r="FI9">
        <f t="shared" si="55"/>
        <v>1.6402714932126698E-2</v>
      </c>
      <c r="FJ9">
        <f t="shared" si="56"/>
        <v>6.4285714285714285E-3</v>
      </c>
    </row>
    <row r="10" spans="1:166" x14ac:dyDescent="0.25">
      <c r="A10">
        <v>2026</v>
      </c>
      <c r="B10" s="1">
        <v>11362</v>
      </c>
      <c r="C10" s="1">
        <v>14654</v>
      </c>
      <c r="D10" s="1">
        <v>30252</v>
      </c>
      <c r="E10" s="1">
        <v>28128</v>
      </c>
      <c r="F10" s="1">
        <v>3697</v>
      </c>
      <c r="G10" s="1">
        <v>4422</v>
      </c>
      <c r="H10" s="1">
        <v>27543</v>
      </c>
      <c r="I10" s="1">
        <v>27039</v>
      </c>
      <c r="J10" s="1">
        <v>26017</v>
      </c>
      <c r="K10" s="1">
        <v>25822</v>
      </c>
      <c r="L10" s="1">
        <v>1045237</v>
      </c>
      <c r="P10">
        <v>2026</v>
      </c>
      <c r="Q10">
        <f t="shared" si="0"/>
        <v>750.92222677124175</v>
      </c>
      <c r="R10">
        <f t="shared" si="1"/>
        <v>968.49272232932378</v>
      </c>
      <c r="S10">
        <f t="shared" si="2"/>
        <v>1999.3750399827147</v>
      </c>
      <c r="T10">
        <f t="shared" si="3"/>
        <v>1858.9984505035636</v>
      </c>
      <c r="U10">
        <f t="shared" si="24"/>
        <v>5577.7884395868441</v>
      </c>
      <c r="W10">
        <f t="shared" si="4"/>
        <v>1719.4810397735782</v>
      </c>
      <c r="X10">
        <f t="shared" si="5"/>
        <v>1706.5933585360856</v>
      </c>
      <c r="Z10">
        <f t="shared" si="25"/>
        <v>279.89400020913649</v>
      </c>
      <c r="AA10">
        <f t="shared" si="26"/>
        <v>152.40509196747803</v>
      </c>
      <c r="AB10">
        <f t="shared" si="27"/>
        <v>0.13999074441359249</v>
      </c>
      <c r="AC10">
        <f t="shared" si="28"/>
        <v>8.1982366325369815E-2</v>
      </c>
      <c r="AE10" s="1">
        <v>49799</v>
      </c>
      <c r="AF10" s="1">
        <v>3528</v>
      </c>
      <c r="AG10" s="1">
        <v>5177</v>
      </c>
      <c r="AH10" s="1">
        <v>2330</v>
      </c>
      <c r="AI10" s="1">
        <v>46101</v>
      </c>
      <c r="AJ10" s="1">
        <v>3514</v>
      </c>
      <c r="AK10" s="1">
        <v>5255</v>
      </c>
      <c r="AL10" s="1">
        <v>2104</v>
      </c>
      <c r="AM10" s="1">
        <v>44027</v>
      </c>
      <c r="AN10" s="1">
        <v>3290</v>
      </c>
      <c r="AO10" s="1">
        <v>4838</v>
      </c>
      <c r="AP10" s="1">
        <v>2050</v>
      </c>
      <c r="AR10" s="1">
        <v>16.087579999999999</v>
      </c>
      <c r="AS10" s="1">
        <v>16.473839999999999</v>
      </c>
      <c r="AT10" s="1">
        <v>16.527979999999999</v>
      </c>
      <c r="AU10" s="1">
        <v>17.577030000000001</v>
      </c>
      <c r="AW10">
        <f t="shared" si="57"/>
        <v>5772</v>
      </c>
      <c r="AX10">
        <f t="shared" si="29"/>
        <v>238</v>
      </c>
      <c r="AY10">
        <f t="shared" si="30"/>
        <v>339</v>
      </c>
      <c r="AZ10">
        <f t="shared" si="31"/>
        <v>280</v>
      </c>
      <c r="BB10">
        <f t="shared" si="58"/>
        <v>0.11590594188638326</v>
      </c>
      <c r="BC10">
        <f t="shared" si="59"/>
        <v>6.7460317460317457E-2</v>
      </c>
      <c r="BD10">
        <f t="shared" si="60"/>
        <v>6.5481939347112231E-2</v>
      </c>
      <c r="BE10">
        <f t="shared" si="61"/>
        <v>0.12017167381974249</v>
      </c>
      <c r="BF10">
        <f t="shared" si="32"/>
        <v>0.1089686688365059</v>
      </c>
      <c r="BH10">
        <f t="shared" si="33"/>
        <v>2557.6047188057423</v>
      </c>
      <c r="BI10">
        <f t="shared" si="34"/>
        <v>199.63144933489454</v>
      </c>
      <c r="BJ10">
        <f t="shared" si="35"/>
        <v>299.51933166662542</v>
      </c>
      <c r="BK10">
        <f t="shared" si="36"/>
        <v>127.53329734899091</v>
      </c>
      <c r="BL10">
        <f t="shared" si="37"/>
        <v>3184.2887971562532</v>
      </c>
      <c r="BN10">
        <f t="shared" si="38"/>
        <v>244.33721812825917</v>
      </c>
      <c r="BO10">
        <f t="shared" si="8"/>
        <v>292.25295606252689</v>
      </c>
      <c r="BP10">
        <f t="shared" si="9"/>
        <v>1820.3354067910855</v>
      </c>
      <c r="BQ10">
        <f t="shared" si="10"/>
        <v>1787.0257075926427</v>
      </c>
      <c r="BR10">
        <f t="shared" si="39"/>
        <v>4143.9512885745144</v>
      </c>
      <c r="BT10" s="1">
        <v>56.911180000000002</v>
      </c>
      <c r="BU10" s="1">
        <v>49.730989999999998</v>
      </c>
      <c r="BV10" s="1">
        <v>16.743230000000001</v>
      </c>
      <c r="BW10" s="1">
        <v>15.73048</v>
      </c>
      <c r="BY10">
        <f t="shared" si="40"/>
        <v>725.57013734759505</v>
      </c>
      <c r="BZ10">
        <f t="shared" si="41"/>
        <v>758.3648617336687</v>
      </c>
      <c r="CA10">
        <f t="shared" si="42"/>
        <v>1590.3138610086157</v>
      </c>
      <c r="CB10">
        <f t="shared" si="43"/>
        <v>1466.7799326857062</v>
      </c>
      <c r="CC10">
        <f t="shared" si="44"/>
        <v>4541.0287927755853</v>
      </c>
      <c r="CD10" s="4">
        <f t="shared" si="45"/>
        <v>-127.19500346193126</v>
      </c>
      <c r="CF10">
        <f t="shared" si="11"/>
        <v>244.52598487352455</v>
      </c>
      <c r="CG10">
        <f t="shared" si="12"/>
        <v>125.09318113736609</v>
      </c>
      <c r="CI10">
        <v>1.9849169153074939</v>
      </c>
      <c r="CJ10">
        <v>2.1054755902993882</v>
      </c>
      <c r="CK10">
        <v>1.6686722212826854</v>
      </c>
      <c r="CL10">
        <f>CL9*(1+CJ9/100)/(1+CK9/100)</f>
        <v>12.885993484076231</v>
      </c>
      <c r="CM10">
        <f t="shared" si="69"/>
        <v>13.926410115254797</v>
      </c>
      <c r="CN10">
        <f t="shared" si="70"/>
        <v>2934808.6687328424</v>
      </c>
      <c r="CS10">
        <f t="shared" si="62"/>
        <v>9.3496920621014059</v>
      </c>
      <c r="CT10">
        <f t="shared" si="47"/>
        <v>9.7722846668524266</v>
      </c>
      <c r="CU10">
        <f t="shared" si="48"/>
        <v>20.492774050593138</v>
      </c>
      <c r="CV10">
        <f t="shared" si="49"/>
        <v>18.900916655161783</v>
      </c>
      <c r="CW10">
        <f t="shared" si="50"/>
        <v>58.515667434708746</v>
      </c>
      <c r="CX10">
        <f t="shared" si="63"/>
        <v>1.9938494818462549E-2</v>
      </c>
      <c r="CZ10" s="1">
        <v>0</v>
      </c>
      <c r="DA10" s="1">
        <v>0</v>
      </c>
      <c r="DB10" s="1">
        <v>7351</v>
      </c>
      <c r="DC10" s="1">
        <v>10002</v>
      </c>
      <c r="DE10" s="1">
        <v>8.2783899999999999</v>
      </c>
      <c r="DF10" s="1">
        <v>8.3437819999999991</v>
      </c>
      <c r="DH10">
        <f t="shared" si="13"/>
        <v>485.83253731696868</v>
      </c>
      <c r="DI10">
        <f t="shared" si="14"/>
        <v>661.03891147385661</v>
      </c>
      <c r="DK10">
        <f t="shared" si="15"/>
        <v>209.85758179906261</v>
      </c>
      <c r="DL10">
        <f t="shared" si="16"/>
        <v>287.79427992926384</v>
      </c>
      <c r="DM10">
        <f t="shared" si="51"/>
        <v>0.1095901137028796</v>
      </c>
      <c r="DN10">
        <f t="shared" si="17"/>
        <v>2.7042234316467155</v>
      </c>
      <c r="DO10">
        <f t="shared" si="18"/>
        <v>17.788550618946424</v>
      </c>
      <c r="DP10">
        <f t="shared" si="19"/>
        <v>3.7085152159229042</v>
      </c>
      <c r="DQ10">
        <f t="shared" si="20"/>
        <v>15.192401439238878</v>
      </c>
      <c r="DR10">
        <f t="shared" si="52"/>
        <v>6.4127386475696202</v>
      </c>
      <c r="DS10">
        <f t="shared" si="22"/>
        <v>52.102928787139128</v>
      </c>
      <c r="DT10">
        <f t="shared" si="64"/>
        <v>0.10959011370287959</v>
      </c>
      <c r="DV10" s="1">
        <v>2577</v>
      </c>
      <c r="DW10" s="1">
        <v>698.02970000000005</v>
      </c>
      <c r="DX10" s="1">
        <v>7080</v>
      </c>
      <c r="DY10" s="1">
        <v>649.81230000000005</v>
      </c>
      <c r="EA10" s="1">
        <v>11429</v>
      </c>
      <c r="EB10" s="1">
        <v>14684</v>
      </c>
      <c r="ED10">
        <f t="shared" si="53"/>
        <v>1.4266247051313949</v>
      </c>
      <c r="EE10">
        <f t="shared" si="54"/>
        <v>3.6487373790241255</v>
      </c>
      <c r="EG10" s="1">
        <v>351892</v>
      </c>
      <c r="EH10" s="1">
        <v>262395</v>
      </c>
      <c r="EI10" s="1">
        <v>153344</v>
      </c>
      <c r="EJ10" s="1">
        <v>64915</v>
      </c>
      <c r="EL10">
        <f t="shared" si="65"/>
        <v>23.256779107814275</v>
      </c>
      <c r="EM10">
        <f t="shared" si="66"/>
        <v>17.341862145189225</v>
      </c>
      <c r="EN10">
        <f t="shared" si="67"/>
        <v>10.134608162472215</v>
      </c>
      <c r="EO10">
        <f t="shared" si="68"/>
        <v>4.2902760386248158</v>
      </c>
      <c r="EQ10" s="1">
        <v>31577</v>
      </c>
      <c r="ER10" s="1">
        <v>29257</v>
      </c>
      <c r="ES10" s="1">
        <v>124</v>
      </c>
      <c r="ET10" s="1">
        <v>495.5188</v>
      </c>
      <c r="EU10" s="1">
        <v>64</v>
      </c>
      <c r="EV10" s="1">
        <v>593.69150000000002</v>
      </c>
      <c r="EX10" s="1">
        <v>0.24976019999999999</v>
      </c>
      <c r="EY10" s="1">
        <v>0.1774192</v>
      </c>
      <c r="EZ10" s="1">
        <v>0.50932809999999995</v>
      </c>
      <c r="FA10" s="1">
        <v>0.41549269999999999</v>
      </c>
      <c r="FB10" s="1">
        <v>3.0674300000000002E-2</v>
      </c>
      <c r="FC10" s="1">
        <v>6.0656E-3</v>
      </c>
      <c r="FF10">
        <v>7330</v>
      </c>
      <c r="FG10">
        <v>10020</v>
      </c>
      <c r="FI10">
        <f t="shared" si="55"/>
        <v>1.6916780354706683E-2</v>
      </c>
      <c r="FJ10">
        <f t="shared" si="56"/>
        <v>6.3872255489021952E-3</v>
      </c>
    </row>
    <row r="11" spans="1:166" x14ac:dyDescent="0.25">
      <c r="A11">
        <v>2027</v>
      </c>
      <c r="B11" s="1">
        <v>12084</v>
      </c>
      <c r="C11" s="1">
        <v>15064</v>
      </c>
      <c r="D11" s="1">
        <v>30370</v>
      </c>
      <c r="E11" s="1">
        <v>29228</v>
      </c>
      <c r="F11" s="1">
        <v>4011</v>
      </c>
      <c r="G11" s="1">
        <v>4645</v>
      </c>
      <c r="H11" s="1">
        <v>27614</v>
      </c>
      <c r="I11" s="1">
        <v>28015</v>
      </c>
      <c r="J11" s="1">
        <v>26117</v>
      </c>
      <c r="K11" s="1">
        <v>26826</v>
      </c>
      <c r="L11" s="1">
        <v>1049723</v>
      </c>
      <c r="P11">
        <v>2027</v>
      </c>
      <c r="Q11">
        <f t="shared" si="0"/>
        <v>798.63969268647111</v>
      </c>
      <c r="R11">
        <f t="shared" si="1"/>
        <v>995.58989826456479</v>
      </c>
      <c r="S11">
        <f t="shared" si="2"/>
        <v>2007.173739398223</v>
      </c>
      <c r="T11">
        <f t="shared" si="3"/>
        <v>1931.6981908176249</v>
      </c>
      <c r="U11">
        <f t="shared" si="24"/>
        <v>5733.1015211668837</v>
      </c>
      <c r="W11">
        <f t="shared" si="4"/>
        <v>1726.0901070748566</v>
      </c>
      <c r="X11">
        <f t="shared" si="5"/>
        <v>1772.9483942409197</v>
      </c>
      <c r="Z11">
        <f t="shared" si="25"/>
        <v>281.08363232336637</v>
      </c>
      <c r="AA11">
        <f t="shared" si="26"/>
        <v>158.74979657670519</v>
      </c>
      <c r="AB11">
        <f t="shared" si="27"/>
        <v>0.14003951267698378</v>
      </c>
      <c r="AC11">
        <f t="shared" si="28"/>
        <v>8.2181469823457032E-2</v>
      </c>
      <c r="AE11" s="1">
        <v>51545</v>
      </c>
      <c r="AF11" s="1">
        <v>3636</v>
      </c>
      <c r="AG11" s="1">
        <v>5304</v>
      </c>
      <c r="AH11" s="1">
        <v>2412</v>
      </c>
      <c r="AI11" s="1">
        <v>47744</v>
      </c>
      <c r="AJ11" s="1">
        <v>3613</v>
      </c>
      <c r="AK11" s="1">
        <v>5356</v>
      </c>
      <c r="AL11" s="1">
        <v>2177</v>
      </c>
      <c r="AM11" s="1">
        <v>45643</v>
      </c>
      <c r="AN11" s="1">
        <v>3411</v>
      </c>
      <c r="AO11" s="1">
        <v>4955</v>
      </c>
      <c r="AP11" s="1">
        <v>2131</v>
      </c>
      <c r="AR11" s="1">
        <v>15.960750000000001</v>
      </c>
      <c r="AS11" s="1">
        <v>16.545490000000001</v>
      </c>
      <c r="AT11" s="1">
        <v>16.8901</v>
      </c>
      <c r="AU11" s="1">
        <v>18.611989999999999</v>
      </c>
      <c r="AW11">
        <f t="shared" si="57"/>
        <v>5902</v>
      </c>
      <c r="AX11">
        <f t="shared" si="29"/>
        <v>225</v>
      </c>
      <c r="AY11">
        <f t="shared" si="30"/>
        <v>349</v>
      </c>
      <c r="AZ11">
        <f t="shared" si="31"/>
        <v>281</v>
      </c>
      <c r="BB11">
        <f t="shared" si="58"/>
        <v>0.11450189155107188</v>
      </c>
      <c r="BC11">
        <f t="shared" si="59"/>
        <v>6.1881188118811881E-2</v>
      </c>
      <c r="BD11">
        <f t="shared" si="60"/>
        <v>6.5799396681749625E-2</v>
      </c>
      <c r="BE11">
        <f t="shared" si="61"/>
        <v>0.11650082918739635</v>
      </c>
      <c r="BF11">
        <f t="shared" si="32"/>
        <v>0.10742960713547546</v>
      </c>
      <c r="BH11">
        <f t="shared" si="33"/>
        <v>2627.873500786503</v>
      </c>
      <c r="BI11">
        <f t="shared" si="34"/>
        <v>206.14839315912636</v>
      </c>
      <c r="BJ11">
        <f t="shared" si="35"/>
        <v>311.96447981922142</v>
      </c>
      <c r="BK11">
        <f t="shared" si="36"/>
        <v>139.7280501031839</v>
      </c>
      <c r="BL11">
        <f t="shared" si="37"/>
        <v>3285.7144238680348</v>
      </c>
      <c r="BN11">
        <f t="shared" si="38"/>
        <v>265.08968945427307</v>
      </c>
      <c r="BO11">
        <f t="shared" si="8"/>
        <v>306.99117614437756</v>
      </c>
      <c r="BP11">
        <f t="shared" si="9"/>
        <v>1825.027844574993</v>
      </c>
      <c r="BQ11">
        <f t="shared" si="10"/>
        <v>1851.5302044531188</v>
      </c>
      <c r="BR11">
        <f t="shared" si="39"/>
        <v>4248.6389146267629</v>
      </c>
      <c r="BT11" s="1">
        <v>57.835909999999998</v>
      </c>
      <c r="BU11" s="1">
        <v>51.135199999999998</v>
      </c>
      <c r="BV11" s="1">
        <v>16.921320000000001</v>
      </c>
      <c r="BW11" s="1">
        <v>15.477539999999999</v>
      </c>
      <c r="BY11">
        <f t="shared" si="40"/>
        <v>799.98638208503291</v>
      </c>
      <c r="BZ11">
        <f t="shared" si="41"/>
        <v>819.10209404079365</v>
      </c>
      <c r="CA11">
        <f t="shared" si="42"/>
        <v>1611.3723901404999</v>
      </c>
      <c r="CB11">
        <f t="shared" si="43"/>
        <v>1495.2882507757986</v>
      </c>
      <c r="CC11">
        <f t="shared" si="44"/>
        <v>4725.7491170421254</v>
      </c>
      <c r="CD11" s="4">
        <f t="shared" si="45"/>
        <v>-179.05378295173614</v>
      </c>
      <c r="CF11">
        <f t="shared" si="11"/>
        <v>248.17725701700374</v>
      </c>
      <c r="CG11">
        <f t="shared" si="12"/>
        <v>128.20568903671148</v>
      </c>
      <c r="CI11">
        <v>1.7833454878846737</v>
      </c>
      <c r="CJ11">
        <v>2.3262821656596655</v>
      </c>
      <c r="CK11">
        <v>1.9720600754096651</v>
      </c>
      <c r="CL11">
        <f t="shared" ref="CL11:CL54" si="71">CL10*(1+CJ10/100)/(1+CK10/100)</f>
        <v>12.941356116871521</v>
      </c>
      <c r="CM11">
        <f t="shared" si="69"/>
        <v>13.98624273354071</v>
      </c>
      <c r="CN11">
        <f t="shared" si="70"/>
        <v>2993062.1824304312</v>
      </c>
      <c r="CS11">
        <f t="shared" si="62"/>
        <v>10.35290865921006</v>
      </c>
      <c r="CT11">
        <f t="shared" si="47"/>
        <v>10.600291895057097</v>
      </c>
      <c r="CU11">
        <f t="shared" si="48"/>
        <v>20.85334393770264</v>
      </c>
      <c r="CV11">
        <f t="shared" si="49"/>
        <v>19.351057750663497</v>
      </c>
      <c r="CW11">
        <f t="shared" si="50"/>
        <v>61.157602242633288</v>
      </c>
      <c r="CX11">
        <f t="shared" si="63"/>
        <v>2.0433121169895638E-2</v>
      </c>
      <c r="CZ11" s="1">
        <v>0</v>
      </c>
      <c r="DA11" s="1">
        <v>0</v>
      </c>
      <c r="DB11" s="1">
        <v>7510</v>
      </c>
      <c r="DC11" s="1">
        <v>10373</v>
      </c>
      <c r="DE11" s="1">
        <v>8.2815519999999996</v>
      </c>
      <c r="DF11" s="1">
        <v>8.1124010000000002</v>
      </c>
      <c r="DH11">
        <f t="shared" si="13"/>
        <v>496.34095432600117</v>
      </c>
      <c r="DI11">
        <f t="shared" si="14"/>
        <v>685.55855116159921</v>
      </c>
      <c r="DK11">
        <f t="shared" si="15"/>
        <v>214.47863110622748</v>
      </c>
      <c r="DL11">
        <f t="shared" si="16"/>
        <v>290.19247517281389</v>
      </c>
      <c r="DM11">
        <f t="shared" si="51"/>
        <v>0.10679176862332422</v>
      </c>
      <c r="DN11">
        <f t="shared" si="17"/>
        <v>2.7756443446048076</v>
      </c>
      <c r="DO11">
        <f t="shared" si="18"/>
        <v>18.077699593097833</v>
      </c>
      <c r="DP11">
        <f t="shared" si="19"/>
        <v>3.755484163647782</v>
      </c>
      <c r="DQ11">
        <f t="shared" si="20"/>
        <v>15.595573587015714</v>
      </c>
      <c r="DR11">
        <f t="shared" si="52"/>
        <v>6.5311285082525892</v>
      </c>
      <c r="DS11">
        <f t="shared" si="22"/>
        <v>54.626473734380696</v>
      </c>
      <c r="DT11">
        <f t="shared" si="64"/>
        <v>0.10679176862332423</v>
      </c>
      <c r="DV11" s="1">
        <v>2670</v>
      </c>
      <c r="DW11" s="1">
        <v>695.39200000000005</v>
      </c>
      <c r="DX11" s="1">
        <v>6983</v>
      </c>
      <c r="DY11" s="1">
        <v>601.80340000000001</v>
      </c>
      <c r="EA11" s="1">
        <v>12133</v>
      </c>
      <c r="EB11" s="1">
        <v>15070</v>
      </c>
      <c r="ED11">
        <f t="shared" si="53"/>
        <v>1.4725239662180771</v>
      </c>
      <c r="EE11">
        <f t="shared" si="54"/>
        <v>3.3328678923876285</v>
      </c>
      <c r="EG11" s="1">
        <v>352787</v>
      </c>
      <c r="EH11" s="1">
        <v>262166</v>
      </c>
      <c r="EI11" s="1">
        <v>154015</v>
      </c>
      <c r="EJ11" s="1">
        <v>68611</v>
      </c>
      <c r="EL11">
        <f t="shared" si="65"/>
        <v>23.315930260160719</v>
      </c>
      <c r="EM11">
        <f t="shared" si="66"/>
        <v>17.326727381069301</v>
      </c>
      <c r="EN11">
        <f t="shared" si="67"/>
        <v>10.178955004063791</v>
      </c>
      <c r="EO11">
        <f t="shared" si="68"/>
        <v>4.5345471660800625</v>
      </c>
      <c r="EQ11" s="1">
        <v>31971</v>
      </c>
      <c r="ER11" s="1">
        <v>30926</v>
      </c>
      <c r="ES11" s="1">
        <v>151</v>
      </c>
      <c r="ET11" s="1">
        <v>584.53499999999997</v>
      </c>
      <c r="EU11" s="1">
        <v>49</v>
      </c>
      <c r="EV11" s="1">
        <v>568.56299999999999</v>
      </c>
      <c r="EX11" s="1">
        <v>0.25453290000000001</v>
      </c>
      <c r="EY11" s="1">
        <v>0.18823090000000001</v>
      </c>
      <c r="EZ11" s="1">
        <v>0.53521989999999997</v>
      </c>
      <c r="FA11" s="1">
        <v>0.42102790000000001</v>
      </c>
      <c r="FB11" s="1">
        <v>4.7198700000000003E-2</v>
      </c>
      <c r="FC11" s="1">
        <v>6.8278000000000002E-3</v>
      </c>
      <c r="FF11">
        <v>7500</v>
      </c>
      <c r="FG11">
        <v>10407</v>
      </c>
      <c r="FI11">
        <f t="shared" si="55"/>
        <v>2.0133333333333333E-2</v>
      </c>
      <c r="FJ11">
        <f t="shared" si="56"/>
        <v>4.7083693667723647E-3</v>
      </c>
    </row>
    <row r="12" spans="1:166" x14ac:dyDescent="0.25">
      <c r="A12">
        <v>2028</v>
      </c>
      <c r="B12" s="1">
        <v>12868</v>
      </c>
      <c r="C12" s="1">
        <v>15390</v>
      </c>
      <c r="D12" s="1">
        <v>30591</v>
      </c>
      <c r="E12" s="1">
        <v>30423</v>
      </c>
      <c r="F12" s="1">
        <v>4260</v>
      </c>
      <c r="G12" s="1">
        <v>4651</v>
      </c>
      <c r="H12" s="1">
        <v>28000</v>
      </c>
      <c r="I12" s="1">
        <v>29102</v>
      </c>
      <c r="J12" s="1">
        <v>26418</v>
      </c>
      <c r="K12" s="1">
        <v>27928</v>
      </c>
      <c r="L12" s="1">
        <v>1053646</v>
      </c>
      <c r="P12">
        <v>2028</v>
      </c>
      <c r="Q12">
        <f t="shared" si="0"/>
        <v>850.45478032849314</v>
      </c>
      <c r="R12">
        <f t="shared" si="1"/>
        <v>1017.1354576667321</v>
      </c>
      <c r="S12">
        <f t="shared" si="2"/>
        <v>2021.7797781340482</v>
      </c>
      <c r="T12">
        <f t="shared" si="3"/>
        <v>2010.6765450679006</v>
      </c>
      <c r="U12">
        <f t="shared" si="24"/>
        <v>5900.046561197174</v>
      </c>
      <c r="W12">
        <f t="shared" si="4"/>
        <v>1745.9833996517043</v>
      </c>
      <c r="X12">
        <f t="shared" si="5"/>
        <v>1845.7803159010068</v>
      </c>
      <c r="Z12">
        <f t="shared" si="25"/>
        <v>275.79637848234393</v>
      </c>
      <c r="AA12">
        <f t="shared" si="26"/>
        <v>164.89622916689382</v>
      </c>
      <c r="AB12">
        <f t="shared" si="27"/>
        <v>0.13641267039325292</v>
      </c>
      <c r="AC12">
        <f t="shared" si="28"/>
        <v>8.2010321138612216E-2</v>
      </c>
      <c r="AE12" s="1">
        <v>53180</v>
      </c>
      <c r="AF12" s="1">
        <v>3717</v>
      </c>
      <c r="AG12" s="1">
        <v>5479</v>
      </c>
      <c r="AH12" s="1">
        <v>2517</v>
      </c>
      <c r="AI12" s="1">
        <v>49413</v>
      </c>
      <c r="AJ12" s="1">
        <v>3699</v>
      </c>
      <c r="AK12" s="1">
        <v>5557</v>
      </c>
      <c r="AL12" s="1">
        <v>2296</v>
      </c>
      <c r="AM12" s="1">
        <v>47249</v>
      </c>
      <c r="AN12" s="1">
        <v>3478</v>
      </c>
      <c r="AO12" s="1">
        <v>5141</v>
      </c>
      <c r="AP12" s="1">
        <v>2236</v>
      </c>
      <c r="AR12" s="1">
        <v>16.16375</v>
      </c>
      <c r="AS12" s="1">
        <v>16.40484</v>
      </c>
      <c r="AT12" s="1">
        <v>17.103960000000001</v>
      </c>
      <c r="AU12" s="1">
        <v>17.619450000000001</v>
      </c>
      <c r="AW12">
        <f t="shared" si="57"/>
        <v>5931</v>
      </c>
      <c r="AX12">
        <f t="shared" si="29"/>
        <v>239</v>
      </c>
      <c r="AY12">
        <f t="shared" si="30"/>
        <v>338</v>
      </c>
      <c r="AZ12">
        <f t="shared" si="31"/>
        <v>281</v>
      </c>
      <c r="BB12">
        <f t="shared" si="58"/>
        <v>0.11152688980819857</v>
      </c>
      <c r="BC12">
        <f t="shared" si="59"/>
        <v>6.4299165994081253E-2</v>
      </c>
      <c r="BD12">
        <f t="shared" si="60"/>
        <v>6.1690089432378171E-2</v>
      </c>
      <c r="BE12">
        <f t="shared" si="61"/>
        <v>0.11164084227254668</v>
      </c>
      <c r="BF12">
        <f t="shared" si="32"/>
        <v>0.10461837178123989</v>
      </c>
      <c r="BH12">
        <f t="shared" si="33"/>
        <v>2754.3283076834359</v>
      </c>
      <c r="BI12">
        <f t="shared" si="34"/>
        <v>209.26118931999966</v>
      </c>
      <c r="BJ12">
        <f t="shared" si="35"/>
        <v>327.77017120805306</v>
      </c>
      <c r="BK12">
        <f t="shared" si="36"/>
        <v>139.50718973470399</v>
      </c>
      <c r="BL12">
        <f t="shared" si="37"/>
        <v>3430.8668579461923</v>
      </c>
      <c r="BN12">
        <f t="shared" si="38"/>
        <v>281.54626703445609</v>
      </c>
      <c r="BO12">
        <f t="shared" si="8"/>
        <v>307.38772018245425</v>
      </c>
      <c r="BP12">
        <f t="shared" si="9"/>
        <v>1850.538844357927</v>
      </c>
      <c r="BQ12">
        <f t="shared" si="10"/>
        <v>1923.3707660180141</v>
      </c>
      <c r="BR12">
        <f t="shared" si="39"/>
        <v>4362.8435975928514</v>
      </c>
      <c r="BT12" s="1">
        <v>57.519199999999998</v>
      </c>
      <c r="BU12" s="1">
        <v>50.090519999999998</v>
      </c>
      <c r="BV12" s="1">
        <v>17.01904</v>
      </c>
      <c r="BW12" s="1">
        <v>15.843360000000001</v>
      </c>
      <c r="BY12">
        <f t="shared" si="40"/>
        <v>844.99627637653236</v>
      </c>
      <c r="BZ12">
        <f t="shared" si="41"/>
        <v>803.40446068763742</v>
      </c>
      <c r="CA12">
        <f t="shared" si="42"/>
        <v>1643.332518949587</v>
      </c>
      <c r="CB12">
        <f t="shared" si="43"/>
        <v>1590.0196295117244</v>
      </c>
      <c r="CC12">
        <f t="shared" si="44"/>
        <v>4881.7528855254805</v>
      </c>
      <c r="CD12" s="4">
        <f t="shared" si="45"/>
        <v>-197.51470948488122</v>
      </c>
      <c r="CF12">
        <f t="shared" si="11"/>
        <v>244.9152357705938</v>
      </c>
      <c r="CG12">
        <f t="shared" si="12"/>
        <v>136.31705640958526</v>
      </c>
      <c r="CI12">
        <v>1.685878802604762</v>
      </c>
      <c r="CJ12">
        <v>2.5892854493351436</v>
      </c>
      <c r="CK12">
        <v>2.0000331698054374</v>
      </c>
      <c r="CL12">
        <f t="shared" si="71"/>
        <v>12.986310727095125</v>
      </c>
      <c r="CM12">
        <f t="shared" si="69"/>
        <v>14.034826984286992</v>
      </c>
      <c r="CN12">
        <f t="shared" si="70"/>
        <v>3046438.8218103871</v>
      </c>
      <c r="CS12">
        <f t="shared" si="62"/>
        <v>10.973384208263999</v>
      </c>
      <c r="CT12">
        <f t="shared" si="47"/>
        <v>10.43325996602394</v>
      </c>
      <c r="CU12">
        <f t="shared" si="48"/>
        <v>21.340826719019276</v>
      </c>
      <c r="CV12">
        <f t="shared" si="49"/>
        <v>20.648488971019923</v>
      </c>
      <c r="CW12">
        <f t="shared" si="50"/>
        <v>63.395959864327139</v>
      </c>
      <c r="CX12">
        <f t="shared" si="63"/>
        <v>2.0809858189324557E-2</v>
      </c>
      <c r="CZ12" s="1">
        <v>0</v>
      </c>
      <c r="DA12" s="1">
        <v>0</v>
      </c>
      <c r="DB12" s="1">
        <v>7698</v>
      </c>
      <c r="DC12" s="1">
        <v>10712</v>
      </c>
      <c r="DE12" s="1">
        <v>8.0084839999999993</v>
      </c>
      <c r="DF12" s="1">
        <v>8.3019200000000009</v>
      </c>
      <c r="DH12">
        <f t="shared" si="13"/>
        <v>508.76600085240437</v>
      </c>
      <c r="DI12">
        <f t="shared" si="14"/>
        <v>707.96328931293272</v>
      </c>
      <c r="DK12">
        <f t="shared" si="15"/>
        <v>212.59868698680182</v>
      </c>
      <c r="DL12">
        <f t="shared" si="16"/>
        <v>306.67718418491199</v>
      </c>
      <c r="DM12">
        <f t="shared" si="51"/>
        <v>0.1063707818376837</v>
      </c>
      <c r="DN12">
        <f t="shared" si="17"/>
        <v>2.7608726093830436</v>
      </c>
      <c r="DO12">
        <f t="shared" si="18"/>
        <v>18.579954109636233</v>
      </c>
      <c r="DP12">
        <f t="shared" si="19"/>
        <v>3.9826052067358497</v>
      </c>
      <c r="DQ12">
        <f t="shared" si="20"/>
        <v>16.665883764284072</v>
      </c>
      <c r="DR12">
        <f t="shared" si="52"/>
        <v>6.7434778161188937</v>
      </c>
      <c r="DS12">
        <f t="shared" si="22"/>
        <v>56.652482048208242</v>
      </c>
      <c r="DT12">
        <f t="shared" si="64"/>
        <v>0.1063707818376837</v>
      </c>
      <c r="DV12" s="1">
        <v>2793</v>
      </c>
      <c r="DW12" s="1">
        <v>695.51160000000004</v>
      </c>
      <c r="DX12" s="1">
        <v>7076</v>
      </c>
      <c r="DY12" s="1">
        <v>595.27769999999998</v>
      </c>
      <c r="EA12" s="1">
        <v>12884</v>
      </c>
      <c r="EB12" s="1">
        <v>15432</v>
      </c>
      <c r="ED12">
        <f t="shared" si="53"/>
        <v>1.5406242653043349</v>
      </c>
      <c r="EE12">
        <f t="shared" si="54"/>
        <v>3.3406337021762562</v>
      </c>
      <c r="EG12" s="1">
        <v>353902</v>
      </c>
      <c r="EH12" s="1">
        <v>261681</v>
      </c>
      <c r="EI12" s="1">
        <v>155805</v>
      </c>
      <c r="EJ12" s="1">
        <v>71356</v>
      </c>
      <c r="EL12">
        <f t="shared" si="65"/>
        <v>23.389621360569969</v>
      </c>
      <c r="EM12">
        <f t="shared" si="66"/>
        <v>17.294673404658099</v>
      </c>
      <c r="EN12">
        <f t="shared" si="67"/>
        <v>10.297257308756674</v>
      </c>
      <c r="EO12">
        <f t="shared" si="68"/>
        <v>4.7159660635001517</v>
      </c>
      <c r="EQ12" s="1">
        <v>32449</v>
      </c>
      <c r="ER12" s="1">
        <v>32444</v>
      </c>
      <c r="ES12" s="1">
        <v>140</v>
      </c>
      <c r="ET12" s="1">
        <v>530.29809999999998</v>
      </c>
      <c r="EU12" s="1">
        <v>46</v>
      </c>
      <c r="EV12" s="1">
        <v>587.80589999999995</v>
      </c>
      <c r="EX12" s="1">
        <v>0.25681130000000002</v>
      </c>
      <c r="EY12" s="1">
        <v>0.1901118</v>
      </c>
      <c r="EZ12" s="1">
        <v>0.53608960000000005</v>
      </c>
      <c r="FA12" s="1">
        <v>0.42216110000000001</v>
      </c>
      <c r="FB12" s="1">
        <v>5.0259400000000003E-2</v>
      </c>
      <c r="FC12" s="1">
        <v>6.6306999999999998E-3</v>
      </c>
      <c r="FF12">
        <v>7684</v>
      </c>
      <c r="FG12">
        <v>10776</v>
      </c>
      <c r="FI12">
        <f t="shared" si="55"/>
        <v>1.8219677251431546E-2</v>
      </c>
      <c r="FJ12">
        <f t="shared" si="56"/>
        <v>4.2687453600593912E-3</v>
      </c>
    </row>
    <row r="13" spans="1:166" x14ac:dyDescent="0.25">
      <c r="A13">
        <v>2029</v>
      </c>
      <c r="B13" s="1">
        <v>13291</v>
      </c>
      <c r="C13" s="1">
        <v>15153</v>
      </c>
      <c r="D13" s="1">
        <v>30935</v>
      </c>
      <c r="E13" s="1">
        <v>30909</v>
      </c>
      <c r="F13" s="1">
        <v>4372</v>
      </c>
      <c r="G13" s="1">
        <v>4538</v>
      </c>
      <c r="H13" s="1">
        <v>28310</v>
      </c>
      <c r="I13" s="1">
        <v>29596</v>
      </c>
      <c r="J13" s="1">
        <v>26656</v>
      </c>
      <c r="K13" s="1">
        <v>28405</v>
      </c>
      <c r="L13" s="1">
        <v>1057346</v>
      </c>
      <c r="P13">
        <v>2029</v>
      </c>
      <c r="Q13">
        <f t="shared" si="0"/>
        <v>878.41113501290033</v>
      </c>
      <c r="R13">
        <f t="shared" si="1"/>
        <v>1001.4719681627025</v>
      </c>
      <c r="S13">
        <f t="shared" si="2"/>
        <v>2044.5149696504457</v>
      </c>
      <c r="T13">
        <f t="shared" si="3"/>
        <v>2042.7966121521133</v>
      </c>
      <c r="U13">
        <f t="shared" si="24"/>
        <v>5967.1946849781616</v>
      </c>
      <c r="W13">
        <f t="shared" si="4"/>
        <v>1761.7129798287467</v>
      </c>
      <c r="X13">
        <f t="shared" si="5"/>
        <v>1877.3055669281043</v>
      </c>
      <c r="Z13">
        <f t="shared" si="25"/>
        <v>282.80198982169895</v>
      </c>
      <c r="AA13">
        <f t="shared" si="26"/>
        <v>165.49104522400899</v>
      </c>
      <c r="AB13">
        <f t="shared" si="27"/>
        <v>0.13832228866979149</v>
      </c>
      <c r="AC13">
        <f t="shared" si="28"/>
        <v>8.1012002976479369E-2</v>
      </c>
      <c r="AE13" s="1">
        <v>54397</v>
      </c>
      <c r="AF13" s="1">
        <v>3811</v>
      </c>
      <c r="AG13" s="1">
        <v>5468</v>
      </c>
      <c r="AH13" s="1">
        <v>2547</v>
      </c>
      <c r="AI13" s="1">
        <v>50554</v>
      </c>
      <c r="AJ13" s="1">
        <v>3810</v>
      </c>
      <c r="AK13" s="1">
        <v>5543</v>
      </c>
      <c r="AL13" s="1">
        <v>2330</v>
      </c>
      <c r="AM13" s="1">
        <v>48321</v>
      </c>
      <c r="AN13" s="1">
        <v>3573</v>
      </c>
      <c r="AO13" s="1">
        <v>5106</v>
      </c>
      <c r="AP13" s="1">
        <v>2277</v>
      </c>
      <c r="AR13" s="1">
        <v>15.999079999999999</v>
      </c>
      <c r="AS13" s="1">
        <v>15.90137</v>
      </c>
      <c r="AT13" s="1">
        <v>17.1145</v>
      </c>
      <c r="AU13" s="1">
        <v>17.930160000000001</v>
      </c>
      <c r="AW13">
        <f t="shared" si="57"/>
        <v>6076</v>
      </c>
      <c r="AX13">
        <f t="shared" si="29"/>
        <v>238</v>
      </c>
      <c r="AY13">
        <f t="shared" si="30"/>
        <v>362</v>
      </c>
      <c r="AZ13">
        <f t="shared" si="31"/>
        <v>270</v>
      </c>
      <c r="BB13">
        <f t="shared" si="58"/>
        <v>0.11169733625016086</v>
      </c>
      <c r="BC13">
        <f t="shared" si="59"/>
        <v>6.2450800314877986E-2</v>
      </c>
      <c r="BD13">
        <f t="shared" si="60"/>
        <v>6.6203365032918807E-2</v>
      </c>
      <c r="BE13">
        <f t="shared" si="61"/>
        <v>0.10600706713780919</v>
      </c>
      <c r="BF13">
        <f t="shared" si="32"/>
        <v>0.10488802983857572</v>
      </c>
      <c r="BH13">
        <f t="shared" si="33"/>
        <v>2789.2207864545667</v>
      </c>
      <c r="BI13">
        <f t="shared" si="34"/>
        <v>208.92570566385015</v>
      </c>
      <c r="BJ13">
        <f t="shared" si="35"/>
        <v>327.1458785374752</v>
      </c>
      <c r="BK13">
        <f t="shared" si="36"/>
        <v>144.06963139365436</v>
      </c>
      <c r="BL13">
        <f t="shared" si="37"/>
        <v>3469.3620020495464</v>
      </c>
      <c r="BN13">
        <f t="shared" si="38"/>
        <v>288.9484224118878</v>
      </c>
      <c r="BO13">
        <f t="shared" si="8"/>
        <v>299.91947413200978</v>
      </c>
      <c r="BP13">
        <f t="shared" si="9"/>
        <v>1871.0269529918901</v>
      </c>
      <c r="BQ13">
        <f t="shared" si="10"/>
        <v>1956.0195584863288</v>
      </c>
      <c r="BR13">
        <f t="shared" si="39"/>
        <v>4415.9144080221167</v>
      </c>
      <c r="BT13" s="1">
        <v>57.816719999999997</v>
      </c>
      <c r="BU13" s="1">
        <v>50.975810000000003</v>
      </c>
      <c r="BV13" s="1">
        <v>16.65326</v>
      </c>
      <c r="BW13" s="1">
        <v>15.66343</v>
      </c>
      <c r="BY13">
        <f t="shared" si="40"/>
        <v>871.69782493773573</v>
      </c>
      <c r="BZ13">
        <f t="shared" si="41"/>
        <v>797.7392966415141</v>
      </c>
      <c r="CA13">
        <f t="shared" si="42"/>
        <v>1625.8163656600175</v>
      </c>
      <c r="CB13">
        <f t="shared" si="43"/>
        <v>1598.6457895566427</v>
      </c>
      <c r="CC13">
        <f t="shared" si="44"/>
        <v>4893.8992767959098</v>
      </c>
      <c r="CD13" s="4">
        <f t="shared" si="45"/>
        <v>-244.8998468328864</v>
      </c>
      <c r="CF13">
        <f t="shared" si="11"/>
        <v>245.7388989282662</v>
      </c>
      <c r="CG13">
        <f t="shared" si="12"/>
        <v>135.25507018008636</v>
      </c>
      <c r="CI13">
        <v>1.8772925602063282</v>
      </c>
      <c r="CJ13">
        <v>3.5304902663907001</v>
      </c>
      <c r="CK13">
        <v>2</v>
      </c>
      <c r="CL13">
        <f t="shared" si="71"/>
        <v>13.06133240072422</v>
      </c>
      <c r="CM13">
        <f t="shared" si="69"/>
        <v>14.1159059166784</v>
      </c>
      <c r="CN13">
        <f t="shared" si="70"/>
        <v>3097798.0881416104</v>
      </c>
      <c r="CS13">
        <f t="shared" si="62"/>
        <v>11.385535044500077</v>
      </c>
      <c r="CT13">
        <f t="shared" si="47"/>
        <v>10.419538122554759</v>
      </c>
      <c r="CU13">
        <f t="shared" si="48"/>
        <v>21.235327974422884</v>
      </c>
      <c r="CV13">
        <f t="shared" si="49"/>
        <v>20.880444048417534</v>
      </c>
      <c r="CW13">
        <f t="shared" si="50"/>
        <v>63.920845189895246</v>
      </c>
      <c r="CX13">
        <f t="shared" si="63"/>
        <v>2.0634283891705085E-2</v>
      </c>
      <c r="CZ13" s="1">
        <v>0</v>
      </c>
      <c r="DA13" s="1">
        <v>0</v>
      </c>
      <c r="DB13" s="1">
        <v>7739</v>
      </c>
      <c r="DC13" s="1">
        <v>10991</v>
      </c>
      <c r="DE13" s="1">
        <v>7.8713689999999996</v>
      </c>
      <c r="DF13" s="1">
        <v>8.3714320000000004</v>
      </c>
      <c r="DH13">
        <f t="shared" si="13"/>
        <v>511.47571844592852</v>
      </c>
      <c r="DI13">
        <f t="shared" si="14"/>
        <v>726.40258708349916</v>
      </c>
      <c r="DK13">
        <f t="shared" si="15"/>
        <v>210.07166504211867</v>
      </c>
      <c r="DL13">
        <f t="shared" si="16"/>
        <v>317.29945103417992</v>
      </c>
      <c r="DM13">
        <f t="shared" si="51"/>
        <v>0.107760925644055</v>
      </c>
      <c r="DN13">
        <f t="shared" si="17"/>
        <v>2.7438158450887098</v>
      </c>
      <c r="DO13">
        <f t="shared" si="18"/>
        <v>18.491512129334176</v>
      </c>
      <c r="DP13">
        <f t="shared" si="19"/>
        <v>4.1443536005247426</v>
      </c>
      <c r="DQ13">
        <f t="shared" si="20"/>
        <v>16.736090447892792</v>
      </c>
      <c r="DR13">
        <f t="shared" si="52"/>
        <v>6.8881694456134523</v>
      </c>
      <c r="DS13">
        <f t="shared" si="22"/>
        <v>57.032675744281796</v>
      </c>
      <c r="DT13">
        <f t="shared" si="64"/>
        <v>0.107760925644055</v>
      </c>
      <c r="DV13" s="1">
        <v>2814</v>
      </c>
      <c r="DW13" s="1">
        <v>677.20939999999996</v>
      </c>
      <c r="DX13" s="1">
        <v>6907</v>
      </c>
      <c r="DY13" s="1">
        <v>589.04660000000001</v>
      </c>
      <c r="EA13" s="1">
        <v>13338</v>
      </c>
      <c r="EB13" s="1">
        <v>15196</v>
      </c>
      <c r="ED13">
        <f t="shared" si="53"/>
        <v>1.5113619743599762</v>
      </c>
      <c r="EE13">
        <f t="shared" si="54"/>
        <v>3.22671442067834</v>
      </c>
      <c r="EG13" s="1">
        <v>355196</v>
      </c>
      <c r="EH13" s="1">
        <v>260828</v>
      </c>
      <c r="EI13" s="1">
        <v>158434</v>
      </c>
      <c r="EJ13" s="1">
        <v>73535</v>
      </c>
      <c r="EL13">
        <f t="shared" si="65"/>
        <v>23.475142691448511</v>
      </c>
      <c r="EM13">
        <f t="shared" si="66"/>
        <v>17.238298060578195</v>
      </c>
      <c r="EN13">
        <f t="shared" si="67"/>
        <v>10.47100968810728</v>
      </c>
      <c r="EO13">
        <f t="shared" si="68"/>
        <v>4.8599776399950061</v>
      </c>
      <c r="EQ13" s="1">
        <v>32849</v>
      </c>
      <c r="ER13" s="1">
        <v>33374</v>
      </c>
      <c r="ES13" s="1">
        <v>156</v>
      </c>
      <c r="ET13" s="1">
        <v>528.93610000000001</v>
      </c>
      <c r="EU13" s="1">
        <v>44</v>
      </c>
      <c r="EV13" s="1">
        <v>529.7989</v>
      </c>
      <c r="EX13" s="1">
        <v>0.25518619999999997</v>
      </c>
      <c r="EY13" s="1">
        <v>0.18917980000000001</v>
      </c>
      <c r="EZ13" s="1">
        <v>0.54034680000000002</v>
      </c>
      <c r="FA13" s="1">
        <v>0.41851690000000003</v>
      </c>
      <c r="FB13" s="1">
        <v>5.2284299999999999E-2</v>
      </c>
      <c r="FC13" s="1">
        <v>5.8656999999999997E-3</v>
      </c>
      <c r="FF13">
        <v>7720</v>
      </c>
      <c r="FG13">
        <v>11002</v>
      </c>
      <c r="FI13">
        <f t="shared" si="55"/>
        <v>2.0207253886010364E-2</v>
      </c>
      <c r="FJ13">
        <f t="shared" si="56"/>
        <v>3.9992728594800946E-3</v>
      </c>
    </row>
    <row r="14" spans="1:166" x14ac:dyDescent="0.25">
      <c r="A14">
        <v>2030</v>
      </c>
      <c r="B14" s="1">
        <v>13560</v>
      </c>
      <c r="C14" s="1">
        <v>15091</v>
      </c>
      <c r="D14" s="1">
        <v>31755</v>
      </c>
      <c r="E14" s="1">
        <v>31599</v>
      </c>
      <c r="F14" s="1">
        <v>4409</v>
      </c>
      <c r="G14" s="1">
        <v>4565</v>
      </c>
      <c r="H14" s="1">
        <v>29027</v>
      </c>
      <c r="I14" s="1">
        <v>30247</v>
      </c>
      <c r="J14" s="1">
        <v>27361</v>
      </c>
      <c r="K14" s="1">
        <v>29028</v>
      </c>
      <c r="L14" s="1">
        <v>1062498</v>
      </c>
      <c r="P14">
        <v>2030</v>
      </c>
      <c r="Q14">
        <f t="shared" si="0"/>
        <v>896.18952605333902</v>
      </c>
      <c r="R14">
        <f t="shared" si="1"/>
        <v>997.37434643590996</v>
      </c>
      <c r="S14">
        <f t="shared" si="2"/>
        <v>2098.7093215209279</v>
      </c>
      <c r="T14">
        <f t="shared" si="3"/>
        <v>2088.3991765309338</v>
      </c>
      <c r="U14">
        <f t="shared" si="24"/>
        <v>6080.6723705411105</v>
      </c>
      <c r="W14">
        <f t="shared" si="4"/>
        <v>1808.3069043027588</v>
      </c>
      <c r="X14">
        <f t="shared" si="5"/>
        <v>1918.4800562150683</v>
      </c>
      <c r="Z14">
        <f t="shared" si="25"/>
        <v>290.40241721816915</v>
      </c>
      <c r="AA14">
        <f t="shared" si="26"/>
        <v>169.91912031586548</v>
      </c>
      <c r="AB14">
        <f t="shared" si="27"/>
        <v>0.13837190993544329</v>
      </c>
      <c r="AC14">
        <f t="shared" si="28"/>
        <v>8.1363334282730501E-2</v>
      </c>
      <c r="AE14" s="1">
        <v>55942</v>
      </c>
      <c r="AF14" s="1">
        <v>3889</v>
      </c>
      <c r="AG14" s="1">
        <v>5586</v>
      </c>
      <c r="AH14" s="1">
        <v>2662</v>
      </c>
      <c r="AI14" s="1">
        <v>51956</v>
      </c>
      <c r="AJ14" s="1">
        <v>3892</v>
      </c>
      <c r="AK14" s="1">
        <v>5700</v>
      </c>
      <c r="AL14" s="1">
        <v>2432</v>
      </c>
      <c r="AM14" s="1">
        <v>49640</v>
      </c>
      <c r="AN14" s="1">
        <v>3641</v>
      </c>
      <c r="AO14" s="1">
        <v>5229</v>
      </c>
      <c r="AP14" s="1">
        <v>2374</v>
      </c>
      <c r="AR14" s="1">
        <v>16.096979999999999</v>
      </c>
      <c r="AS14" s="1">
        <v>16.15747</v>
      </c>
      <c r="AT14" s="1">
        <v>17.115570000000002</v>
      </c>
      <c r="AU14" s="1">
        <v>18.04804</v>
      </c>
      <c r="AW14">
        <f t="shared" si="57"/>
        <v>6302</v>
      </c>
      <c r="AX14">
        <f t="shared" si="29"/>
        <v>248</v>
      </c>
      <c r="AY14">
        <f t="shared" si="30"/>
        <v>357</v>
      </c>
      <c r="AZ14">
        <f t="shared" si="31"/>
        <v>288</v>
      </c>
      <c r="BB14">
        <f t="shared" si="58"/>
        <v>0.1126523899753316</v>
      </c>
      <c r="BC14">
        <f t="shared" si="59"/>
        <v>6.3769606582669072E-2</v>
      </c>
      <c r="BD14">
        <f t="shared" si="60"/>
        <v>6.3909774436090222E-2</v>
      </c>
      <c r="BE14">
        <f t="shared" si="61"/>
        <v>0.10818933132982719</v>
      </c>
      <c r="BF14">
        <f t="shared" si="32"/>
        <v>0.10568604121682164</v>
      </c>
      <c r="BH14">
        <f t="shared" si="33"/>
        <v>2884.1143245938911</v>
      </c>
      <c r="BI14">
        <f t="shared" si="34"/>
        <v>216.85954828347431</v>
      </c>
      <c r="BJ14">
        <f t="shared" si="35"/>
        <v>336.43299491909505</v>
      </c>
      <c r="BK14">
        <f t="shared" si="36"/>
        <v>151.36517746732201</v>
      </c>
      <c r="BL14">
        <f t="shared" si="37"/>
        <v>3588.7720452637827</v>
      </c>
      <c r="BN14">
        <f t="shared" si="38"/>
        <v>291.39377731336077</v>
      </c>
      <c r="BO14">
        <f t="shared" si="8"/>
        <v>301.70392230335489</v>
      </c>
      <c r="BP14">
        <f t="shared" si="9"/>
        <v>1918.4139655420554</v>
      </c>
      <c r="BQ14">
        <f t="shared" si="10"/>
        <v>1999.044586617651</v>
      </c>
      <c r="BR14">
        <f t="shared" si="39"/>
        <v>4510.556251776422</v>
      </c>
      <c r="BT14" s="1">
        <v>58.256990000000002</v>
      </c>
      <c r="BU14" s="1">
        <v>50.109229999999997</v>
      </c>
      <c r="BV14" s="1">
        <v>16.71593</v>
      </c>
      <c r="BW14" s="1">
        <v>15.899190000000001</v>
      </c>
      <c r="BY14">
        <f t="shared" si="40"/>
        <v>885.76904664431322</v>
      </c>
      <c r="BZ14">
        <f t="shared" si="41"/>
        <v>788.84353406257026</v>
      </c>
      <c r="CA14">
        <f t="shared" si="42"/>
        <v>1673.2662667761856</v>
      </c>
      <c r="CB14">
        <f t="shared" si="43"/>
        <v>1658.4014340469689</v>
      </c>
      <c r="CC14">
        <f t="shared" si="44"/>
        <v>5006.2802815300383</v>
      </c>
      <c r="CD14" s="4">
        <f t="shared" si="45"/>
        <v>-257.10434444062821</v>
      </c>
      <c r="CF14">
        <f t="shared" si="11"/>
        <v>253.292864443951</v>
      </c>
      <c r="CG14">
        <f t="shared" si="12"/>
        <v>140.96439603711968</v>
      </c>
      <c r="CI14">
        <v>1.8560516687788748</v>
      </c>
      <c r="CJ14">
        <v>3.5816402663906786</v>
      </c>
      <c r="CK14">
        <v>2</v>
      </c>
      <c r="CL14">
        <f t="shared" si="71"/>
        <v>13.257315166463455</v>
      </c>
      <c r="CM14">
        <f t="shared" si="69"/>
        <v>14.327712353999607</v>
      </c>
      <c r="CN14">
        <f t="shared" si="70"/>
        <v>3155952.8211805066</v>
      </c>
      <c r="CS14">
        <f t="shared" si="62"/>
        <v>11.742919416061529</v>
      </c>
      <c r="CT14">
        <f t="shared" si="47"/>
        <v>10.457947348094343</v>
      </c>
      <c r="CU14">
        <f t="shared" si="48"/>
        <v>22.183018256063608</v>
      </c>
      <c r="CV14">
        <f t="shared" si="49"/>
        <v>21.985950483675623</v>
      </c>
      <c r="CW14">
        <f t="shared" si="50"/>
        <v>66.369835503895104</v>
      </c>
      <c r="CX14">
        <f t="shared" si="63"/>
        <v>2.1030046792356358E-2</v>
      </c>
      <c r="CZ14" s="1">
        <v>0</v>
      </c>
      <c r="DA14" s="1">
        <v>0</v>
      </c>
      <c r="DB14" s="1">
        <v>8150</v>
      </c>
      <c r="DC14" s="1">
        <v>11403</v>
      </c>
      <c r="DE14" s="1">
        <v>8.1218310000000002</v>
      </c>
      <c r="DF14" s="1">
        <v>8.2667009999999994</v>
      </c>
      <c r="DH14">
        <f t="shared" si="13"/>
        <v>538.6389850541824</v>
      </c>
      <c r="DI14">
        <f t="shared" si="14"/>
        <v>753.6319443647659</v>
      </c>
      <c r="DK14">
        <f t="shared" si="15"/>
        <v>228.26741258836253</v>
      </c>
      <c r="DL14">
        <f t="shared" si="16"/>
        <v>325.07510622113779</v>
      </c>
      <c r="DM14">
        <f t="shared" si="51"/>
        <v>0.11052967227004432</v>
      </c>
      <c r="DN14">
        <f t="shared" si="17"/>
        <v>3.0262130309170696</v>
      </c>
      <c r="DO14">
        <f t="shared" si="18"/>
        <v>19.156805225146538</v>
      </c>
      <c r="DP14">
        <f t="shared" si="19"/>
        <v>4.3096231359452073</v>
      </c>
      <c r="DQ14">
        <f t="shared" si="20"/>
        <v>17.676327347730414</v>
      </c>
      <c r="DR14">
        <f t="shared" si="52"/>
        <v>7.3358361668622774</v>
      </c>
      <c r="DS14">
        <f t="shared" si="22"/>
        <v>59.033999337032824</v>
      </c>
      <c r="DT14">
        <f t="shared" si="64"/>
        <v>0.11052967227004432</v>
      </c>
      <c r="DV14" s="1">
        <v>2716</v>
      </c>
      <c r="DW14" s="1">
        <v>676.0127</v>
      </c>
      <c r="DX14" s="1">
        <v>6828</v>
      </c>
      <c r="DY14" s="1">
        <v>597.27700000000004</v>
      </c>
      <c r="EA14" s="1">
        <v>13544</v>
      </c>
      <c r="EB14" s="1">
        <v>15125</v>
      </c>
      <c r="ED14">
        <f t="shared" si="53"/>
        <v>1.4561497533724845</v>
      </c>
      <c r="EE14">
        <f t="shared" si="54"/>
        <v>3.2343776261246737</v>
      </c>
      <c r="EG14" s="1">
        <v>356863</v>
      </c>
      <c r="EH14" s="1">
        <v>260290</v>
      </c>
      <c r="EI14" s="1">
        <v>161471</v>
      </c>
      <c r="EJ14" s="1">
        <v>75501</v>
      </c>
      <c r="EL14">
        <f t="shared" si="65"/>
        <v>23.585315843360817</v>
      </c>
      <c r="EM14">
        <f t="shared" si="66"/>
        <v>17.202741278497317</v>
      </c>
      <c r="EN14">
        <f t="shared" si="67"/>
        <v>10.671727062047102</v>
      </c>
      <c r="EO14">
        <f t="shared" si="68"/>
        <v>4.9899119031381378</v>
      </c>
      <c r="EQ14" s="1">
        <v>33705</v>
      </c>
      <c r="ER14" s="1">
        <v>34374</v>
      </c>
      <c r="ES14" s="1">
        <v>182</v>
      </c>
      <c r="ET14" s="1">
        <v>506.5985</v>
      </c>
      <c r="EU14" s="1">
        <v>38</v>
      </c>
      <c r="EV14" s="1">
        <v>849.19920000000002</v>
      </c>
      <c r="EX14" s="1">
        <v>0.2576561</v>
      </c>
      <c r="EY14" s="1">
        <v>0.1905741</v>
      </c>
      <c r="EZ14" s="1">
        <v>0.55046289999999998</v>
      </c>
      <c r="FA14" s="1">
        <v>0.42700090000000002</v>
      </c>
      <c r="FB14" s="1">
        <v>5.7920399999999997E-2</v>
      </c>
      <c r="FC14" s="1">
        <v>6.1595E-3</v>
      </c>
      <c r="FF14">
        <v>8110</v>
      </c>
      <c r="FG14">
        <v>11310</v>
      </c>
      <c r="FI14">
        <f t="shared" si="55"/>
        <v>2.2441430332922317E-2</v>
      </c>
      <c r="FJ14">
        <f t="shared" si="56"/>
        <v>3.3598585322723255E-3</v>
      </c>
    </row>
    <row r="15" spans="1:166" x14ac:dyDescent="0.25">
      <c r="A15">
        <v>2031</v>
      </c>
      <c r="B15" s="1">
        <v>13691</v>
      </c>
      <c r="C15" s="1">
        <v>15142</v>
      </c>
      <c r="D15" s="1">
        <v>32437</v>
      </c>
      <c r="E15" s="1">
        <v>32193</v>
      </c>
      <c r="F15" s="1">
        <v>4461</v>
      </c>
      <c r="G15" s="1">
        <v>4500</v>
      </c>
      <c r="H15" s="1">
        <v>29840</v>
      </c>
      <c r="I15" s="1">
        <v>30814</v>
      </c>
      <c r="J15" s="1">
        <v>28103</v>
      </c>
      <c r="K15" s="1">
        <v>29546</v>
      </c>
      <c r="L15" s="1">
        <v>1066952</v>
      </c>
      <c r="P15">
        <v>2031</v>
      </c>
      <c r="Q15">
        <f t="shared" si="0"/>
        <v>904.84740421801359</v>
      </c>
      <c r="R15">
        <f t="shared" si="1"/>
        <v>1000.7449707595619</v>
      </c>
      <c r="S15">
        <f t="shared" si="2"/>
        <v>2143.7831605156462</v>
      </c>
      <c r="T15">
        <f t="shared" si="3"/>
        <v>2127.6570363005271</v>
      </c>
      <c r="U15">
        <f t="shared" si="24"/>
        <v>6177.0325717937485</v>
      </c>
      <c r="W15">
        <f t="shared" si="4"/>
        <v>1857.3461836782437</v>
      </c>
      <c r="X15">
        <f t="shared" si="5"/>
        <v>1952.71502483569</v>
      </c>
      <c r="Z15">
        <f t="shared" si="25"/>
        <v>286.43697683740243</v>
      </c>
      <c r="AA15">
        <f t="shared" si="26"/>
        <v>174.94201146483715</v>
      </c>
      <c r="AB15">
        <f t="shared" si="27"/>
        <v>0.13361284952369226</v>
      </c>
      <c r="AC15">
        <f t="shared" si="28"/>
        <v>8.222284347528977E-2</v>
      </c>
      <c r="AE15" s="1">
        <v>57254</v>
      </c>
      <c r="AF15" s="1">
        <v>3940</v>
      </c>
      <c r="AG15" s="1">
        <v>5741</v>
      </c>
      <c r="AH15" s="1">
        <v>2701</v>
      </c>
      <c r="AI15" s="1">
        <v>53225</v>
      </c>
      <c r="AJ15" s="1">
        <v>3956</v>
      </c>
      <c r="AK15" s="1">
        <v>5869</v>
      </c>
      <c r="AL15" s="1">
        <v>2472</v>
      </c>
      <c r="AM15" s="1">
        <v>50929</v>
      </c>
      <c r="AN15" s="1">
        <v>3693</v>
      </c>
      <c r="AO15" s="1">
        <v>5385</v>
      </c>
      <c r="AP15" s="1">
        <v>2412</v>
      </c>
      <c r="AR15" s="1">
        <v>15.88443</v>
      </c>
      <c r="AS15" s="1">
        <v>15.435230000000001</v>
      </c>
      <c r="AT15" s="1">
        <v>16.345410000000001</v>
      </c>
      <c r="AU15" s="1">
        <v>18.580279999999998</v>
      </c>
      <c r="AW15">
        <f t="shared" si="57"/>
        <v>6325</v>
      </c>
      <c r="AX15">
        <f t="shared" si="29"/>
        <v>247</v>
      </c>
      <c r="AY15">
        <f t="shared" si="30"/>
        <v>356</v>
      </c>
      <c r="AZ15">
        <f t="shared" si="31"/>
        <v>289</v>
      </c>
      <c r="BB15">
        <f t="shared" si="58"/>
        <v>0.11047263073322387</v>
      </c>
      <c r="BC15">
        <f t="shared" si="59"/>
        <v>6.2690355329949238E-2</v>
      </c>
      <c r="BD15">
        <f t="shared" si="60"/>
        <v>6.2010102769552343E-2</v>
      </c>
      <c r="BE15">
        <f t="shared" si="61"/>
        <v>0.10699740836727138</v>
      </c>
      <c r="BF15">
        <f t="shared" si="32"/>
        <v>0.10363892239646159</v>
      </c>
      <c r="BH15">
        <f t="shared" si="33"/>
        <v>2915.5444313561034</v>
      </c>
      <c r="BI15">
        <f t="shared" si="34"/>
        <v>210.57254553140069</v>
      </c>
      <c r="BJ15">
        <f t="shared" si="35"/>
        <v>330.82040361660643</v>
      </c>
      <c r="BK15">
        <f t="shared" si="36"/>
        <v>158.39194061597709</v>
      </c>
      <c r="BL15">
        <f t="shared" si="37"/>
        <v>3615.3293211200876</v>
      </c>
      <c r="BN15">
        <f t="shared" si="38"/>
        <v>294.83049231002548</v>
      </c>
      <c r="BO15">
        <f t="shared" si="8"/>
        <v>297.40802855752401</v>
      </c>
      <c r="BP15">
        <f t="shared" si="9"/>
        <v>1972.1456827014483</v>
      </c>
      <c r="BQ15">
        <f t="shared" si="10"/>
        <v>2036.5179982158988</v>
      </c>
      <c r="BR15">
        <f t="shared" si="39"/>
        <v>4600.9022017848965</v>
      </c>
      <c r="BT15" s="1">
        <v>57.230409999999999</v>
      </c>
      <c r="BU15" s="1">
        <v>48.734580000000001</v>
      </c>
      <c r="BV15" s="1">
        <v>16.352440000000001</v>
      </c>
      <c r="BW15" s="1">
        <v>15.750109999999999</v>
      </c>
      <c r="BY15">
        <f t="shared" si="40"/>
        <v>880.42312160164749</v>
      </c>
      <c r="BZ15">
        <f t="shared" si="41"/>
        <v>756.27910291120111</v>
      </c>
      <c r="CA15">
        <f t="shared" si="42"/>
        <v>1682.7273056247848</v>
      </c>
      <c r="CB15">
        <f t="shared" si="43"/>
        <v>1673.6476362947851</v>
      </c>
      <c r="CC15">
        <f t="shared" si="44"/>
        <v>4993.0771664324184</v>
      </c>
      <c r="CD15" s="4">
        <f t="shared" si="45"/>
        <v>-258.95437920051745</v>
      </c>
      <c r="CF15">
        <f t="shared" si="11"/>
        <v>244.40147930890836</v>
      </c>
      <c r="CG15">
        <f t="shared" si="12"/>
        <v>143.77053590161302</v>
      </c>
      <c r="CI15">
        <v>1.8672102424050081</v>
      </c>
      <c r="CJ15">
        <v>3.6327902663906997</v>
      </c>
      <c r="CK15">
        <v>2</v>
      </c>
      <c r="CL15">
        <f t="shared" si="71"/>
        <v>13.462886769321399</v>
      </c>
      <c r="CM15">
        <f t="shared" si="69"/>
        <v>14.549881832277537</v>
      </c>
      <c r="CN15">
        <f t="shared" si="70"/>
        <v>3214528.936183901</v>
      </c>
      <c r="CS15">
        <f t="shared" si="62"/>
        <v>11.853036795215464</v>
      </c>
      <c r="CT15">
        <f t="shared" si="47"/>
        <v>10.181699928497466</v>
      </c>
      <c r="CU15">
        <f t="shared" si="48"/>
        <v>22.654367179271762</v>
      </c>
      <c r="CV15">
        <f t="shared" si="49"/>
        <v>22.532128619179094</v>
      </c>
      <c r="CW15">
        <f t="shared" si="50"/>
        <v>67.221232522163788</v>
      </c>
      <c r="CX15">
        <f t="shared" si="63"/>
        <v>2.091168997282845E-2</v>
      </c>
      <c r="CZ15" s="1">
        <v>0</v>
      </c>
      <c r="DA15" s="1">
        <v>0</v>
      </c>
      <c r="DB15" s="1">
        <v>8561</v>
      </c>
      <c r="DC15" s="1">
        <v>11671</v>
      </c>
      <c r="DE15" s="1">
        <v>8.0794569999999997</v>
      </c>
      <c r="DF15" s="1">
        <v>8.2191700000000001</v>
      </c>
      <c r="DH15">
        <f t="shared" si="13"/>
        <v>565.80225166243633</v>
      </c>
      <c r="DI15">
        <f t="shared" si="14"/>
        <v>771.34424473219167</v>
      </c>
      <c r="DK15">
        <f t="shared" si="15"/>
        <v>238.52781502375583</v>
      </c>
      <c r="DL15">
        <f t="shared" si="16"/>
        <v>330.80220158572104</v>
      </c>
      <c r="DM15">
        <f t="shared" si="51"/>
        <v>0.11402387698651698</v>
      </c>
      <c r="DN15">
        <f t="shared" si="17"/>
        <v>3.2112729649984657</v>
      </c>
      <c r="DO15">
        <f t="shared" si="18"/>
        <v>19.443094214273298</v>
      </c>
      <c r="DP15">
        <f t="shared" si="19"/>
        <v>4.4535525829907936</v>
      </c>
      <c r="DQ15">
        <f t="shared" si="20"/>
        <v>18.078576036188302</v>
      </c>
      <c r="DR15">
        <f t="shared" si="52"/>
        <v>7.6648255479892597</v>
      </c>
      <c r="DS15">
        <f t="shared" si="22"/>
        <v>59.556406974174529</v>
      </c>
      <c r="DT15">
        <f t="shared" si="64"/>
        <v>0.114023876986517</v>
      </c>
      <c r="DV15" s="1">
        <v>2749</v>
      </c>
      <c r="DW15" s="1">
        <v>680.11120000000005</v>
      </c>
      <c r="DX15" s="1">
        <v>6881</v>
      </c>
      <c r="DY15" s="1">
        <v>592.33450000000005</v>
      </c>
      <c r="EA15" s="1">
        <v>13696</v>
      </c>
      <c r="EB15" s="1">
        <v>15173</v>
      </c>
      <c r="ED15">
        <f t="shared" si="53"/>
        <v>1.4827778406573624</v>
      </c>
      <c r="EE15">
        <f t="shared" si="54"/>
        <v>3.2325109652537227</v>
      </c>
      <c r="EG15" s="1">
        <v>357977</v>
      </c>
      <c r="EH15" s="1">
        <v>259790</v>
      </c>
      <c r="EI15" s="1">
        <v>164485</v>
      </c>
      <c r="EJ15" s="1">
        <v>77025</v>
      </c>
      <c r="EL15">
        <f t="shared" si="65"/>
        <v>23.658940853097061</v>
      </c>
      <c r="EM15">
        <f t="shared" si="66"/>
        <v>17.169695941990927</v>
      </c>
      <c r="EN15">
        <f t="shared" si="67"/>
        <v>10.870924350507631</v>
      </c>
      <c r="EO15">
        <f t="shared" si="68"/>
        <v>5.0906340888096198</v>
      </c>
      <c r="EQ15" s="1">
        <v>34563</v>
      </c>
      <c r="ER15" s="1">
        <v>35073</v>
      </c>
      <c r="ES15" s="1">
        <v>175</v>
      </c>
      <c r="ET15" s="1">
        <v>465.81400000000002</v>
      </c>
      <c r="EU15" s="1">
        <v>44</v>
      </c>
      <c r="EV15" s="1">
        <v>623.16129999999998</v>
      </c>
      <c r="EX15" s="1">
        <v>0.26263979999999998</v>
      </c>
      <c r="EY15" s="1">
        <v>0.1924169</v>
      </c>
      <c r="EZ15" s="1">
        <v>0.56554919999999997</v>
      </c>
      <c r="FA15" s="1">
        <v>0.43285400000000002</v>
      </c>
      <c r="FB15" s="1">
        <v>5.6374100000000003E-2</v>
      </c>
      <c r="FC15" s="1">
        <v>5.6471999999999998E-3</v>
      </c>
      <c r="FF15">
        <v>8519</v>
      </c>
      <c r="FG15">
        <v>11591</v>
      </c>
      <c r="FI15">
        <f t="shared" si="55"/>
        <v>2.0542317173377157E-2</v>
      </c>
      <c r="FJ15">
        <f t="shared" si="56"/>
        <v>3.7960486584418945E-3</v>
      </c>
    </row>
    <row r="16" spans="1:166" x14ac:dyDescent="0.25">
      <c r="A16">
        <v>2032</v>
      </c>
      <c r="B16" s="1">
        <v>13931</v>
      </c>
      <c r="C16" s="1">
        <v>14921</v>
      </c>
      <c r="D16" s="1">
        <v>33143</v>
      </c>
      <c r="E16" s="1">
        <v>31992</v>
      </c>
      <c r="F16" s="1">
        <v>4573</v>
      </c>
      <c r="G16" s="1">
        <v>4486</v>
      </c>
      <c r="H16" s="1">
        <v>30520</v>
      </c>
      <c r="I16" s="1">
        <v>30658</v>
      </c>
      <c r="J16" s="1">
        <v>28730</v>
      </c>
      <c r="K16" s="1">
        <v>29352</v>
      </c>
      <c r="L16" s="1">
        <v>1070497</v>
      </c>
      <c r="P16">
        <v>2032</v>
      </c>
      <c r="Q16">
        <f t="shared" si="0"/>
        <v>920.70916574108162</v>
      </c>
      <c r="R16">
        <f t="shared" si="1"/>
        <v>986.13893202373686</v>
      </c>
      <c r="S16">
        <f t="shared" si="2"/>
        <v>2190.4431756626709</v>
      </c>
      <c r="T16">
        <f t="shared" si="3"/>
        <v>2114.3728110249572</v>
      </c>
      <c r="U16">
        <f t="shared" si="24"/>
        <v>6211.6640844524463</v>
      </c>
      <c r="W16">
        <f t="shared" si="4"/>
        <v>1898.785035657259</v>
      </c>
      <c r="X16">
        <f t="shared" si="5"/>
        <v>1939.8934342712098</v>
      </c>
      <c r="Z16">
        <f t="shared" si="25"/>
        <v>291.65814000541195</v>
      </c>
      <c r="AA16">
        <f t="shared" si="26"/>
        <v>174.47937675374737</v>
      </c>
      <c r="AB16">
        <f t="shared" si="27"/>
        <v>0.13315028814530974</v>
      </c>
      <c r="AC16">
        <f t="shared" si="28"/>
        <v>8.2520630157539368E-2</v>
      </c>
      <c r="AE16" s="1">
        <v>58501</v>
      </c>
      <c r="AF16" s="1">
        <v>3976</v>
      </c>
      <c r="AG16" s="1">
        <v>5773</v>
      </c>
      <c r="AH16" s="1">
        <v>2752</v>
      </c>
      <c r="AI16" s="1">
        <v>54415</v>
      </c>
      <c r="AJ16" s="1">
        <v>4031</v>
      </c>
      <c r="AK16" s="1">
        <v>5913</v>
      </c>
      <c r="AL16" s="1">
        <v>2536</v>
      </c>
      <c r="AM16" s="1">
        <v>52062</v>
      </c>
      <c r="AN16" s="1">
        <v>3745</v>
      </c>
      <c r="AO16" s="1">
        <v>5444</v>
      </c>
      <c r="AP16" s="1">
        <v>2480</v>
      </c>
      <c r="AR16" s="1">
        <v>16.064990000000002</v>
      </c>
      <c r="AS16" s="1">
        <v>15.397320000000001</v>
      </c>
      <c r="AT16" s="1">
        <v>16.646239999999999</v>
      </c>
      <c r="AU16" s="1">
        <v>17.96594</v>
      </c>
      <c r="AW16">
        <f t="shared" si="57"/>
        <v>6439</v>
      </c>
      <c r="AX16">
        <f t="shared" si="29"/>
        <v>231</v>
      </c>
      <c r="AY16">
        <f t="shared" si="30"/>
        <v>329</v>
      </c>
      <c r="AZ16">
        <f t="shared" si="31"/>
        <v>272</v>
      </c>
      <c r="BB16">
        <f t="shared" si="58"/>
        <v>0.11006649458983607</v>
      </c>
      <c r="BC16">
        <f t="shared" si="59"/>
        <v>5.8098591549295774E-2</v>
      </c>
      <c r="BD16">
        <f t="shared" si="60"/>
        <v>5.6989433570067555E-2</v>
      </c>
      <c r="BE16">
        <f t="shared" si="61"/>
        <v>9.8837209302325577E-2</v>
      </c>
      <c r="BF16">
        <f t="shared" si="32"/>
        <v>0.10240556604039323</v>
      </c>
      <c r="BH16">
        <f t="shared" si="33"/>
        <v>3014.6121976056775</v>
      </c>
      <c r="BI16">
        <f t="shared" si="34"/>
        <v>214.03770856298988</v>
      </c>
      <c r="BJ16">
        <f t="shared" si="35"/>
        <v>339.43481894405454</v>
      </c>
      <c r="BK16">
        <f t="shared" si="36"/>
        <v>157.12002992031438</v>
      </c>
      <c r="BL16">
        <f t="shared" si="37"/>
        <v>3725.2047550330358</v>
      </c>
      <c r="BN16">
        <f t="shared" si="38"/>
        <v>302.23264768745713</v>
      </c>
      <c r="BO16">
        <f t="shared" si="8"/>
        <v>296.48275913534508</v>
      </c>
      <c r="BP16">
        <f t="shared" si="9"/>
        <v>2017.0873403501405</v>
      </c>
      <c r="BQ16">
        <f t="shared" si="10"/>
        <v>2026.2078532259047</v>
      </c>
      <c r="BR16">
        <f t="shared" si="39"/>
        <v>4642.0106003988476</v>
      </c>
      <c r="BT16" s="1">
        <v>58.448650000000001</v>
      </c>
      <c r="BU16" s="1">
        <v>50.044719999999998</v>
      </c>
      <c r="BV16" s="1">
        <v>16.692019999999999</v>
      </c>
      <c r="BW16" s="1">
        <v>15.691319999999999</v>
      </c>
      <c r="BY16">
        <f t="shared" si="40"/>
        <v>921.73917304997121</v>
      </c>
      <c r="BZ16">
        <f t="shared" si="41"/>
        <v>774.19416173818593</v>
      </c>
      <c r="CA16">
        <f t="shared" si="42"/>
        <v>1756.8140040521087</v>
      </c>
      <c r="CB16">
        <f t="shared" si="43"/>
        <v>1658.9590200204755</v>
      </c>
      <c r="CC16">
        <f t="shared" si="44"/>
        <v>5111.7063588607416</v>
      </c>
      <c r="CD16" s="4">
        <f t="shared" si="45"/>
        <v>-309.43173096045166</v>
      </c>
      <c r="CF16">
        <f t="shared" si="11"/>
        <v>254.02425294501828</v>
      </c>
      <c r="CG16">
        <f t="shared" si="12"/>
        <v>142.85510512277557</v>
      </c>
      <c r="CI16">
        <v>1.9107377039741635</v>
      </c>
      <c r="CJ16">
        <v>3.6839402663906924</v>
      </c>
      <c r="CK16">
        <v>2</v>
      </c>
      <c r="CL16">
        <f t="shared" si="71"/>
        <v>13.678397264169124</v>
      </c>
      <c r="CM16">
        <f t="shared" si="69"/>
        <v>14.782792669854768</v>
      </c>
      <c r="CN16">
        <f t="shared" si="70"/>
        <v>3274550.9497253997</v>
      </c>
      <c r="CS16">
        <f t="shared" si="62"/>
        <v>12.607914582924238</v>
      </c>
      <c r="CT16">
        <f t="shared" si="47"/>
        <v>10.58973530385531</v>
      </c>
      <c r="CU16">
        <f t="shared" si="48"/>
        <v>24.030399866680366</v>
      </c>
      <c r="CV16">
        <f t="shared" si="49"/>
        <v>22.691900520816763</v>
      </c>
      <c r="CW16">
        <f t="shared" si="50"/>
        <v>69.919950274276673</v>
      </c>
      <c r="CX16">
        <f t="shared" si="63"/>
        <v>2.1352530880651005E-2</v>
      </c>
      <c r="CZ16" s="1">
        <v>0</v>
      </c>
      <c r="DA16" s="1">
        <v>0</v>
      </c>
      <c r="DB16" s="1">
        <v>8909</v>
      </c>
      <c r="DC16" s="1">
        <v>11924</v>
      </c>
      <c r="DE16" s="1">
        <v>8.2007919999999999</v>
      </c>
      <c r="DF16" s="1">
        <v>8.0529650000000004</v>
      </c>
      <c r="DH16">
        <f t="shared" si="13"/>
        <v>588.80180587088478</v>
      </c>
      <c r="DI16">
        <f t="shared" si="14"/>
        <v>788.06518500442587</v>
      </c>
      <c r="DK16">
        <f t="shared" si="15"/>
        <v>251.95159658319886</v>
      </c>
      <c r="DL16">
        <f t="shared" si="16"/>
        <v>331.13885128889086</v>
      </c>
      <c r="DM16">
        <f t="shared" si="51"/>
        <v>0.11406962899215606</v>
      </c>
      <c r="DN16">
        <f t="shared" si="17"/>
        <v>3.44629402940667</v>
      </c>
      <c r="DO16">
        <f t="shared" si="18"/>
        <v>20.584105837273697</v>
      </c>
      <c r="DP16">
        <f t="shared" si="19"/>
        <v>4.5294487575300701</v>
      </c>
      <c r="DQ16">
        <f t="shared" si="20"/>
        <v>18.162451763286693</v>
      </c>
      <c r="DR16">
        <f t="shared" si="52"/>
        <v>7.9757427869367401</v>
      </c>
      <c r="DS16">
        <f t="shared" si="22"/>
        <v>61.944207487339931</v>
      </c>
      <c r="DT16">
        <f t="shared" si="64"/>
        <v>0.11406962899215606</v>
      </c>
      <c r="DV16" s="1">
        <v>2833</v>
      </c>
      <c r="DW16" s="1">
        <v>640.82680000000005</v>
      </c>
      <c r="DX16" s="1">
        <v>6838</v>
      </c>
      <c r="DY16" s="1">
        <v>588.19970000000001</v>
      </c>
      <c r="EA16" s="1">
        <v>13924</v>
      </c>
      <c r="EB16" s="1">
        <v>15021</v>
      </c>
      <c r="ED16">
        <f t="shared" si="53"/>
        <v>1.4398215221873714</v>
      </c>
      <c r="EE16">
        <f t="shared" si="54"/>
        <v>3.1898871239773836</v>
      </c>
      <c r="EG16" s="1">
        <v>358851</v>
      </c>
      <c r="EH16" s="1">
        <v>259384</v>
      </c>
      <c r="EI16" s="1">
        <v>167678</v>
      </c>
      <c r="EJ16" s="1">
        <v>78161</v>
      </c>
      <c r="EL16">
        <f t="shared" si="65"/>
        <v>23.716704101310235</v>
      </c>
      <c r="EM16">
        <f t="shared" si="66"/>
        <v>17.142863128747734</v>
      </c>
      <c r="EN16">
        <f t="shared" si="67"/>
        <v>11.081951869437447</v>
      </c>
      <c r="EO16">
        <f t="shared" si="68"/>
        <v>5.1657130933521405</v>
      </c>
      <c r="EQ16" s="1">
        <v>35332</v>
      </c>
      <c r="ER16" s="1">
        <v>35670</v>
      </c>
      <c r="ES16" s="1">
        <v>220</v>
      </c>
      <c r="ET16" s="1">
        <v>527.62350000000004</v>
      </c>
      <c r="EU16" s="1">
        <v>37</v>
      </c>
      <c r="EV16" s="1">
        <v>651.68600000000004</v>
      </c>
      <c r="EX16" s="1">
        <v>0.26330389999999998</v>
      </c>
      <c r="EY16" s="1">
        <v>0.19304850000000001</v>
      </c>
      <c r="EZ16" s="1">
        <v>0.57756580000000002</v>
      </c>
      <c r="FA16" s="1">
        <v>0.43315399999999998</v>
      </c>
      <c r="FB16" s="1">
        <v>5.6956600000000003E-2</v>
      </c>
      <c r="FC16" s="1">
        <v>5.7169999999999999E-3</v>
      </c>
      <c r="FF16">
        <v>8892</v>
      </c>
      <c r="FG16">
        <v>11771</v>
      </c>
      <c r="FI16">
        <f t="shared" si="55"/>
        <v>2.4741340530814216E-2</v>
      </c>
      <c r="FJ16">
        <f t="shared" si="56"/>
        <v>3.1433183246962876E-3</v>
      </c>
    </row>
    <row r="17" spans="1:166" x14ac:dyDescent="0.25">
      <c r="A17">
        <v>2033</v>
      </c>
      <c r="B17" s="1">
        <v>13927</v>
      </c>
      <c r="C17" s="1">
        <v>14932</v>
      </c>
      <c r="D17" s="1">
        <v>33904</v>
      </c>
      <c r="E17" s="1">
        <v>31870</v>
      </c>
      <c r="F17" s="1">
        <v>4598</v>
      </c>
      <c r="G17" s="1">
        <v>4449</v>
      </c>
      <c r="H17" s="1">
        <v>31040</v>
      </c>
      <c r="I17" s="1">
        <v>30496</v>
      </c>
      <c r="J17" s="1">
        <v>29304</v>
      </c>
      <c r="K17" s="1">
        <v>29160</v>
      </c>
      <c r="L17" s="1">
        <v>1073290</v>
      </c>
      <c r="P17">
        <v>2033</v>
      </c>
      <c r="Q17">
        <f t="shared" si="0"/>
        <v>920.4448030490305</v>
      </c>
      <c r="R17">
        <f t="shared" si="1"/>
        <v>986.86592942687741</v>
      </c>
      <c r="S17">
        <f t="shared" si="2"/>
        <v>2240.7381778253989</v>
      </c>
      <c r="T17">
        <f t="shared" si="3"/>
        <v>2106.3097489173979</v>
      </c>
      <c r="U17">
        <f t="shared" si="24"/>
        <v>6254.3586592187048</v>
      </c>
      <c r="W17">
        <f t="shared" si="4"/>
        <v>1936.7210819665963</v>
      </c>
      <c r="X17">
        <f t="shared" si="5"/>
        <v>1927.2040250527557</v>
      </c>
      <c r="Z17">
        <f t="shared" si="25"/>
        <v>304.01709585880258</v>
      </c>
      <c r="AA17">
        <f t="shared" si="26"/>
        <v>179.10572386464219</v>
      </c>
      <c r="AB17">
        <f t="shared" si="27"/>
        <v>0.13567720622935356</v>
      </c>
      <c r="AC17">
        <f t="shared" si="28"/>
        <v>8.5032946344524601E-2</v>
      </c>
      <c r="AE17" s="1">
        <v>59456</v>
      </c>
      <c r="AF17" s="1">
        <v>4065</v>
      </c>
      <c r="AG17" s="1">
        <v>5935</v>
      </c>
      <c r="AH17" s="1">
        <v>2774</v>
      </c>
      <c r="AI17" s="1">
        <v>55216</v>
      </c>
      <c r="AJ17" s="1">
        <v>4111</v>
      </c>
      <c r="AK17" s="1">
        <v>6065</v>
      </c>
      <c r="AL17" s="1">
        <v>2509</v>
      </c>
      <c r="AM17" s="1">
        <v>52849</v>
      </c>
      <c r="AN17" s="1">
        <v>3824</v>
      </c>
      <c r="AO17" s="1">
        <v>5579</v>
      </c>
      <c r="AP17" s="1">
        <v>2459</v>
      </c>
      <c r="AR17" s="1">
        <v>15.835470000000001</v>
      </c>
      <c r="AS17" s="1">
        <v>16.114239999999999</v>
      </c>
      <c r="AT17" s="1">
        <v>16.542960000000001</v>
      </c>
      <c r="AU17" s="1">
        <v>18.214510000000001</v>
      </c>
      <c r="AW17">
        <f t="shared" si="57"/>
        <v>6607</v>
      </c>
      <c r="AX17">
        <f t="shared" si="29"/>
        <v>241</v>
      </c>
      <c r="AY17">
        <f t="shared" si="30"/>
        <v>356</v>
      </c>
      <c r="AZ17">
        <f t="shared" si="31"/>
        <v>315</v>
      </c>
      <c r="BB17">
        <f t="shared" si="58"/>
        <v>0.1111241926803014</v>
      </c>
      <c r="BC17">
        <f t="shared" si="59"/>
        <v>5.9286592865928661E-2</v>
      </c>
      <c r="BD17">
        <f t="shared" si="60"/>
        <v>5.9983150800336983E-2</v>
      </c>
      <c r="BE17">
        <f t="shared" si="61"/>
        <v>0.11355443403028118</v>
      </c>
      <c r="BF17">
        <f t="shared" si="32"/>
        <v>0.10409802021320781</v>
      </c>
      <c r="BH17">
        <f t="shared" si="33"/>
        <v>3015.2842468901545</v>
      </c>
      <c r="BI17">
        <f t="shared" si="34"/>
        <v>228.44921146794644</v>
      </c>
      <c r="BJ17">
        <f t="shared" si="35"/>
        <v>346.00022708682434</v>
      </c>
      <c r="BK17">
        <f t="shared" si="36"/>
        <v>157.59793142757567</v>
      </c>
      <c r="BL17">
        <f t="shared" si="37"/>
        <v>3747.3316168725009</v>
      </c>
      <c r="BN17">
        <f t="shared" si="38"/>
        <v>303.88491451277679</v>
      </c>
      <c r="BO17">
        <f t="shared" si="8"/>
        <v>294.03740423387205</v>
      </c>
      <c r="BP17">
        <f t="shared" si="9"/>
        <v>2051.454490316788</v>
      </c>
      <c r="BQ17">
        <f t="shared" si="10"/>
        <v>2015.5011641978338</v>
      </c>
      <c r="BR17">
        <f t="shared" si="39"/>
        <v>4664.8779732612702</v>
      </c>
      <c r="BT17" s="1">
        <v>56.200249999999997</v>
      </c>
      <c r="BU17" s="1">
        <v>48.909129999999998</v>
      </c>
      <c r="BV17" s="1">
        <v>16.61599</v>
      </c>
      <c r="BW17" s="1">
        <v>15.509069999999999</v>
      </c>
      <c r="BY17">
        <f t="shared" si="40"/>
        <v>891.12694042010719</v>
      </c>
      <c r="BZ17">
        <f t="shared" si="41"/>
        <v>750.38596468901983</v>
      </c>
      <c r="CA17">
        <f t="shared" si="42"/>
        <v>1778.6082142954454</v>
      </c>
      <c r="CB17">
        <f t="shared" si="43"/>
        <v>1631.0264129983623</v>
      </c>
      <c r="CC17">
        <f t="shared" si="44"/>
        <v>5051.1475324029352</v>
      </c>
      <c r="CD17" s="4">
        <f t="shared" si="45"/>
        <v>-337.69698957869332</v>
      </c>
      <c r="CF17">
        <f t="shared" si="11"/>
        <v>263.58240289172215</v>
      </c>
      <c r="CG17">
        <f t="shared" si="12"/>
        <v>144.93971600293679</v>
      </c>
      <c r="CI17">
        <v>1.9307644884508477</v>
      </c>
      <c r="CJ17">
        <v>3.7096560381015138</v>
      </c>
      <c r="CK17">
        <v>2</v>
      </c>
      <c r="CL17">
        <f t="shared" si="71"/>
        <v>13.904216910569346</v>
      </c>
      <c r="CM17">
        <f t="shared" si="69"/>
        <v>15.026845021094704</v>
      </c>
      <c r="CN17">
        <f t="shared" si="70"/>
        <v>3337119.0293576471</v>
      </c>
      <c r="CS17">
        <f t="shared" si="62"/>
        <v>12.390422274453176</v>
      </c>
      <c r="CT17">
        <f t="shared" si="47"/>
        <v>10.433529219682962</v>
      </c>
      <c r="CU17">
        <f t="shared" si="48"/>
        <v>24.730154410484278</v>
      </c>
      <c r="CV17">
        <f t="shared" si="49"/>
        <v>22.67814503319709</v>
      </c>
      <c r="CW17">
        <f t="shared" si="50"/>
        <v>70.232250937817497</v>
      </c>
      <c r="CX17">
        <f t="shared" si="63"/>
        <v>2.1045773411125918E-2</v>
      </c>
      <c r="CZ17" s="1">
        <v>0</v>
      </c>
      <c r="DA17" s="1">
        <v>0</v>
      </c>
      <c r="DB17" s="1">
        <v>8899</v>
      </c>
      <c r="DC17" s="1">
        <v>11961</v>
      </c>
      <c r="DE17" s="1">
        <v>7.8945499999999997</v>
      </c>
      <c r="DF17" s="1">
        <v>7.9772959999999999</v>
      </c>
      <c r="DH17">
        <f t="shared" si="13"/>
        <v>588.14089914075691</v>
      </c>
      <c r="DI17">
        <f t="shared" si="14"/>
        <v>790.5105399058989</v>
      </c>
      <c r="DK17">
        <f t="shared" si="15"/>
        <v>242.27072861751208</v>
      </c>
      <c r="DL17">
        <f t="shared" si="16"/>
        <v>329.04519734906188</v>
      </c>
      <c r="DM17">
        <f t="shared" si="51"/>
        <v>0.1131061649460053</v>
      </c>
      <c r="DN17">
        <f t="shared" si="17"/>
        <v>3.3685847617795686</v>
      </c>
      <c r="DO17">
        <f t="shared" si="18"/>
        <v>21.361569648704709</v>
      </c>
      <c r="DP17">
        <f t="shared" si="19"/>
        <v>4.5751157973224545</v>
      </c>
      <c r="DQ17">
        <f t="shared" si="20"/>
        <v>18.103029235874637</v>
      </c>
      <c r="DR17">
        <f t="shared" si="52"/>
        <v>7.9437005591020231</v>
      </c>
      <c r="DS17">
        <f t="shared" si="22"/>
        <v>62.28855037871547</v>
      </c>
      <c r="DT17">
        <f t="shared" si="64"/>
        <v>0.11310616494600532</v>
      </c>
      <c r="DV17" s="1">
        <v>2764</v>
      </c>
      <c r="DW17" s="1">
        <v>656.93889999999999</v>
      </c>
      <c r="DX17" s="1">
        <v>6883</v>
      </c>
      <c r="DY17" s="1">
        <v>579.89660000000003</v>
      </c>
      <c r="EA17" s="1">
        <v>13925</v>
      </c>
      <c r="EB17" s="1">
        <v>14996</v>
      </c>
      <c r="ED17">
        <f t="shared" si="53"/>
        <v>1.4400727686830737</v>
      </c>
      <c r="EE17">
        <f t="shared" si="54"/>
        <v>3.1655541898064317</v>
      </c>
      <c r="EG17" s="1">
        <v>358986</v>
      </c>
      <c r="EH17" s="1">
        <v>259386</v>
      </c>
      <c r="EI17" s="1">
        <v>170304</v>
      </c>
      <c r="EJ17" s="1">
        <v>79291</v>
      </c>
      <c r="EL17">
        <f t="shared" si="65"/>
        <v>23.725626342166962</v>
      </c>
      <c r="EM17">
        <f t="shared" si="66"/>
        <v>17.14299531009376</v>
      </c>
      <c r="EN17">
        <f t="shared" si="67"/>
        <v>11.255505976769015</v>
      </c>
      <c r="EO17">
        <f t="shared" si="68"/>
        <v>5.2403955538565858</v>
      </c>
      <c r="EQ17" s="1">
        <v>36043</v>
      </c>
      <c r="ER17" s="1">
        <v>36187</v>
      </c>
      <c r="ES17" s="1">
        <v>225</v>
      </c>
      <c r="ET17" s="1">
        <v>459.31939999999997</v>
      </c>
      <c r="EU17" s="1">
        <v>31</v>
      </c>
      <c r="EV17" s="1">
        <v>621.97590000000002</v>
      </c>
      <c r="EX17" s="1">
        <v>0.26708929999999997</v>
      </c>
      <c r="EY17" s="1">
        <v>0.19702739999999999</v>
      </c>
      <c r="EZ17" s="1">
        <v>0.58690200000000003</v>
      </c>
      <c r="FA17" s="1">
        <v>0.45529639999999999</v>
      </c>
      <c r="FB17" s="1">
        <v>5.9538500000000001E-2</v>
      </c>
      <c r="FC17" s="1">
        <v>4.6147000000000002E-3</v>
      </c>
      <c r="FF17">
        <v>8864</v>
      </c>
      <c r="FG17">
        <v>11878</v>
      </c>
      <c r="FI17">
        <f t="shared" si="55"/>
        <v>2.5383574007220217E-2</v>
      </c>
      <c r="FJ17">
        <f t="shared" si="56"/>
        <v>2.6098669809732277E-3</v>
      </c>
    </row>
    <row r="18" spans="1:166" x14ac:dyDescent="0.25">
      <c r="A18">
        <v>2034</v>
      </c>
      <c r="B18" s="1">
        <v>13998</v>
      </c>
      <c r="C18" s="1">
        <v>14857</v>
      </c>
      <c r="D18" s="1">
        <v>34523</v>
      </c>
      <c r="E18" s="1">
        <v>31958</v>
      </c>
      <c r="F18" s="1">
        <v>4616</v>
      </c>
      <c r="G18" s="1">
        <v>4391</v>
      </c>
      <c r="H18" s="1">
        <v>31859</v>
      </c>
      <c r="I18" s="1">
        <v>30530</v>
      </c>
      <c r="J18" s="1">
        <v>29995</v>
      </c>
      <c r="K18" s="1">
        <v>29226</v>
      </c>
      <c r="L18" s="1">
        <v>1076272</v>
      </c>
      <c r="P18">
        <v>2034</v>
      </c>
      <c r="Q18">
        <f t="shared" si="0"/>
        <v>925.13724083293801</v>
      </c>
      <c r="R18">
        <f t="shared" si="1"/>
        <v>981.90912895091867</v>
      </c>
      <c r="S18">
        <f t="shared" si="2"/>
        <v>2281.6483044203114</v>
      </c>
      <c r="T18">
        <f t="shared" si="3"/>
        <v>2112.1257281425228</v>
      </c>
      <c r="U18">
        <f t="shared" si="24"/>
        <v>6300.8204023466915</v>
      </c>
      <c r="W18">
        <f t="shared" si="4"/>
        <v>1982.3897370184295</v>
      </c>
      <c r="X18">
        <f t="shared" si="5"/>
        <v>1931.5660094715993</v>
      </c>
      <c r="Z18">
        <f t="shared" si="25"/>
        <v>299.25856740188192</v>
      </c>
      <c r="AA18">
        <f t="shared" si="26"/>
        <v>180.55971867092353</v>
      </c>
      <c r="AB18">
        <f t="shared" si="27"/>
        <v>0.13115893751991425</v>
      </c>
      <c r="AC18">
        <f t="shared" si="28"/>
        <v>8.5487201952562764E-2</v>
      </c>
      <c r="AE18" s="1">
        <v>60629</v>
      </c>
      <c r="AF18" s="1">
        <v>4094</v>
      </c>
      <c r="AG18" s="1">
        <v>5968</v>
      </c>
      <c r="AH18" s="1">
        <v>2816</v>
      </c>
      <c r="AI18" s="1">
        <v>56478</v>
      </c>
      <c r="AJ18" s="1">
        <v>4120</v>
      </c>
      <c r="AK18" s="1">
        <v>6127</v>
      </c>
      <c r="AL18" s="1">
        <v>2553</v>
      </c>
      <c r="AM18" s="1">
        <v>54022</v>
      </c>
      <c r="AN18" s="1">
        <v>3832</v>
      </c>
      <c r="AO18" s="1">
        <v>5636</v>
      </c>
      <c r="AP18" s="1">
        <v>2498</v>
      </c>
      <c r="AR18" s="1">
        <v>15.927569999999999</v>
      </c>
      <c r="AS18" s="1">
        <v>15.337</v>
      </c>
      <c r="AT18" s="1">
        <v>16.320509999999999</v>
      </c>
      <c r="AU18" s="1">
        <v>18.117349999999998</v>
      </c>
      <c r="AW18">
        <f t="shared" si="57"/>
        <v>6607</v>
      </c>
      <c r="AX18">
        <f t="shared" si="29"/>
        <v>262</v>
      </c>
      <c r="AY18">
        <f t="shared" si="30"/>
        <v>332</v>
      </c>
      <c r="AZ18">
        <f t="shared" si="31"/>
        <v>318</v>
      </c>
      <c r="BB18">
        <f t="shared" si="58"/>
        <v>0.10897425324514672</v>
      </c>
      <c r="BC18">
        <f t="shared" si="59"/>
        <v>6.3996091841719588E-2</v>
      </c>
      <c r="BD18">
        <f t="shared" si="60"/>
        <v>5.5630026809651477E-2</v>
      </c>
      <c r="BE18">
        <f t="shared" si="61"/>
        <v>0.11292613636363637</v>
      </c>
      <c r="BF18">
        <f t="shared" si="32"/>
        <v>0.10228957786333275</v>
      </c>
      <c r="BH18">
        <f t="shared" si="33"/>
        <v>3102.1385485603964</v>
      </c>
      <c r="BI18">
        <f t="shared" si="34"/>
        <v>217.90640338638966</v>
      </c>
      <c r="BJ18">
        <f t="shared" si="35"/>
        <v>344.83708499374484</v>
      </c>
      <c r="BK18">
        <f t="shared" si="36"/>
        <v>159.5063026098257</v>
      </c>
      <c r="BL18">
        <f t="shared" si="37"/>
        <v>3824.3883395503567</v>
      </c>
      <c r="BN18">
        <f t="shared" si="38"/>
        <v>305.07454662700684</v>
      </c>
      <c r="BO18">
        <f t="shared" si="8"/>
        <v>290.20414519913066</v>
      </c>
      <c r="BP18">
        <f t="shared" si="9"/>
        <v>2105.5827515142573</v>
      </c>
      <c r="BQ18">
        <f t="shared" si="10"/>
        <v>2017.7482470802686</v>
      </c>
      <c r="BR18">
        <f t="shared" si="39"/>
        <v>4718.6096904206634</v>
      </c>
      <c r="BT18" s="1">
        <v>57.937550000000002</v>
      </c>
      <c r="BU18" s="1">
        <v>50.65175</v>
      </c>
      <c r="BV18" s="1">
        <v>16.546530000000001</v>
      </c>
      <c r="BW18" s="1">
        <v>15.776009999999999</v>
      </c>
      <c r="BY18">
        <f t="shared" si="40"/>
        <v>922.27043207985935</v>
      </c>
      <c r="BZ18">
        <f t="shared" si="41"/>
        <v>766.99096974046734</v>
      </c>
      <c r="CA18">
        <f t="shared" si="42"/>
        <v>1817.9060289167389</v>
      </c>
      <c r="CB18">
        <f t="shared" si="43"/>
        <v>1660.9491478827774</v>
      </c>
      <c r="CC18">
        <f t="shared" si="44"/>
        <v>5168.1165786198435</v>
      </c>
      <c r="CD18" s="4">
        <f t="shared" si="45"/>
        <v>-345.53316275084035</v>
      </c>
      <c r="CF18">
        <f t="shared" si="11"/>
        <v>258.37215540145621</v>
      </c>
      <c r="CG18">
        <f t="shared" si="12"/>
        <v>148.63128306635275</v>
      </c>
      <c r="CI18">
        <v>1.9143592413961841</v>
      </c>
      <c r="CJ18">
        <v>3.7096560381015138</v>
      </c>
      <c r="CK18">
        <v>2</v>
      </c>
      <c r="CL18">
        <f t="shared" si="71"/>
        <v>14.137270130140209</v>
      </c>
      <c r="CM18">
        <f t="shared" si="69"/>
        <v>15.278714985054805</v>
      </c>
      <c r="CN18">
        <f t="shared" si="70"/>
        <v>3401550.9385138201</v>
      </c>
      <c r="CS18">
        <f t="shared" si="62"/>
        <v>13.038386231354099</v>
      </c>
      <c r="CT18">
        <f t="shared" si="47"/>
        <v>10.843158526599181</v>
      </c>
      <c r="CU18">
        <f t="shared" si="48"/>
        <v>25.700228602006415</v>
      </c>
      <c r="CV18">
        <f t="shared" si="49"/>
        <v>23.481286776045021</v>
      </c>
      <c r="CW18">
        <f t="shared" si="50"/>
        <v>73.063060136004722</v>
      </c>
      <c r="CX18">
        <f t="shared" si="63"/>
        <v>2.14793373542502E-2</v>
      </c>
      <c r="CZ18" s="1">
        <v>0</v>
      </c>
      <c r="DA18" s="1">
        <v>0</v>
      </c>
      <c r="DB18" s="1">
        <v>9234</v>
      </c>
      <c r="DC18" s="1">
        <v>12233</v>
      </c>
      <c r="DE18" s="1">
        <v>8.0812939999999998</v>
      </c>
      <c r="DF18" s="1">
        <v>8.0480330000000002</v>
      </c>
      <c r="DH18">
        <f t="shared" si="13"/>
        <v>610.28127460003918</v>
      </c>
      <c r="DI18">
        <f t="shared" si="14"/>
        <v>808.4872029653759</v>
      </c>
      <c r="DK18">
        <f t="shared" si="15"/>
        <v>257.33753465713232</v>
      </c>
      <c r="DL18">
        <f t="shared" si="16"/>
        <v>339.5119642293709</v>
      </c>
      <c r="DM18">
        <f t="shared" si="51"/>
        <v>0.11548684899168685</v>
      </c>
      <c r="DN18">
        <f t="shared" si="17"/>
        <v>3.6380502420721981</v>
      </c>
      <c r="DO18">
        <f t="shared" si="18"/>
        <v>22.062178359934219</v>
      </c>
      <c r="DP18">
        <f t="shared" si="19"/>
        <v>4.7997723507251164</v>
      </c>
      <c r="DQ18">
        <f t="shared" si="20"/>
        <v>18.681514425319904</v>
      </c>
      <c r="DR18">
        <f t="shared" si="52"/>
        <v>8.4378225927973141</v>
      </c>
      <c r="DS18">
        <f t="shared" si="22"/>
        <v>64.625237543207405</v>
      </c>
      <c r="DT18">
        <f t="shared" si="64"/>
        <v>0.11548684899168687</v>
      </c>
      <c r="DV18" s="1">
        <v>2630</v>
      </c>
      <c r="DW18" s="1">
        <v>674.62480000000005</v>
      </c>
      <c r="DX18" s="1">
        <v>6808</v>
      </c>
      <c r="DY18" s="1">
        <v>593.2124</v>
      </c>
      <c r="EA18" s="1">
        <v>13946</v>
      </c>
      <c r="EB18" s="1">
        <v>14958</v>
      </c>
      <c r="ED18">
        <f t="shared" si="53"/>
        <v>1.4071470069118845</v>
      </c>
      <c r="EE18">
        <f t="shared" si="54"/>
        <v>3.2029575886996402</v>
      </c>
      <c r="EG18" s="1">
        <v>359601</v>
      </c>
      <c r="EH18" s="1">
        <v>259319</v>
      </c>
      <c r="EI18" s="1">
        <v>172980</v>
      </c>
      <c r="EJ18" s="1">
        <v>80266</v>
      </c>
      <c r="EL18">
        <f t="shared" si="65"/>
        <v>23.76627210606982</v>
      </c>
      <c r="EM18">
        <f t="shared" si="66"/>
        <v>17.138567235001904</v>
      </c>
      <c r="EN18">
        <f t="shared" si="67"/>
        <v>11.432364617751224</v>
      </c>
      <c r="EO18">
        <f t="shared" si="68"/>
        <v>5.3048339600440499</v>
      </c>
      <c r="EQ18" s="1">
        <v>36840</v>
      </c>
      <c r="ER18" s="1">
        <v>36667</v>
      </c>
      <c r="ES18" s="1">
        <v>217</v>
      </c>
      <c r="ET18" s="1">
        <v>502.6739</v>
      </c>
      <c r="EU18" s="1">
        <v>24</v>
      </c>
      <c r="EV18" s="1">
        <v>353.13470000000001</v>
      </c>
      <c r="EX18" s="1">
        <v>0.26887060000000002</v>
      </c>
      <c r="EY18" s="1">
        <v>0.20129749999999999</v>
      </c>
      <c r="EZ18" s="1">
        <v>0.6076627</v>
      </c>
      <c r="FA18" s="1">
        <v>0.47323330000000002</v>
      </c>
      <c r="FB18" s="1">
        <v>5.8501900000000003E-2</v>
      </c>
      <c r="FC18" s="1">
        <v>5.2192000000000002E-3</v>
      </c>
      <c r="FF18">
        <v>9201</v>
      </c>
      <c r="FG18">
        <v>12259</v>
      </c>
      <c r="FI18">
        <f t="shared" si="55"/>
        <v>2.3584393000760786E-2</v>
      </c>
      <c r="FJ18">
        <f t="shared" si="56"/>
        <v>1.9577453299616607E-3</v>
      </c>
    </row>
    <row r="19" spans="1:166" x14ac:dyDescent="0.25">
      <c r="A19">
        <v>2035</v>
      </c>
      <c r="B19" s="1">
        <v>14230</v>
      </c>
      <c r="C19" s="1">
        <v>14573</v>
      </c>
      <c r="D19" s="1">
        <v>35178</v>
      </c>
      <c r="E19" s="1">
        <v>32405</v>
      </c>
      <c r="F19" s="1">
        <v>4724</v>
      </c>
      <c r="G19" s="1">
        <v>4299</v>
      </c>
      <c r="H19" s="1">
        <v>32398</v>
      </c>
      <c r="I19" s="1">
        <v>31028</v>
      </c>
      <c r="J19" s="1">
        <v>30482</v>
      </c>
      <c r="K19" s="1">
        <v>29694</v>
      </c>
      <c r="L19" s="1">
        <v>1079386</v>
      </c>
      <c r="P19">
        <v>2035</v>
      </c>
      <c r="Q19">
        <f t="shared" si="0"/>
        <v>940.47027697190379</v>
      </c>
      <c r="R19">
        <f t="shared" si="1"/>
        <v>963.13937781528841</v>
      </c>
      <c r="S19">
        <f t="shared" si="2"/>
        <v>2324.9376952436846</v>
      </c>
      <c r="T19">
        <f t="shared" si="3"/>
        <v>2141.6682589792367</v>
      </c>
      <c r="U19">
        <f t="shared" si="24"/>
        <v>6370.2156090101125</v>
      </c>
      <c r="W19">
        <f t="shared" si="4"/>
        <v>2014.5758947756549</v>
      </c>
      <c r="X19">
        <f t="shared" si="5"/>
        <v>1962.4964444415818</v>
      </c>
      <c r="Z19">
        <f t="shared" si="25"/>
        <v>310.36180046802974</v>
      </c>
      <c r="AA19">
        <f t="shared" si="26"/>
        <v>179.17181453765488</v>
      </c>
      <c r="AB19">
        <f t="shared" si="27"/>
        <v>0.13349252373642626</v>
      </c>
      <c r="AC19">
        <f t="shared" si="28"/>
        <v>8.3659929023298815E-2</v>
      </c>
      <c r="AE19" s="1">
        <v>61853</v>
      </c>
      <c r="AF19" s="1">
        <v>4143</v>
      </c>
      <c r="AG19" s="1">
        <v>6088</v>
      </c>
      <c r="AH19" s="1">
        <v>2870</v>
      </c>
      <c r="AI19" s="1">
        <v>57546</v>
      </c>
      <c r="AJ19" s="1">
        <v>4178</v>
      </c>
      <c r="AK19" s="1">
        <v>6261</v>
      </c>
      <c r="AL19" s="1">
        <v>2601</v>
      </c>
      <c r="AM19" s="1">
        <v>55020</v>
      </c>
      <c r="AN19" s="1">
        <v>3881</v>
      </c>
      <c r="AO19" s="1">
        <v>5753</v>
      </c>
      <c r="AP19" s="1">
        <v>2555</v>
      </c>
      <c r="AR19" s="1">
        <v>15.76858</v>
      </c>
      <c r="AS19" s="1">
        <v>15.436349999999999</v>
      </c>
      <c r="AT19" s="1">
        <v>16.48113</v>
      </c>
      <c r="AU19" s="1">
        <v>17.237870000000001</v>
      </c>
      <c r="AW19">
        <f t="shared" si="57"/>
        <v>6833</v>
      </c>
      <c r="AX19">
        <f t="shared" si="29"/>
        <v>262</v>
      </c>
      <c r="AY19">
        <f t="shared" si="30"/>
        <v>335</v>
      </c>
      <c r="AZ19">
        <f t="shared" si="31"/>
        <v>315</v>
      </c>
      <c r="BB19">
        <f t="shared" si="58"/>
        <v>0.11047160202415404</v>
      </c>
      <c r="BC19">
        <f t="shared" ref="BC19:BC54" si="72">AX19/AF19</f>
        <v>6.3239198648322476E-2</v>
      </c>
      <c r="BD19">
        <f t="shared" ref="BD19:BD54" si="73">AY19/AG19</f>
        <v>5.5026281208935608E-2</v>
      </c>
      <c r="BE19">
        <f t="shared" ref="BE19:BE54" si="74">AZ19/AH19</f>
        <v>0.10975609756097561</v>
      </c>
      <c r="BF19">
        <f t="shared" si="32"/>
        <v>0.1033300424260213</v>
      </c>
      <c r="BH19">
        <f t="shared" si="33"/>
        <v>3129.2487407879557</v>
      </c>
      <c r="BI19">
        <f t="shared" si="34"/>
        <v>222.40544302753142</v>
      </c>
      <c r="BJ19">
        <f t="shared" si="35"/>
        <v>355.84678612345118</v>
      </c>
      <c r="BK19">
        <f t="shared" si="36"/>
        <v>154.61666883979598</v>
      </c>
      <c r="BL19">
        <f t="shared" si="37"/>
        <v>3862.1176387787345</v>
      </c>
      <c r="BN19">
        <f t="shared" si="38"/>
        <v>312.21233931238743</v>
      </c>
      <c r="BO19">
        <f t="shared" si="8"/>
        <v>284.12380328195462</v>
      </c>
      <c r="BP19">
        <f t="shared" si="9"/>
        <v>2141.2056242681469</v>
      </c>
      <c r="BQ19">
        <f t="shared" si="10"/>
        <v>2050.6614022406343</v>
      </c>
      <c r="BR19">
        <f t="shared" si="39"/>
        <v>4788.2031691031234</v>
      </c>
      <c r="BT19" s="1">
        <v>57.829459999999997</v>
      </c>
      <c r="BU19" s="1">
        <v>50.29383</v>
      </c>
      <c r="BV19" s="1">
        <v>16.339929999999999</v>
      </c>
      <c r="BW19" s="1">
        <v>15.5158</v>
      </c>
      <c r="BY19">
        <f t="shared" si="40"/>
        <v>942.08781118339607</v>
      </c>
      <c r="BZ19">
        <f t="shared" si="41"/>
        <v>745.61478912988116</v>
      </c>
      <c r="CA19">
        <f t="shared" si="42"/>
        <v>1825.579506199713</v>
      </c>
      <c r="CB19">
        <f t="shared" si="43"/>
        <v>1660.199637218476</v>
      </c>
      <c r="CC19">
        <f t="shared" si="44"/>
        <v>5173.4817437314659</v>
      </c>
      <c r="CD19" s="4">
        <f t="shared" si="45"/>
        <v>-376.33849536054549</v>
      </c>
      <c r="CF19">
        <f t="shared" si="11"/>
        <v>264.61267242156492</v>
      </c>
      <c r="CG19">
        <f t="shared" si="12"/>
        <v>145.05611758731743</v>
      </c>
      <c r="CI19">
        <v>1.9073535681940683</v>
      </c>
      <c r="CJ19">
        <v>3.7096560381015138</v>
      </c>
      <c r="CK19">
        <v>2</v>
      </c>
      <c r="CL19">
        <f t="shared" si="71"/>
        <v>14.374229632495762</v>
      </c>
      <c r="CM19">
        <f t="shared" si="69"/>
        <v>15.53480662553158</v>
      </c>
      <c r="CN19">
        <f t="shared" si="70"/>
        <v>3466668.8432560577</v>
      </c>
      <c r="CS19">
        <f t="shared" si="62"/>
        <v>13.541786531925442</v>
      </c>
      <c r="CT19">
        <f t="shared" si="47"/>
        <v>10.717638196337818</v>
      </c>
      <c r="CU19">
        <f t="shared" si="48"/>
        <v>26.241299034492894</v>
      </c>
      <c r="CV19">
        <f t="shared" si="49"/>
        <v>23.864090821164531</v>
      </c>
      <c r="CW19">
        <f t="shared" si="50"/>
        <v>74.36481458392069</v>
      </c>
      <c r="CX19">
        <f t="shared" si="63"/>
        <v>2.1451375353774425E-2</v>
      </c>
      <c r="CZ19" s="1">
        <v>0</v>
      </c>
      <c r="DA19" s="1">
        <v>0</v>
      </c>
      <c r="DB19" s="1">
        <v>9484</v>
      </c>
      <c r="DC19" s="1">
        <v>12543</v>
      </c>
      <c r="DE19" s="1">
        <v>7.8944080000000003</v>
      </c>
      <c r="DF19" s="1">
        <v>7.8169449999999996</v>
      </c>
      <c r="DH19">
        <f t="shared" si="13"/>
        <v>626.80394285323507</v>
      </c>
      <c r="DI19">
        <f t="shared" si="14"/>
        <v>828.97531159933851</v>
      </c>
      <c r="DK19">
        <f t="shared" si="15"/>
        <v>258.1924105344068</v>
      </c>
      <c r="DL19">
        <f t="shared" si="16"/>
        <v>338.11998226524179</v>
      </c>
      <c r="DM19">
        <f t="shared" si="51"/>
        <v>0.11526326414936716</v>
      </c>
      <c r="DN19">
        <f t="shared" si="17"/>
        <v>3.7113169983891807</v>
      </c>
      <c r="DO19">
        <f t="shared" si="18"/>
        <v>22.529982036103714</v>
      </c>
      <c r="DP19">
        <f t="shared" si="19"/>
        <v>4.8602142684159801</v>
      </c>
      <c r="DQ19">
        <f t="shared" si="20"/>
        <v>19.003876552748551</v>
      </c>
      <c r="DR19">
        <f t="shared" si="52"/>
        <v>8.5715312668051613</v>
      </c>
      <c r="DS19">
        <f t="shared" si="22"/>
        <v>65.793283317115524</v>
      </c>
      <c r="DT19">
        <f t="shared" si="64"/>
        <v>0.11526326414936715</v>
      </c>
      <c r="DV19" s="1">
        <v>2674</v>
      </c>
      <c r="DW19" s="1">
        <v>627.53269999999998</v>
      </c>
      <c r="DX19" s="1">
        <v>6609</v>
      </c>
      <c r="DY19" s="1">
        <v>590.40120000000002</v>
      </c>
      <c r="EA19" s="1">
        <v>14261</v>
      </c>
      <c r="EB19" s="1">
        <v>14603</v>
      </c>
      <c r="ED19">
        <f t="shared" si="53"/>
        <v>1.3308195885232119</v>
      </c>
      <c r="EE19">
        <f t="shared" si="54"/>
        <v>3.0945991636867372</v>
      </c>
      <c r="EG19" s="1">
        <v>359202</v>
      </c>
      <c r="EH19" s="1">
        <v>259746</v>
      </c>
      <c r="EI19" s="1">
        <v>175216</v>
      </c>
      <c r="EJ19" s="1">
        <v>81471</v>
      </c>
      <c r="EL19">
        <f t="shared" si="65"/>
        <v>23.739901927537719</v>
      </c>
      <c r="EM19">
        <f t="shared" si="66"/>
        <v>17.166787952378364</v>
      </c>
      <c r="EN19">
        <f t="shared" si="67"/>
        <v>11.580143362607807</v>
      </c>
      <c r="EO19">
        <f t="shared" si="68"/>
        <v>5.3844732210244528</v>
      </c>
      <c r="EQ19" s="1">
        <v>37569</v>
      </c>
      <c r="ER19" s="1">
        <v>37385</v>
      </c>
      <c r="ES19" s="1">
        <v>222</v>
      </c>
      <c r="ET19" s="1">
        <v>488.34879999999998</v>
      </c>
      <c r="EU19" s="1">
        <v>34</v>
      </c>
      <c r="EV19" s="1">
        <v>443.47210000000001</v>
      </c>
      <c r="EX19" s="1">
        <v>0.27050010000000002</v>
      </c>
      <c r="EY19" s="1">
        <v>0.20223749999999999</v>
      </c>
      <c r="EZ19" s="1">
        <v>0.61000509999999997</v>
      </c>
      <c r="FA19" s="1">
        <v>0.4824195</v>
      </c>
      <c r="FB19" s="1">
        <v>5.8513900000000001E-2</v>
      </c>
      <c r="FC19" s="1">
        <v>5.5307999999999998E-3</v>
      </c>
      <c r="FF19">
        <v>9466</v>
      </c>
      <c r="FG19">
        <v>12505</v>
      </c>
      <c r="FI19">
        <f t="shared" si="55"/>
        <v>2.3452355799704203E-2</v>
      </c>
      <c r="FJ19">
        <f t="shared" si="56"/>
        <v>2.7189124350259896E-3</v>
      </c>
    </row>
    <row r="20" spans="1:166" x14ac:dyDescent="0.25">
      <c r="A20">
        <v>2036</v>
      </c>
      <c r="B20" s="1">
        <v>14292</v>
      </c>
      <c r="C20" s="1">
        <v>14545</v>
      </c>
      <c r="D20" s="1">
        <v>35614</v>
      </c>
      <c r="E20" s="1">
        <v>32798</v>
      </c>
      <c r="F20" s="1">
        <v>4703</v>
      </c>
      <c r="G20" s="1">
        <v>4347</v>
      </c>
      <c r="H20" s="1">
        <v>32862</v>
      </c>
      <c r="I20" s="1">
        <v>31460</v>
      </c>
      <c r="J20" s="1">
        <v>30921</v>
      </c>
      <c r="K20" s="1">
        <v>30109</v>
      </c>
      <c r="L20" s="1">
        <v>1082535</v>
      </c>
      <c r="P20">
        <v>2036</v>
      </c>
      <c r="Q20">
        <f t="shared" si="0"/>
        <v>944.56789869869624</v>
      </c>
      <c r="R20">
        <f t="shared" si="1"/>
        <v>961.28883897093044</v>
      </c>
      <c r="S20">
        <f t="shared" si="2"/>
        <v>2353.753228677258</v>
      </c>
      <c r="T20">
        <f t="shared" si="3"/>
        <v>2167.6418934732606</v>
      </c>
      <c r="U20">
        <f t="shared" si="24"/>
        <v>6427.2518598201459</v>
      </c>
      <c r="W20">
        <f t="shared" si="4"/>
        <v>2043.5897002282666</v>
      </c>
      <c r="X20">
        <f t="shared" si="5"/>
        <v>1989.9240737418868</v>
      </c>
      <c r="Z20">
        <f t="shared" si="25"/>
        <v>310.16352844899143</v>
      </c>
      <c r="AA20">
        <f t="shared" si="26"/>
        <v>177.71781973137377</v>
      </c>
      <c r="AB20">
        <f t="shared" si="27"/>
        <v>0.13177402145223799</v>
      </c>
      <c r="AC20">
        <f t="shared" si="28"/>
        <v>8.1986706506494283E-2</v>
      </c>
      <c r="AE20" s="1">
        <v>62803</v>
      </c>
      <c r="AF20" s="1">
        <v>4174</v>
      </c>
      <c r="AG20" s="1">
        <v>6138</v>
      </c>
      <c r="AH20" s="1">
        <v>2915</v>
      </c>
      <c r="AI20" s="1">
        <v>58411</v>
      </c>
      <c r="AJ20" s="1">
        <v>4233</v>
      </c>
      <c r="AK20" s="1">
        <v>6338</v>
      </c>
      <c r="AL20" s="1">
        <v>2640</v>
      </c>
      <c r="AM20" s="1">
        <v>55853</v>
      </c>
      <c r="AN20" s="1">
        <v>3910</v>
      </c>
      <c r="AO20" s="1">
        <v>5813</v>
      </c>
      <c r="AP20" s="1">
        <v>2593</v>
      </c>
      <c r="AR20" s="1">
        <v>15.91588</v>
      </c>
      <c r="AS20" s="1">
        <v>14.93629</v>
      </c>
      <c r="AT20" s="1">
        <v>16.986660000000001</v>
      </c>
      <c r="AU20" s="1">
        <v>17.488060000000001</v>
      </c>
      <c r="AW20">
        <f t="shared" si="57"/>
        <v>6950</v>
      </c>
      <c r="AX20">
        <f t="shared" si="29"/>
        <v>264</v>
      </c>
      <c r="AY20">
        <f t="shared" si="30"/>
        <v>325</v>
      </c>
      <c r="AZ20">
        <f t="shared" si="31"/>
        <v>322</v>
      </c>
      <c r="BB20">
        <f t="shared" si="58"/>
        <v>0.1106635033358279</v>
      </c>
      <c r="BC20">
        <f t="shared" si="72"/>
        <v>6.3248682319118357E-2</v>
      </c>
      <c r="BD20">
        <f t="shared" si="73"/>
        <v>5.2948843271423914E-2</v>
      </c>
      <c r="BE20">
        <f t="shared" si="74"/>
        <v>0.1104631217838765</v>
      </c>
      <c r="BF20">
        <f t="shared" si="32"/>
        <v>0.10339339734315402</v>
      </c>
      <c r="BH20">
        <f t="shared" si="33"/>
        <v>3205.956730021474</v>
      </c>
      <c r="BI20">
        <f t="shared" si="34"/>
        <v>218.03356941282618</v>
      </c>
      <c r="BJ20">
        <f t="shared" si="35"/>
        <v>371.27233380350174</v>
      </c>
      <c r="BK20">
        <f t="shared" si="36"/>
        <v>159.21277812786988</v>
      </c>
      <c r="BL20">
        <f t="shared" si="37"/>
        <v>3954.4754113656718</v>
      </c>
      <c r="BN20">
        <f t="shared" si="38"/>
        <v>310.82443517911901</v>
      </c>
      <c r="BO20">
        <f t="shared" si="8"/>
        <v>287.29615558656815</v>
      </c>
      <c r="BP20">
        <f t="shared" si="9"/>
        <v>2171.8716965460785</v>
      </c>
      <c r="BQ20">
        <f t="shared" si="10"/>
        <v>2079.2125729821569</v>
      </c>
      <c r="BR20">
        <f t="shared" si="39"/>
        <v>4849.204860293923</v>
      </c>
      <c r="BT20" s="1">
        <v>57.713590000000003</v>
      </c>
      <c r="BU20" s="1">
        <v>48.812240000000003</v>
      </c>
      <c r="BV20" s="1">
        <v>16.564579999999999</v>
      </c>
      <c r="BW20" s="1">
        <v>15.622299999999999</v>
      </c>
      <c r="BY20">
        <f t="shared" si="40"/>
        <v>936.02064479719354</v>
      </c>
      <c r="BZ20">
        <f t="shared" si="41"/>
        <v>731.72979140529185</v>
      </c>
      <c r="CA20">
        <f t="shared" si="42"/>
        <v>1877.1837194478608</v>
      </c>
      <c r="CB20">
        <f t="shared" si="43"/>
        <v>1694.8686659918446</v>
      </c>
      <c r="CC20">
        <f t="shared" si="44"/>
        <v>5239.8028216421908</v>
      </c>
      <c r="CD20" s="4">
        <f t="shared" si="45"/>
        <v>-382.42302592596661</v>
      </c>
      <c r="CF20">
        <f t="shared" si="11"/>
        <v>268.07933769608724</v>
      </c>
      <c r="CG20">
        <f t="shared" si="12"/>
        <v>144.86655571684898</v>
      </c>
      <c r="CI20">
        <v>2.0260635131734972</v>
      </c>
      <c r="CJ20">
        <v>3.8344999999999914</v>
      </c>
      <c r="CK20">
        <v>2</v>
      </c>
      <c r="CL20">
        <f t="shared" si="71"/>
        <v>14.615160892145312</v>
      </c>
      <c r="CM20">
        <f t="shared" si="69"/>
        <v>15.795190703453928</v>
      </c>
      <c r="CN20">
        <f t="shared" si="70"/>
        <v>3532790.4751353743</v>
      </c>
      <c r="CS20">
        <f t="shared" si="62"/>
        <v>13.680092322080581</v>
      </c>
      <c r="CT20">
        <f t="shared" si="47"/>
        <v>10.694348630964269</v>
      </c>
      <c r="CU20">
        <f t="shared" si="48"/>
        <v>27.435342083846251</v>
      </c>
      <c r="CV20">
        <f t="shared" si="49"/>
        <v>24.770778244526504</v>
      </c>
      <c r="CW20">
        <f t="shared" si="50"/>
        <v>76.580561281417602</v>
      </c>
      <c r="CX20">
        <f t="shared" si="63"/>
        <v>2.1677074205337096E-2</v>
      </c>
      <c r="CZ20" s="1">
        <v>0</v>
      </c>
      <c r="DA20" s="1">
        <v>0</v>
      </c>
      <c r="DB20" s="1">
        <v>9584</v>
      </c>
      <c r="DC20" s="1">
        <v>12859</v>
      </c>
      <c r="DE20" s="1">
        <v>8.1008510000000005</v>
      </c>
      <c r="DF20" s="1">
        <v>7.930021</v>
      </c>
      <c r="DH20">
        <f t="shared" si="13"/>
        <v>633.41301015451336</v>
      </c>
      <c r="DI20">
        <f t="shared" si="14"/>
        <v>849.85996427137798</v>
      </c>
      <c r="DK20">
        <f t="shared" si="15"/>
        <v>267.7378726011641</v>
      </c>
      <c r="DL20">
        <f t="shared" si="16"/>
        <v>351.65264851469271</v>
      </c>
      <c r="DM20">
        <f t="shared" si="51"/>
        <v>0.11820874605387069</v>
      </c>
      <c r="DN20">
        <f t="shared" si="17"/>
        <v>3.9130320849867171</v>
      </c>
      <c r="DO20">
        <f t="shared" si="18"/>
        <v>23.522309998859534</v>
      </c>
      <c r="DP20">
        <f t="shared" si="19"/>
        <v>5.1394600361912586</v>
      </c>
      <c r="DQ20">
        <f t="shared" si="20"/>
        <v>19.631318208335244</v>
      </c>
      <c r="DR20">
        <f t="shared" si="52"/>
        <v>9.0524921211779752</v>
      </c>
      <c r="DS20">
        <f t="shared" si="22"/>
        <v>67.528069160239625</v>
      </c>
      <c r="DT20">
        <f t="shared" si="64"/>
        <v>0.11820874605387069</v>
      </c>
      <c r="DV20" s="1">
        <v>2602</v>
      </c>
      <c r="DW20" s="1">
        <v>625.93799999999999</v>
      </c>
      <c r="DX20" s="1">
        <v>6516</v>
      </c>
      <c r="DY20" s="1">
        <v>583.09289999999999</v>
      </c>
      <c r="EA20" s="1">
        <v>14301</v>
      </c>
      <c r="EB20" s="1">
        <v>14535</v>
      </c>
      <c r="ED20">
        <f t="shared" si="53"/>
        <v>1.2916951548778162</v>
      </c>
      <c r="EE20">
        <f t="shared" si="54"/>
        <v>3.0132852752385597</v>
      </c>
      <c r="EG20" s="1">
        <v>358966</v>
      </c>
      <c r="EH20" s="1">
        <v>260171</v>
      </c>
      <c r="EI20" s="1">
        <v>177618</v>
      </c>
      <c r="EJ20" s="1">
        <v>82856</v>
      </c>
      <c r="EL20">
        <f t="shared" si="65"/>
        <v>23.724304528706703</v>
      </c>
      <c r="EM20">
        <f t="shared" si="66"/>
        <v>17.194876488408795</v>
      </c>
      <c r="EN20">
        <f t="shared" si="67"/>
        <v>11.738893159184512</v>
      </c>
      <c r="EO20">
        <f t="shared" si="68"/>
        <v>5.4760088031471579</v>
      </c>
      <c r="EQ20" s="1">
        <v>37988</v>
      </c>
      <c r="ER20" s="1">
        <v>38042</v>
      </c>
      <c r="ES20" s="1">
        <v>241</v>
      </c>
      <c r="ET20" s="1">
        <v>629.45460000000003</v>
      </c>
      <c r="EU20" s="1">
        <v>32</v>
      </c>
      <c r="EV20" s="1">
        <v>936.62720000000002</v>
      </c>
      <c r="EX20" s="1">
        <v>0.27148309999999998</v>
      </c>
      <c r="EY20" s="1">
        <v>0.2046203</v>
      </c>
      <c r="EZ20" s="1">
        <v>0.6246427</v>
      </c>
      <c r="FA20" s="1">
        <v>0.4935522</v>
      </c>
      <c r="FB20" s="1">
        <v>5.9021299999999999E-2</v>
      </c>
      <c r="FC20" s="1">
        <v>5.3736000000000001E-3</v>
      </c>
      <c r="FF20">
        <v>9557</v>
      </c>
      <c r="FG20">
        <v>12788</v>
      </c>
      <c r="FI20">
        <f t="shared" si="55"/>
        <v>2.5217118342576124E-2</v>
      </c>
      <c r="FJ20">
        <f t="shared" si="56"/>
        <v>2.5023459493274947E-3</v>
      </c>
    </row>
    <row r="21" spans="1:166" x14ac:dyDescent="0.25">
      <c r="A21">
        <v>2037</v>
      </c>
      <c r="B21" s="1">
        <v>14192</v>
      </c>
      <c r="C21" s="1">
        <v>14681</v>
      </c>
      <c r="D21" s="1">
        <v>35809</v>
      </c>
      <c r="E21" s="1">
        <v>32899</v>
      </c>
      <c r="F21" s="1">
        <v>4627</v>
      </c>
      <c r="G21" s="1">
        <v>4403</v>
      </c>
      <c r="H21" s="1">
        <v>33156</v>
      </c>
      <c r="I21" s="1">
        <v>31477</v>
      </c>
      <c r="J21" s="1">
        <v>31131</v>
      </c>
      <c r="K21" s="1">
        <v>30134</v>
      </c>
      <c r="L21" s="1">
        <v>1084599</v>
      </c>
      <c r="P21">
        <v>2037</v>
      </c>
      <c r="Q21">
        <f t="shared" si="0"/>
        <v>937.95883139741795</v>
      </c>
      <c r="R21">
        <f t="shared" si="1"/>
        <v>970.27717050066894</v>
      </c>
      <c r="S21">
        <f t="shared" si="2"/>
        <v>2366.6409099147504</v>
      </c>
      <c r="T21">
        <f t="shared" si="3"/>
        <v>2174.3170514475519</v>
      </c>
      <c r="U21">
        <f t="shared" si="24"/>
        <v>6449.1939632603899</v>
      </c>
      <c r="W21">
        <f t="shared" si="4"/>
        <v>2057.468741560951</v>
      </c>
      <c r="X21">
        <f t="shared" si="5"/>
        <v>1991.5763405672062</v>
      </c>
      <c r="Z21">
        <f t="shared" si="25"/>
        <v>309.17216835379941</v>
      </c>
      <c r="AA21">
        <f t="shared" si="26"/>
        <v>182.74071088034566</v>
      </c>
      <c r="AB21">
        <f t="shared" si="27"/>
        <v>0.13063754921946996</v>
      </c>
      <c r="AC21">
        <f t="shared" si="28"/>
        <v>8.4045107754035231E-2</v>
      </c>
      <c r="AE21" s="1">
        <v>63391</v>
      </c>
      <c r="AF21" s="1">
        <v>4189</v>
      </c>
      <c r="AG21" s="1">
        <v>6244</v>
      </c>
      <c r="AH21" s="1">
        <v>2985</v>
      </c>
      <c r="AI21" s="1">
        <v>59067</v>
      </c>
      <c r="AJ21" s="1">
        <v>4274</v>
      </c>
      <c r="AK21" s="1">
        <v>6499</v>
      </c>
      <c r="AL21" s="1">
        <v>2730</v>
      </c>
      <c r="AM21" s="1">
        <v>56381</v>
      </c>
      <c r="AN21" s="1">
        <v>3957</v>
      </c>
      <c r="AO21" s="1">
        <v>5933</v>
      </c>
      <c r="AP21" s="1">
        <v>2679</v>
      </c>
      <c r="AR21" s="1">
        <v>15.831099999999999</v>
      </c>
      <c r="AS21" s="1">
        <v>15.90197</v>
      </c>
      <c r="AT21" s="1">
        <v>16.468430000000001</v>
      </c>
      <c r="AU21" s="1">
        <v>17.77882</v>
      </c>
      <c r="AW21">
        <f t="shared" si="57"/>
        <v>7010</v>
      </c>
      <c r="AX21">
        <f t="shared" si="29"/>
        <v>232</v>
      </c>
      <c r="AY21">
        <f t="shared" si="30"/>
        <v>311</v>
      </c>
      <c r="AZ21">
        <f t="shared" si="31"/>
        <v>306</v>
      </c>
      <c r="BB21">
        <f t="shared" si="58"/>
        <v>0.1105835213200612</v>
      </c>
      <c r="BC21">
        <f t="shared" si="72"/>
        <v>5.5383146335640968E-2</v>
      </c>
      <c r="BD21">
        <f t="shared" si="73"/>
        <v>4.9807815502882768E-2</v>
      </c>
      <c r="BE21">
        <f t="shared" si="74"/>
        <v>0.10251256281407035</v>
      </c>
      <c r="BF21">
        <f t="shared" si="32"/>
        <v>0.1023187386894765</v>
      </c>
      <c r="BH21">
        <f t="shared" si="33"/>
        <v>3224.6929258985297</v>
      </c>
      <c r="BI21">
        <f t="shared" si="34"/>
        <v>234.37851949414537</v>
      </c>
      <c r="BJ21">
        <f t="shared" si="35"/>
        <v>369.08899322934172</v>
      </c>
      <c r="BK21">
        <f t="shared" si="36"/>
        <v>167.37783228776422</v>
      </c>
      <c r="BL21">
        <f t="shared" si="37"/>
        <v>3995.5382709097807</v>
      </c>
      <c r="BN21">
        <f t="shared" si="38"/>
        <v>305.80154403014751</v>
      </c>
      <c r="BO21">
        <f t="shared" si="8"/>
        <v>290.99723327528403</v>
      </c>
      <c r="BP21">
        <f t="shared" si="9"/>
        <v>2191.3023544118369</v>
      </c>
      <c r="BQ21">
        <f t="shared" si="10"/>
        <v>2080.3361144233741</v>
      </c>
      <c r="BR21">
        <f t="shared" si="39"/>
        <v>4868.4372461406419</v>
      </c>
      <c r="BT21" s="1">
        <v>57.962789999999998</v>
      </c>
      <c r="BU21" s="1">
        <v>50.3324</v>
      </c>
      <c r="BV21" s="1">
        <v>16.384429999999998</v>
      </c>
      <c r="BW21" s="1">
        <v>15.603059999999999</v>
      </c>
      <c r="BY21">
        <f t="shared" si="40"/>
        <v>924.87095360676005</v>
      </c>
      <c r="BZ21">
        <f t="shared" si="41"/>
        <v>764.23809784061666</v>
      </c>
      <c r="CA21">
        <f t="shared" si="42"/>
        <v>1873.3797746675268</v>
      </c>
      <c r="CB21">
        <f t="shared" si="43"/>
        <v>1693.6960378908957</v>
      </c>
      <c r="CC21">
        <f t="shared" si="44"/>
        <v>5256.1848640057997</v>
      </c>
      <c r="CD21" s="4">
        <f t="shared" si="45"/>
        <v>-428.46245835135824</v>
      </c>
      <c r="CF21">
        <f t="shared" si="11"/>
        <v>264.31628018743788</v>
      </c>
      <c r="CG21">
        <f t="shared" si="12"/>
        <v>148.77750563167825</v>
      </c>
      <c r="CI21">
        <v>2.0144863400446411</v>
      </c>
      <c r="CJ21">
        <v>3.8344999999999914</v>
      </c>
      <c r="CK21">
        <v>2</v>
      </c>
      <c r="CL21">
        <f t="shared" si="71"/>
        <v>14.878018859367277</v>
      </c>
      <c r="CM21">
        <f t="shared" si="69"/>
        <v>16.079271853899868</v>
      </c>
      <c r="CN21">
        <f t="shared" si="70"/>
        <v>3604367.0539489607</v>
      </c>
      <c r="CS21">
        <f t="shared" si="62"/>
        <v>13.760247490242374</v>
      </c>
      <c r="CT21">
        <f t="shared" si="47"/>
        <v>11.370348832719669</v>
      </c>
      <c r="CU21">
        <f t="shared" si="48"/>
        <v>27.872179618260684</v>
      </c>
      <c r="CV21">
        <f t="shared" si="49"/>
        <v>25.198841593776379</v>
      </c>
      <c r="CW21">
        <f t="shared" si="50"/>
        <v>78.201617534999102</v>
      </c>
      <c r="CX21">
        <f t="shared" si="63"/>
        <v>2.1696352331630891E-2</v>
      </c>
      <c r="CZ21" s="1">
        <v>0</v>
      </c>
      <c r="DA21" s="1">
        <v>0</v>
      </c>
      <c r="DB21" s="1">
        <v>9751</v>
      </c>
      <c r="DC21" s="1">
        <v>13162</v>
      </c>
      <c r="DE21" s="1">
        <v>8.1328320000000005</v>
      </c>
      <c r="DF21" s="1">
        <v>7.9770880000000002</v>
      </c>
      <c r="DH21">
        <f t="shared" si="13"/>
        <v>644.45015254764814</v>
      </c>
      <c r="DI21">
        <f t="shared" si="14"/>
        <v>869.88543819425138</v>
      </c>
      <c r="DK21">
        <f t="shared" si="15"/>
        <v>273.47858023099502</v>
      </c>
      <c r="DL21">
        <f t="shared" si="16"/>
        <v>362.07507430949244</v>
      </c>
      <c r="DM21">
        <f t="shared" si="51"/>
        <v>0.12091539224442815</v>
      </c>
      <c r="DN21">
        <f t="shared" si="17"/>
        <v>4.0688194743097306</v>
      </c>
      <c r="DO21">
        <f t="shared" si="18"/>
        <v>23.803360143950954</v>
      </c>
      <c r="DP21">
        <f t="shared" si="19"/>
        <v>5.3869597840834365</v>
      </c>
      <c r="DQ21">
        <f t="shared" si="20"/>
        <v>19.811881809692942</v>
      </c>
      <c r="DR21">
        <f t="shared" si="52"/>
        <v>9.4557792583931679</v>
      </c>
      <c r="DS21">
        <f t="shared" si="22"/>
        <v>68.745838276605937</v>
      </c>
      <c r="DT21">
        <f t="shared" si="64"/>
        <v>0.12091539224442817</v>
      </c>
      <c r="DV21" s="1">
        <v>2550</v>
      </c>
      <c r="DW21" s="1">
        <v>654.0326</v>
      </c>
      <c r="DX21" s="1">
        <v>6501</v>
      </c>
      <c r="DY21" s="1">
        <v>581.63589999999999</v>
      </c>
      <c r="EA21" s="1">
        <v>14112</v>
      </c>
      <c r="EB21" s="1">
        <v>14684</v>
      </c>
      <c r="ED21">
        <f t="shared" si="53"/>
        <v>1.3226989140127914</v>
      </c>
      <c r="EE21">
        <f t="shared" si="54"/>
        <v>2.9988365186898265</v>
      </c>
      <c r="EG21" s="1">
        <v>357489</v>
      </c>
      <c r="EH21" s="1">
        <v>260704</v>
      </c>
      <c r="EI21" s="1">
        <v>179302</v>
      </c>
      <c r="EJ21" s="1">
        <v>84150</v>
      </c>
      <c r="EL21">
        <f t="shared" si="65"/>
        <v>23.626688604666821</v>
      </c>
      <c r="EM21">
        <f t="shared" si="66"/>
        <v>17.23010281712461</v>
      </c>
      <c r="EN21">
        <f t="shared" si="67"/>
        <v>11.850189852538039</v>
      </c>
      <c r="EO21">
        <f t="shared" si="68"/>
        <v>5.5615301340256993</v>
      </c>
      <c r="EQ21" s="1">
        <v>38249</v>
      </c>
      <c r="ER21" s="1">
        <v>38560</v>
      </c>
      <c r="ES21" s="1">
        <v>249</v>
      </c>
      <c r="ET21" s="1">
        <v>549.74099999999999</v>
      </c>
      <c r="EU21" s="1">
        <v>30</v>
      </c>
      <c r="EV21" s="1">
        <v>496.9393</v>
      </c>
      <c r="EX21" s="1">
        <v>0.27323930000000002</v>
      </c>
      <c r="EY21" s="1">
        <v>0.20541780000000001</v>
      </c>
      <c r="EZ21" s="1">
        <v>0.63436879999999995</v>
      </c>
      <c r="FA21" s="1">
        <v>0.49553779999999997</v>
      </c>
      <c r="FB21" s="1">
        <v>5.8611000000000003E-2</v>
      </c>
      <c r="FC21" s="1">
        <v>6.8466999999999998E-3</v>
      </c>
      <c r="FF21">
        <v>9714</v>
      </c>
      <c r="FG21">
        <v>13190</v>
      </c>
      <c r="FI21">
        <f t="shared" si="55"/>
        <v>2.5633106856084002E-2</v>
      </c>
      <c r="FJ21">
        <f t="shared" si="56"/>
        <v>2.2744503411675512E-3</v>
      </c>
    </row>
    <row r="22" spans="1:166" x14ac:dyDescent="0.25">
      <c r="A22">
        <v>2038</v>
      </c>
      <c r="B22" s="1">
        <v>13991</v>
      </c>
      <c r="C22" s="1">
        <v>14642</v>
      </c>
      <c r="D22" s="1">
        <v>35894</v>
      </c>
      <c r="E22" s="1">
        <v>33219</v>
      </c>
      <c r="F22" s="1">
        <v>4615</v>
      </c>
      <c r="G22" s="1">
        <v>4481</v>
      </c>
      <c r="H22" s="1">
        <v>33413</v>
      </c>
      <c r="I22" s="1">
        <v>31897</v>
      </c>
      <c r="J22" s="1">
        <v>31400</v>
      </c>
      <c r="K22" s="1">
        <v>30481</v>
      </c>
      <c r="L22" s="1">
        <v>1087769</v>
      </c>
      <c r="P22">
        <v>2038</v>
      </c>
      <c r="Q22">
        <f t="shared" si="0"/>
        <v>924.67460612184857</v>
      </c>
      <c r="R22">
        <f t="shared" si="1"/>
        <v>967.6996342531703</v>
      </c>
      <c r="S22">
        <f t="shared" si="2"/>
        <v>2372.2586171208368</v>
      </c>
      <c r="T22">
        <f t="shared" si="3"/>
        <v>2195.4660668116421</v>
      </c>
      <c r="U22">
        <f t="shared" si="24"/>
        <v>6460.0989243074973</v>
      </c>
      <c r="W22">
        <f t="shared" si="4"/>
        <v>2075.2471326013897</v>
      </c>
      <c r="X22">
        <f t="shared" si="5"/>
        <v>2014.509804102642</v>
      </c>
      <c r="Z22">
        <f t="shared" si="25"/>
        <v>297.01148451944709</v>
      </c>
      <c r="AA22">
        <f t="shared" si="26"/>
        <v>180.95626270900016</v>
      </c>
      <c r="AB22">
        <f t="shared" si="27"/>
        <v>0.12520198361843196</v>
      </c>
      <c r="AC22">
        <f t="shared" si="28"/>
        <v>8.2422709894939647E-2</v>
      </c>
      <c r="AE22" s="1">
        <v>63988</v>
      </c>
      <c r="AF22" s="1">
        <v>4313</v>
      </c>
      <c r="AG22" s="1">
        <v>6314</v>
      </c>
      <c r="AH22" s="1">
        <v>3045</v>
      </c>
      <c r="AI22" s="1">
        <v>59831</v>
      </c>
      <c r="AJ22" s="1">
        <v>4404</v>
      </c>
      <c r="AK22" s="1">
        <v>6597</v>
      </c>
      <c r="AL22" s="1">
        <v>2785</v>
      </c>
      <c r="AM22" s="1">
        <v>57120</v>
      </c>
      <c r="AN22" s="1">
        <v>4066</v>
      </c>
      <c r="AO22" s="1">
        <v>6020</v>
      </c>
      <c r="AP22" s="1">
        <v>2735</v>
      </c>
      <c r="AR22" s="1">
        <v>15.7906</v>
      </c>
      <c r="AS22" s="1">
        <v>15.975540000000001</v>
      </c>
      <c r="AT22" s="1">
        <v>16.457550000000001</v>
      </c>
      <c r="AU22" s="1">
        <v>17.912569999999999</v>
      </c>
      <c r="AW22">
        <f t="shared" si="57"/>
        <v>6868</v>
      </c>
      <c r="AX22">
        <f t="shared" si="29"/>
        <v>247</v>
      </c>
      <c r="AY22">
        <f t="shared" si="30"/>
        <v>294</v>
      </c>
      <c r="AZ22">
        <f t="shared" si="31"/>
        <v>310</v>
      </c>
      <c r="BB22">
        <f t="shared" si="58"/>
        <v>0.10733262486716259</v>
      </c>
      <c r="BC22">
        <f t="shared" si="72"/>
        <v>5.7268722466960353E-2</v>
      </c>
      <c r="BD22">
        <f t="shared" si="73"/>
        <v>4.6563192904656318E-2</v>
      </c>
      <c r="BE22">
        <f t="shared" si="74"/>
        <v>0.10180623973727422</v>
      </c>
      <c r="BF22">
        <f t="shared" si="32"/>
        <v>9.9394797836724183E-2</v>
      </c>
      <c r="BH22">
        <f t="shared" si="33"/>
        <v>3258.0463085744409</v>
      </c>
      <c r="BI22">
        <f t="shared" si="34"/>
        <v>242.62481443596326</v>
      </c>
      <c r="BJ22">
        <f t="shared" si="35"/>
        <v>374.40705729012967</v>
      </c>
      <c r="BK22">
        <f t="shared" si="36"/>
        <v>172.03446415100342</v>
      </c>
      <c r="BL22">
        <f t="shared" si="37"/>
        <v>4047.1126444515371</v>
      </c>
      <c r="BN22">
        <f t="shared" si="38"/>
        <v>305.00845595399409</v>
      </c>
      <c r="BO22">
        <f t="shared" si="8"/>
        <v>296.15230577028115</v>
      </c>
      <c r="BP22">
        <f t="shared" si="9"/>
        <v>2208.2876573761223</v>
      </c>
      <c r="BQ22">
        <f t="shared" si="10"/>
        <v>2108.0941970887429</v>
      </c>
      <c r="BR22">
        <f t="shared" si="39"/>
        <v>4917.542616189141</v>
      </c>
      <c r="BT22" s="1">
        <v>57.702629999999999</v>
      </c>
      <c r="BU22" s="1">
        <v>50.20044</v>
      </c>
      <c r="BV22" s="1">
        <v>16.273610000000001</v>
      </c>
      <c r="BW22" s="1">
        <v>15.539400000000001</v>
      </c>
      <c r="BY22">
        <f t="shared" si="40"/>
        <v>918.33190385808302</v>
      </c>
      <c r="BZ22">
        <f t="shared" si="41"/>
        <v>775.737572100477</v>
      </c>
      <c r="CA22">
        <f t="shared" si="42"/>
        <v>1875.1315172812431</v>
      </c>
      <c r="CB22">
        <f t="shared" si="43"/>
        <v>1709.2927217742078</v>
      </c>
      <c r="CC22">
        <f t="shared" si="44"/>
        <v>5278.4937150140113</v>
      </c>
      <c r="CD22" s="4">
        <f t="shared" si="45"/>
        <v>-462.68840539608618</v>
      </c>
      <c r="CF22">
        <f t="shared" si="11"/>
        <v>252.20246726309819</v>
      </c>
      <c r="CG22">
        <f t="shared" si="12"/>
        <v>146.72362517533878</v>
      </c>
      <c r="CI22">
        <v>1.9903586550271939</v>
      </c>
      <c r="CJ22">
        <v>3.8344999999999914</v>
      </c>
      <c r="CK22">
        <v>2</v>
      </c>
      <c r="CL22">
        <f t="shared" si="71"/>
        <v>15.145604404440894</v>
      </c>
      <c r="CM22">
        <f t="shared" si="69"/>
        <v>16.36846228738986</v>
      </c>
      <c r="CN22">
        <f t="shared" si="70"/>
        <v>3676976.5358958319</v>
      </c>
      <c r="CS22">
        <f t="shared" si="62"/>
        <v>13.908691727811574</v>
      </c>
      <c r="CT22">
        <f t="shared" si="47"/>
        <v>11.74901438869527</v>
      </c>
      <c r="CU22">
        <f t="shared" si="48"/>
        <v>28.400000167040734</v>
      </c>
      <c r="CV22">
        <f t="shared" si="49"/>
        <v>25.888271375382207</v>
      </c>
      <c r="CW22">
        <f t="shared" si="50"/>
        <v>79.945977658929777</v>
      </c>
      <c r="CX22">
        <f t="shared" si="63"/>
        <v>2.1742313794627554E-2</v>
      </c>
      <c r="CZ22" s="1">
        <v>0</v>
      </c>
      <c r="DA22" s="1">
        <v>0</v>
      </c>
      <c r="DB22" s="1">
        <v>10026</v>
      </c>
      <c r="DC22" s="1">
        <v>13466</v>
      </c>
      <c r="DE22" s="1">
        <v>8.227112</v>
      </c>
      <c r="DF22" s="1">
        <v>8.0855820000000005</v>
      </c>
      <c r="DH22">
        <f t="shared" si="13"/>
        <v>662.62508762616346</v>
      </c>
      <c r="DI22">
        <f t="shared" si="14"/>
        <v>889.97700279013748</v>
      </c>
      <c r="DK22">
        <f t="shared" si="15"/>
        <v>284.45100261710326</v>
      </c>
      <c r="DL22">
        <f t="shared" si="16"/>
        <v>375.47606256885882</v>
      </c>
      <c r="DM22">
        <f t="shared" si="51"/>
        <v>0.12502185297841362</v>
      </c>
      <c r="DN22">
        <f t="shared" si="17"/>
        <v>4.3081823580852268</v>
      </c>
      <c r="DO22">
        <f t="shared" si="18"/>
        <v>24.091817808955508</v>
      </c>
      <c r="DP22">
        <f t="shared" si="19"/>
        <v>5.6868119070050334</v>
      </c>
      <c r="DQ22">
        <f t="shared" si="20"/>
        <v>20.201459468377173</v>
      </c>
      <c r="DR22">
        <f t="shared" si="52"/>
        <v>9.9949942650902592</v>
      </c>
      <c r="DS22">
        <f t="shared" si="22"/>
        <v>69.950983393839522</v>
      </c>
      <c r="DT22">
        <f t="shared" si="64"/>
        <v>0.12502185297841362</v>
      </c>
      <c r="DV22" s="1">
        <v>2536</v>
      </c>
      <c r="DW22" s="1">
        <v>643.72680000000003</v>
      </c>
      <c r="DX22" s="1">
        <v>6429</v>
      </c>
      <c r="DY22" s="1">
        <v>588.34990000000005</v>
      </c>
      <c r="EA22" s="1">
        <v>13920</v>
      </c>
      <c r="EB22" s="1">
        <v>14675</v>
      </c>
      <c r="ED22">
        <f t="shared" si="53"/>
        <v>1.2947092772286508</v>
      </c>
      <c r="EE22">
        <f t="shared" si="54"/>
        <v>2.9998568433132653</v>
      </c>
      <c r="EG22" s="1">
        <v>357334</v>
      </c>
      <c r="EH22" s="1">
        <v>261428</v>
      </c>
      <c r="EI22" s="1">
        <v>179983</v>
      </c>
      <c r="EJ22" s="1">
        <v>85631</v>
      </c>
      <c r="EL22">
        <f t="shared" si="65"/>
        <v>23.616444550349843</v>
      </c>
      <c r="EM22">
        <f t="shared" si="66"/>
        <v>17.277952464385862</v>
      </c>
      <c r="EN22">
        <f t="shared" si="67"/>
        <v>11.895197600859742</v>
      </c>
      <c r="EO22">
        <f t="shared" si="68"/>
        <v>5.6594104207576308</v>
      </c>
      <c r="EQ22" s="1">
        <v>38441</v>
      </c>
      <c r="ER22" s="1">
        <v>39219</v>
      </c>
      <c r="ES22" s="1">
        <v>204</v>
      </c>
      <c r="ET22" s="1">
        <v>610.23099999999999</v>
      </c>
      <c r="EU22" s="1">
        <v>36</v>
      </c>
      <c r="EV22" s="1">
        <v>953.21900000000005</v>
      </c>
      <c r="EX22" s="1">
        <v>0.27284950000000002</v>
      </c>
      <c r="EY22" s="1">
        <v>0.20485039999999999</v>
      </c>
      <c r="EZ22" s="1">
        <v>0.636548</v>
      </c>
      <c r="FA22" s="1">
        <v>0.50109709999999996</v>
      </c>
      <c r="FB22" s="1">
        <v>5.6915199999999999E-2</v>
      </c>
      <c r="FC22" s="1">
        <v>8.3963000000000006E-3</v>
      </c>
      <c r="FF22">
        <v>9974</v>
      </c>
      <c r="FG22">
        <v>13478</v>
      </c>
      <c r="FI22">
        <f t="shared" si="55"/>
        <v>2.0453178263485063E-2</v>
      </c>
      <c r="FJ22">
        <f t="shared" si="56"/>
        <v>2.671019439085918E-3</v>
      </c>
    </row>
    <row r="23" spans="1:166" x14ac:dyDescent="0.25">
      <c r="A23">
        <v>2039</v>
      </c>
      <c r="B23" s="1">
        <v>14267</v>
      </c>
      <c r="C23" s="1">
        <v>14586</v>
      </c>
      <c r="D23" s="1">
        <v>35881</v>
      </c>
      <c r="E23" s="1">
        <v>34049</v>
      </c>
      <c r="F23" s="1">
        <v>4628</v>
      </c>
      <c r="G23" s="1">
        <v>4543</v>
      </c>
      <c r="H23" s="1">
        <v>33433</v>
      </c>
      <c r="I23" s="1">
        <v>32591</v>
      </c>
      <c r="J23" s="1">
        <v>31375</v>
      </c>
      <c r="K23" s="1">
        <v>31188</v>
      </c>
      <c r="L23" s="1">
        <v>1091814</v>
      </c>
      <c r="P23">
        <v>2039</v>
      </c>
      <c r="Q23">
        <f t="shared" si="0"/>
        <v>942.9156318733767</v>
      </c>
      <c r="R23">
        <f t="shared" si="1"/>
        <v>963.99855656445447</v>
      </c>
      <c r="S23">
        <f t="shared" si="2"/>
        <v>2371.3994383716708</v>
      </c>
      <c r="T23">
        <f t="shared" si="3"/>
        <v>2250.3213254122525</v>
      </c>
      <c r="U23">
        <f t="shared" si="24"/>
        <v>6528.6349522217552</v>
      </c>
      <c r="W23">
        <f t="shared" si="4"/>
        <v>2073.59486577607</v>
      </c>
      <c r="X23">
        <f t="shared" si="5"/>
        <v>2061.2359099226796</v>
      </c>
      <c r="Z23">
        <f t="shared" si="25"/>
        <v>297.8045725956008</v>
      </c>
      <c r="AA23">
        <f t="shared" si="26"/>
        <v>189.08541548957282</v>
      </c>
      <c r="AB23">
        <f t="shared" si="27"/>
        <v>0.12558178423120875</v>
      </c>
      <c r="AC23">
        <f t="shared" si="28"/>
        <v>8.4025962583335917E-2</v>
      </c>
      <c r="AE23" s="1">
        <v>64909</v>
      </c>
      <c r="AF23" s="1">
        <v>4411</v>
      </c>
      <c r="AG23" s="1">
        <v>6318</v>
      </c>
      <c r="AH23" s="1">
        <v>3026</v>
      </c>
      <c r="AI23" s="1">
        <v>60724</v>
      </c>
      <c r="AJ23" s="1">
        <v>4504</v>
      </c>
      <c r="AK23" s="1">
        <v>6581</v>
      </c>
      <c r="AL23" s="1">
        <v>2782</v>
      </c>
      <c r="AM23" s="1">
        <v>58008</v>
      </c>
      <c r="AN23" s="1">
        <v>4173</v>
      </c>
      <c r="AO23" s="1">
        <v>6007</v>
      </c>
      <c r="AP23" s="1">
        <v>2725</v>
      </c>
      <c r="AR23" s="1">
        <v>15.523580000000001</v>
      </c>
      <c r="AS23" s="1">
        <v>15.37345</v>
      </c>
      <c r="AT23" s="1">
        <v>16.540130000000001</v>
      </c>
      <c r="AU23" s="1">
        <v>17.55641</v>
      </c>
      <c r="AW23">
        <f t="shared" si="57"/>
        <v>6901</v>
      </c>
      <c r="AX23">
        <f t="shared" si="29"/>
        <v>238</v>
      </c>
      <c r="AY23">
        <f t="shared" si="30"/>
        <v>311</v>
      </c>
      <c r="AZ23">
        <f t="shared" si="31"/>
        <v>301</v>
      </c>
      <c r="BB23">
        <f t="shared" si="58"/>
        <v>0.1063180760757368</v>
      </c>
      <c r="BC23">
        <f t="shared" si="72"/>
        <v>5.3956019043300836E-2</v>
      </c>
      <c r="BD23">
        <f t="shared" si="73"/>
        <v>4.9224438113327003E-2</v>
      </c>
      <c r="BE23">
        <f t="shared" si="74"/>
        <v>9.947124917382684E-2</v>
      </c>
      <c r="BF23">
        <f t="shared" si="32"/>
        <v>9.853300111868199E-2</v>
      </c>
      <c r="BH23">
        <f t="shared" si="33"/>
        <v>3250.7578105796192</v>
      </c>
      <c r="BI23">
        <f t="shared" si="34"/>
        <v>238.78227219916769</v>
      </c>
      <c r="BJ23">
        <f t="shared" si="35"/>
        <v>375.37311853891197</v>
      </c>
      <c r="BK23">
        <f t="shared" si="36"/>
        <v>168.43223019375984</v>
      </c>
      <c r="BL23">
        <f t="shared" si="37"/>
        <v>4033.3454315114591</v>
      </c>
      <c r="BN23">
        <f t="shared" si="38"/>
        <v>305.86763470316026</v>
      </c>
      <c r="BO23">
        <f t="shared" si="8"/>
        <v>300.24992749707366</v>
      </c>
      <c r="BP23">
        <f t="shared" si="9"/>
        <v>2209.6094708363776</v>
      </c>
      <c r="BQ23">
        <f t="shared" si="10"/>
        <v>2153.9611241596144</v>
      </c>
      <c r="BR23">
        <f t="shared" si="39"/>
        <v>4969.6881571962258</v>
      </c>
      <c r="BT23" s="1">
        <v>57.173020000000001</v>
      </c>
      <c r="BU23" s="1">
        <v>50.037430000000001</v>
      </c>
      <c r="BV23" s="1">
        <v>16.047070000000001</v>
      </c>
      <c r="BW23" s="1">
        <v>15.512930000000001</v>
      </c>
      <c r="BY23">
        <f t="shared" si="40"/>
        <v>912.46631838933899</v>
      </c>
      <c r="BZ23">
        <f t="shared" si="41"/>
        <v>783.91701571442468</v>
      </c>
      <c r="CA23">
        <f t="shared" si="42"/>
        <v>1850.1351507344882</v>
      </c>
      <c r="CB23">
        <f t="shared" si="43"/>
        <v>1743.5077333994125</v>
      </c>
      <c r="CC23">
        <f t="shared" si="44"/>
        <v>5290.0262182376646</v>
      </c>
      <c r="CD23" s="4">
        <f t="shared" si="45"/>
        <v>-439.7025473775584</v>
      </c>
      <c r="CF23">
        <f t="shared" si="11"/>
        <v>249.35569614481525</v>
      </c>
      <c r="CG23">
        <f t="shared" si="12"/>
        <v>153.05377635714547</v>
      </c>
      <c r="CI23">
        <v>2.0040517889990923</v>
      </c>
      <c r="CJ23">
        <v>3.8344999999999914</v>
      </c>
      <c r="CK23">
        <v>2</v>
      </c>
      <c r="CL23">
        <f t="shared" si="71"/>
        <v>15.418002554244291</v>
      </c>
      <c r="CM23">
        <f t="shared" si="69"/>
        <v>16.662853895882179</v>
      </c>
      <c r="CN23">
        <f t="shared" si="70"/>
        <v>3750161.5566213536</v>
      </c>
      <c r="CS23">
        <f t="shared" si="62"/>
        <v>14.068408027588713</v>
      </c>
      <c r="CT23">
        <f t="shared" si="47"/>
        <v>12.086434550600561</v>
      </c>
      <c r="CU23">
        <f t="shared" si="48"/>
        <v>28.525388479721485</v>
      </c>
      <c r="CV23">
        <f t="shared" si="49"/>
        <v>26.881406686896813</v>
      </c>
      <c r="CW23">
        <f t="shared" si="50"/>
        <v>81.56163774480757</v>
      </c>
      <c r="CX23">
        <f t="shared" si="63"/>
        <v>2.1748833087150834E-2</v>
      </c>
      <c r="CZ23" s="1">
        <v>0</v>
      </c>
      <c r="DA23" s="1">
        <v>0</v>
      </c>
      <c r="DB23" s="1">
        <v>10211</v>
      </c>
      <c r="DC23" s="1">
        <v>13897</v>
      </c>
      <c r="DE23" s="1">
        <v>7.7556310000000002</v>
      </c>
      <c r="DF23" s="1">
        <v>7.9010920000000002</v>
      </c>
      <c r="DH23">
        <f t="shared" si="13"/>
        <v>674.85186213352836</v>
      </c>
      <c r="DI23">
        <f t="shared" si="14"/>
        <v>918.46208285864702</v>
      </c>
      <c r="DK23">
        <f t="shared" si="15"/>
        <v>273.09753052440459</v>
      </c>
      <c r="DL23">
        <f t="shared" si="16"/>
        <v>378.65224427052698</v>
      </c>
      <c r="DM23">
        <f t="shared" si="51"/>
        <v>0.12320350559851431</v>
      </c>
      <c r="DN23">
        <f t="shared" si="17"/>
        <v>4.2106184231830781</v>
      </c>
      <c r="DO23">
        <f t="shared" si="18"/>
        <v>24.314770056538407</v>
      </c>
      <c r="DP23">
        <f t="shared" si="19"/>
        <v>5.8380612693333189</v>
      </c>
      <c r="DQ23">
        <f t="shared" si="20"/>
        <v>21.043345417563494</v>
      </c>
      <c r="DR23">
        <f t="shared" si="52"/>
        <v>10.048679692516398</v>
      </c>
      <c r="DS23">
        <f t="shared" si="22"/>
        <v>71.512958052291168</v>
      </c>
      <c r="DT23">
        <f t="shared" si="64"/>
        <v>0.12320350559851434</v>
      </c>
      <c r="DV23" s="1">
        <v>2595</v>
      </c>
      <c r="DW23" s="1">
        <v>635.68759999999997</v>
      </c>
      <c r="DX23" s="1">
        <v>6279</v>
      </c>
      <c r="DY23" s="1">
        <v>582.58140000000003</v>
      </c>
      <c r="EA23" s="1">
        <v>14135</v>
      </c>
      <c r="EB23" s="1">
        <v>14648</v>
      </c>
      <c r="ED23">
        <f t="shared" si="53"/>
        <v>1.3082854835896902</v>
      </c>
      <c r="EE23">
        <f t="shared" si="54"/>
        <v>2.9011388732948391</v>
      </c>
      <c r="EG23" s="1">
        <v>357074</v>
      </c>
      <c r="EH23" s="1">
        <v>262713</v>
      </c>
      <c r="EI23" s="1">
        <v>179939</v>
      </c>
      <c r="EJ23" s="1">
        <v>87742</v>
      </c>
      <c r="EL23">
        <f t="shared" si="65"/>
        <v>23.599260975366519</v>
      </c>
      <c r="EM23">
        <f t="shared" si="66"/>
        <v>17.362878979207288</v>
      </c>
      <c r="EN23">
        <f t="shared" si="67"/>
        <v>11.892289611247181</v>
      </c>
      <c r="EO23">
        <f t="shared" si="68"/>
        <v>5.7989278314876156</v>
      </c>
      <c r="EQ23" s="1">
        <v>38548</v>
      </c>
      <c r="ER23" s="1">
        <v>40116</v>
      </c>
      <c r="ES23" s="1">
        <v>215</v>
      </c>
      <c r="ET23" s="1">
        <v>531.62509999999997</v>
      </c>
      <c r="EU23" s="1">
        <v>40</v>
      </c>
      <c r="EV23" s="1">
        <v>551.44770000000005</v>
      </c>
      <c r="EX23" s="1">
        <v>0.27437709999999998</v>
      </c>
      <c r="EY23" s="1">
        <v>0.2047562</v>
      </c>
      <c r="EZ23" s="1">
        <v>0.63910800000000001</v>
      </c>
      <c r="FA23" s="1">
        <v>0.50189459999999997</v>
      </c>
      <c r="FB23" s="1">
        <v>5.5756300000000002E-2</v>
      </c>
      <c r="FC23" s="1">
        <v>8.4658000000000008E-3</v>
      </c>
      <c r="FF23">
        <v>10145</v>
      </c>
      <c r="FG23">
        <v>13923</v>
      </c>
      <c r="FI23">
        <f t="shared" si="55"/>
        <v>2.1192705766387383E-2</v>
      </c>
      <c r="FJ23">
        <f t="shared" si="56"/>
        <v>2.8729440494146379E-3</v>
      </c>
    </row>
    <row r="24" spans="1:166" x14ac:dyDescent="0.25">
      <c r="A24">
        <v>2040</v>
      </c>
      <c r="B24" s="1">
        <v>14395</v>
      </c>
      <c r="C24" s="1">
        <v>14646</v>
      </c>
      <c r="D24" s="1">
        <v>35774</v>
      </c>
      <c r="E24" s="1">
        <v>34654</v>
      </c>
      <c r="F24" s="1">
        <v>4588</v>
      </c>
      <c r="G24" s="1">
        <v>4520</v>
      </c>
      <c r="H24" s="1">
        <v>33397</v>
      </c>
      <c r="I24" s="1">
        <v>33231</v>
      </c>
      <c r="J24" s="1">
        <v>31412</v>
      </c>
      <c r="K24" s="1">
        <v>31766</v>
      </c>
      <c r="L24" s="1">
        <v>1094890</v>
      </c>
      <c r="P24">
        <v>2040</v>
      </c>
      <c r="Q24">
        <f t="shared" si="0"/>
        <v>951.37523801901295</v>
      </c>
      <c r="R24">
        <f t="shared" si="1"/>
        <v>967.96399694522142</v>
      </c>
      <c r="S24">
        <f t="shared" si="2"/>
        <v>2364.3277363593029</v>
      </c>
      <c r="T24">
        <f t="shared" si="3"/>
        <v>2290.3061825849859</v>
      </c>
      <c r="U24">
        <f t="shared" si="24"/>
        <v>6573.9731539085224</v>
      </c>
      <c r="W24">
        <f t="shared" si="4"/>
        <v>2076.0402206775434</v>
      </c>
      <c r="X24">
        <f t="shared" si="5"/>
        <v>2099.4363189240685</v>
      </c>
      <c r="Z24">
        <f t="shared" si="25"/>
        <v>288.28751568175949</v>
      </c>
      <c r="AA24">
        <f t="shared" si="26"/>
        <v>190.86986366091742</v>
      </c>
      <c r="AB24">
        <f t="shared" si="27"/>
        <v>0.12193212947951008</v>
      </c>
      <c r="AC24">
        <f t="shared" si="28"/>
        <v>8.3338142782939828E-2</v>
      </c>
      <c r="AE24" s="1">
        <v>65693</v>
      </c>
      <c r="AF24" s="1">
        <v>4384</v>
      </c>
      <c r="AG24" s="1">
        <v>6302</v>
      </c>
      <c r="AH24" s="1">
        <v>3015</v>
      </c>
      <c r="AI24" s="1">
        <v>61526</v>
      </c>
      <c r="AJ24" s="1">
        <v>4466</v>
      </c>
      <c r="AK24" s="1">
        <v>6559</v>
      </c>
      <c r="AL24" s="1">
        <v>2788</v>
      </c>
      <c r="AM24" s="1">
        <v>58795</v>
      </c>
      <c r="AN24" s="1">
        <v>4144</v>
      </c>
      <c r="AO24" s="1">
        <v>5997</v>
      </c>
      <c r="AP24" s="1">
        <v>2731</v>
      </c>
      <c r="AR24" s="1">
        <v>15.42245</v>
      </c>
      <c r="AS24" s="1">
        <v>15.36809</v>
      </c>
      <c r="AT24" s="1">
        <v>16.045539999999999</v>
      </c>
      <c r="AU24" s="1">
        <v>17.190249999999999</v>
      </c>
      <c r="AW24">
        <f t="shared" si="57"/>
        <v>6898</v>
      </c>
      <c r="AX24">
        <f t="shared" si="29"/>
        <v>240</v>
      </c>
      <c r="AY24">
        <f t="shared" si="30"/>
        <v>305</v>
      </c>
      <c r="AZ24">
        <f t="shared" si="31"/>
        <v>284</v>
      </c>
      <c r="BB24">
        <f t="shared" si="58"/>
        <v>0.10500357724567305</v>
      </c>
      <c r="BC24">
        <f t="shared" si="72"/>
        <v>5.4744525547445258E-2</v>
      </c>
      <c r="BD24">
        <f t="shared" si="73"/>
        <v>4.8397334179625516E-2</v>
      </c>
      <c r="BE24">
        <f t="shared" si="74"/>
        <v>9.4195688225538976E-2</v>
      </c>
      <c r="BF24">
        <f t="shared" si="32"/>
        <v>9.7324734866614609E-2</v>
      </c>
      <c r="BH24">
        <f t="shared" si="33"/>
        <v>3272.2344385559882</v>
      </c>
      <c r="BI24">
        <f t="shared" si="34"/>
        <v>236.68512954652323</v>
      </c>
      <c r="BJ24">
        <f t="shared" si="35"/>
        <v>362.93121899269369</v>
      </c>
      <c r="BK24">
        <f t="shared" si="36"/>
        <v>165.27505910363232</v>
      </c>
      <c r="BL24">
        <f t="shared" si="37"/>
        <v>4037.1258461988373</v>
      </c>
      <c r="BN24">
        <f t="shared" si="38"/>
        <v>303.22400778264893</v>
      </c>
      <c r="BO24">
        <f t="shared" si="8"/>
        <v>298.72984201777967</v>
      </c>
      <c r="BP24">
        <f t="shared" si="9"/>
        <v>2207.2302066079178</v>
      </c>
      <c r="BQ24">
        <f t="shared" si="10"/>
        <v>2196.2591548877954</v>
      </c>
      <c r="BR24">
        <f t="shared" si="39"/>
        <v>5005.4432112961422</v>
      </c>
      <c r="BT24" s="1">
        <v>58.287869999999998</v>
      </c>
      <c r="BU24" s="1">
        <v>49.276420000000002</v>
      </c>
      <c r="BV24" s="1">
        <v>16.17362</v>
      </c>
      <c r="BW24" s="1">
        <v>15.09714</v>
      </c>
      <c r="BY24">
        <f t="shared" si="40"/>
        <v>922.21876212346399</v>
      </c>
      <c r="BZ24">
        <f t="shared" si="41"/>
        <v>768.08616404972747</v>
      </c>
      <c r="CA24">
        <f t="shared" si="42"/>
        <v>1862.7177399765428</v>
      </c>
      <c r="CB24">
        <f t="shared" si="43"/>
        <v>1730.0969950309575</v>
      </c>
      <c r="CC24">
        <f t="shared" si="44"/>
        <v>5283.1196611806918</v>
      </c>
      <c r="CD24" s="4">
        <f t="shared" si="45"/>
        <v>-444.31111119133675</v>
      </c>
      <c r="CF24">
        <f t="shared" si="11"/>
        <v>243.29055848662057</v>
      </c>
      <c r="CG24">
        <f t="shared" si="12"/>
        <v>150.35720025426261</v>
      </c>
      <c r="CI24">
        <v>1.9576261807040964</v>
      </c>
      <c r="CJ24">
        <v>3.8344999999999914</v>
      </c>
      <c r="CK24">
        <v>2</v>
      </c>
      <c r="CL24">
        <f t="shared" si="71"/>
        <v>15.695299864889005</v>
      </c>
      <c r="CM24">
        <f t="shared" si="69"/>
        <v>16.962540224039</v>
      </c>
      <c r="CN24">
        <f t="shared" si="70"/>
        <v>3825316.7363871802</v>
      </c>
      <c r="CS24">
        <f t="shared" si="62"/>
        <v>14.474500012554511</v>
      </c>
      <c r="CT24">
        <f t="shared" si="47"/>
        <v>12.055342666832802</v>
      </c>
      <c r="CU24">
        <f t="shared" si="48"/>
        <v>29.235913492580185</v>
      </c>
      <c r="CV24">
        <f t="shared" si="49"/>
        <v>27.154391132354259</v>
      </c>
      <c r="CW24">
        <f t="shared" si="50"/>
        <v>82.920147304321759</v>
      </c>
      <c r="CX24">
        <f t="shared" si="63"/>
        <v>2.1676674905261747E-2</v>
      </c>
      <c r="CZ24" s="1">
        <v>0</v>
      </c>
      <c r="DA24" s="1">
        <v>0</v>
      </c>
      <c r="DB24" s="1">
        <v>10376</v>
      </c>
      <c r="DC24" s="1">
        <v>14137</v>
      </c>
      <c r="DE24" s="1">
        <v>7.9504339999999996</v>
      </c>
      <c r="DF24" s="1">
        <v>7.9180760000000001</v>
      </c>
      <c r="DH24">
        <f t="shared" si="13"/>
        <v>685.75682318063753</v>
      </c>
      <c r="DI24">
        <f t="shared" si="14"/>
        <v>934.32384438171493</v>
      </c>
      <c r="DK24">
        <f t="shared" si="15"/>
        <v>284.48092978478024</v>
      </c>
      <c r="DL24">
        <f t="shared" si="16"/>
        <v>386.01953469683042</v>
      </c>
      <c r="DM24">
        <f t="shared" si="51"/>
        <v>0.1269137379961908</v>
      </c>
      <c r="DN24">
        <f t="shared" si="17"/>
        <v>4.4650134988145602</v>
      </c>
      <c r="DO24">
        <f t="shared" si="18"/>
        <v>24.770899993765624</v>
      </c>
      <c r="DP24">
        <f t="shared" si="19"/>
        <v>6.0586923507716781</v>
      </c>
      <c r="DQ24">
        <f t="shared" si="20"/>
        <v>21.09569878158258</v>
      </c>
      <c r="DR24">
        <f t="shared" si="52"/>
        <v>10.523705849586239</v>
      </c>
      <c r="DS24">
        <f t="shared" si="22"/>
        <v>72.396441454735523</v>
      </c>
      <c r="DT24">
        <f t="shared" si="64"/>
        <v>0.1269137379961908</v>
      </c>
      <c r="DV24" s="1">
        <v>2614</v>
      </c>
      <c r="DW24" s="1">
        <v>647.11850000000004</v>
      </c>
      <c r="DX24" s="1">
        <v>6461</v>
      </c>
      <c r="DY24" s="1">
        <v>572.7876</v>
      </c>
      <c r="EA24" s="1">
        <v>14398</v>
      </c>
      <c r="EB24" s="1">
        <v>14659</v>
      </c>
      <c r="ED24">
        <f t="shared" si="53"/>
        <v>1.3415622196684238</v>
      </c>
      <c r="EE24">
        <f t="shared" si="54"/>
        <v>2.9350450326219786</v>
      </c>
      <c r="EG24" s="1">
        <v>356349</v>
      </c>
      <c r="EH24" s="1">
        <v>263800</v>
      </c>
      <c r="EI24" s="1">
        <v>179744</v>
      </c>
      <c r="EJ24" s="1">
        <v>90123</v>
      </c>
      <c r="EL24">
        <f t="shared" si="65"/>
        <v>23.551345237432248</v>
      </c>
      <c r="EM24">
        <f t="shared" si="66"/>
        <v>17.434719540772186</v>
      </c>
      <c r="EN24">
        <f t="shared" si="67"/>
        <v>11.879401930009687</v>
      </c>
      <c r="EO24">
        <f t="shared" si="68"/>
        <v>5.9562897239310528</v>
      </c>
      <c r="EQ24" s="1">
        <v>38501</v>
      </c>
      <c r="ER24" s="1">
        <v>40893</v>
      </c>
      <c r="ES24" s="1">
        <v>245</v>
      </c>
      <c r="ET24" s="1">
        <v>562.46439999999996</v>
      </c>
      <c r="EU24" s="1">
        <v>53</v>
      </c>
      <c r="EV24" s="1">
        <v>592.99189999999999</v>
      </c>
      <c r="EX24" s="1">
        <v>0.2755225</v>
      </c>
      <c r="EY24" s="1">
        <v>0.20671590000000001</v>
      </c>
      <c r="EZ24" s="1">
        <v>0.6423411</v>
      </c>
      <c r="FA24" s="1">
        <v>0.50959460000000001</v>
      </c>
      <c r="FB24" s="1">
        <v>5.53103E-2</v>
      </c>
      <c r="FC24" s="1">
        <v>7.8969999999999995E-3</v>
      </c>
      <c r="FF24">
        <v>10363</v>
      </c>
      <c r="FG24">
        <v>14196</v>
      </c>
      <c r="FI24">
        <f t="shared" si="55"/>
        <v>2.3641802566824278E-2</v>
      </c>
      <c r="FJ24">
        <f t="shared" si="56"/>
        <v>3.7334460411383489E-3</v>
      </c>
    </row>
    <row r="25" spans="1:166" x14ac:dyDescent="0.25">
      <c r="A25">
        <v>2041</v>
      </c>
      <c r="B25" s="1">
        <v>14553</v>
      </c>
      <c r="C25" s="1">
        <v>14629</v>
      </c>
      <c r="D25" s="1">
        <v>35506</v>
      </c>
      <c r="E25" s="1">
        <v>35138</v>
      </c>
      <c r="F25" s="1">
        <v>4649</v>
      </c>
      <c r="G25" s="1">
        <v>4471</v>
      </c>
      <c r="H25" s="1">
        <v>33233</v>
      </c>
      <c r="I25" s="1">
        <v>33720</v>
      </c>
      <c r="J25" s="1">
        <v>31272</v>
      </c>
      <c r="K25" s="1">
        <v>32233</v>
      </c>
      <c r="L25" s="1">
        <v>1097630</v>
      </c>
      <c r="P25">
        <v>2041</v>
      </c>
      <c r="Q25">
        <f t="shared" si="0"/>
        <v>961.81756435503269</v>
      </c>
      <c r="R25">
        <f t="shared" si="1"/>
        <v>966.84045550400413</v>
      </c>
      <c r="S25">
        <f t="shared" si="2"/>
        <v>2346.6154359918773</v>
      </c>
      <c r="T25">
        <f t="shared" si="3"/>
        <v>2322.2940683231732</v>
      </c>
      <c r="U25">
        <f t="shared" si="24"/>
        <v>6597.5675241740882</v>
      </c>
      <c r="W25">
        <f t="shared" si="4"/>
        <v>2066.7875264557533</v>
      </c>
      <c r="X25">
        <f t="shared" si="5"/>
        <v>2130.3006632210381</v>
      </c>
      <c r="Z25">
        <f t="shared" si="25"/>
        <v>279.82790953612403</v>
      </c>
      <c r="AA25">
        <f t="shared" si="26"/>
        <v>191.99340510213506</v>
      </c>
      <c r="AB25">
        <f t="shared" si="27"/>
        <v>0.11924745113501957</v>
      </c>
      <c r="AC25">
        <f t="shared" si="28"/>
        <v>8.2674028117707368E-2</v>
      </c>
      <c r="AE25" s="1">
        <v>66057</v>
      </c>
      <c r="AF25" s="1">
        <v>4410</v>
      </c>
      <c r="AG25" s="1">
        <v>6284</v>
      </c>
      <c r="AH25" s="1">
        <v>3037</v>
      </c>
      <c r="AI25" s="1">
        <v>62060</v>
      </c>
      <c r="AJ25" s="1">
        <v>4481</v>
      </c>
      <c r="AK25" s="1">
        <v>6566</v>
      </c>
      <c r="AL25" s="1">
        <v>2802</v>
      </c>
      <c r="AM25" s="1">
        <v>59254</v>
      </c>
      <c r="AN25" s="1">
        <v>4163</v>
      </c>
      <c r="AO25" s="1">
        <v>5989</v>
      </c>
      <c r="AP25" s="1">
        <v>2750</v>
      </c>
      <c r="AR25" s="1">
        <v>15.57774</v>
      </c>
      <c r="AS25" s="1">
        <v>16.012440000000002</v>
      </c>
      <c r="AT25" s="1">
        <v>15.89569</v>
      </c>
      <c r="AU25" s="1">
        <v>17.320270000000001</v>
      </c>
      <c r="AW25">
        <f t="shared" si="57"/>
        <v>6803</v>
      </c>
      <c r="AX25">
        <f t="shared" si="29"/>
        <v>247</v>
      </c>
      <c r="AY25">
        <f t="shared" si="30"/>
        <v>295</v>
      </c>
      <c r="AZ25">
        <f t="shared" si="31"/>
        <v>287</v>
      </c>
      <c r="BB25">
        <f t="shared" si="58"/>
        <v>0.10298681441785125</v>
      </c>
      <c r="BC25">
        <f t="shared" si="72"/>
        <v>5.600907029478458E-2</v>
      </c>
      <c r="BD25">
        <f t="shared" si="73"/>
        <v>4.6944621260343732E-2</v>
      </c>
      <c r="BE25">
        <f t="shared" si="74"/>
        <v>9.4501152453078691E-2</v>
      </c>
      <c r="BF25">
        <f t="shared" si="32"/>
        <v>9.5653481726575423E-2</v>
      </c>
      <c r="BH25">
        <f t="shared" si="33"/>
        <v>3333.8693869899585</v>
      </c>
      <c r="BI25">
        <f t="shared" si="34"/>
        <v>247.43710073068209</v>
      </c>
      <c r="BJ25">
        <f t="shared" si="35"/>
        <v>359.92550435096479</v>
      </c>
      <c r="BK25">
        <f t="shared" si="36"/>
        <v>167.3613412730252</v>
      </c>
      <c r="BL25">
        <f t="shared" si="37"/>
        <v>4108.593333344631</v>
      </c>
      <c r="BN25">
        <f t="shared" si="38"/>
        <v>307.25553883642874</v>
      </c>
      <c r="BO25">
        <f t="shared" si="8"/>
        <v>295.49139904015328</v>
      </c>
      <c r="BP25">
        <f t="shared" si="9"/>
        <v>2196.3913362338212</v>
      </c>
      <c r="BQ25">
        <f t="shared" si="10"/>
        <v>2228.5774939910466</v>
      </c>
      <c r="BR25">
        <f t="shared" si="39"/>
        <v>5027.7157681014505</v>
      </c>
      <c r="BT25" s="1">
        <v>57.609400000000001</v>
      </c>
      <c r="BU25" s="1">
        <v>48.836300000000001</v>
      </c>
      <c r="BV25" s="1">
        <v>16.12229</v>
      </c>
      <c r="BW25" s="1">
        <v>15.326589999999999</v>
      </c>
      <c r="BY25">
        <f t="shared" si="40"/>
        <v>923.60283486579817</v>
      </c>
      <c r="BZ25">
        <f t="shared" si="41"/>
        <v>752.97365566393285</v>
      </c>
      <c r="CA25">
        <f t="shared" si="42"/>
        <v>1847.6879874785727</v>
      </c>
      <c r="CB25">
        <f t="shared" si="43"/>
        <v>1782.2370375939588</v>
      </c>
      <c r="CC25">
        <f t="shared" si="44"/>
        <v>5306.5015156022628</v>
      </c>
      <c r="CD25" s="4">
        <f t="shared" si="45"/>
        <v>-478.66830827209924</v>
      </c>
      <c r="CF25">
        <f t="shared" si="11"/>
        <v>235.40188785196301</v>
      </c>
      <c r="CG25">
        <f t="shared" si="12"/>
        <v>153.54088357682247</v>
      </c>
      <c r="CI25">
        <v>1.9264648492287648</v>
      </c>
      <c r="CJ25">
        <v>3.8344999999999914</v>
      </c>
      <c r="CK25">
        <v>2</v>
      </c>
      <c r="CL25">
        <f t="shared" si="71"/>
        <v>15.977584449223697</v>
      </c>
      <c r="CM25">
        <f t="shared" si="69"/>
        <v>17.267616498950758</v>
      </c>
      <c r="CN25">
        <f t="shared" si="70"/>
        <v>3900202.138313551</v>
      </c>
      <c r="CS25">
        <f t="shared" si="62"/>
        <v>14.7569422916107</v>
      </c>
      <c r="CT25">
        <f t="shared" si="47"/>
        <v>12.030700171411173</v>
      </c>
      <c r="CU25">
        <f t="shared" si="48"/>
        <v>29.521590855755072</v>
      </c>
      <c r="CV25">
        <f t="shared" si="49"/>
        <v>28.475842776691746</v>
      </c>
      <c r="CW25">
        <f t="shared" si="50"/>
        <v>84.785076095468696</v>
      </c>
      <c r="CX25">
        <f t="shared" si="63"/>
        <v>2.173863638055688E-2</v>
      </c>
      <c r="CZ25" s="1">
        <v>0</v>
      </c>
      <c r="DA25" s="1">
        <v>0</v>
      </c>
      <c r="DB25" s="1">
        <v>10333</v>
      </c>
      <c r="DC25" s="1">
        <v>14624</v>
      </c>
      <c r="DE25" s="1">
        <v>7.7692249999999996</v>
      </c>
      <c r="DF25" s="1">
        <v>8.0204839999999997</v>
      </c>
      <c r="DH25">
        <f t="shared" si="13"/>
        <v>682.91492424108787</v>
      </c>
      <c r="DI25">
        <f t="shared" si="14"/>
        <v>966.51000213894031</v>
      </c>
      <c r="DK25">
        <f t="shared" si="15"/>
        <v>276.84487446575918</v>
      </c>
      <c r="DL25">
        <f t="shared" si="16"/>
        <v>404.48192034575663</v>
      </c>
      <c r="DM25">
        <f t="shared" si="51"/>
        <v>0.1283947234931089</v>
      </c>
      <c r="DN25">
        <f t="shared" si="17"/>
        <v>4.4233123611114005</v>
      </c>
      <c r="DO25">
        <f t="shared" si="18"/>
        <v>25.098278494643672</v>
      </c>
      <c r="DP25">
        <f t="shared" si="19"/>
        <v>6.4626440405084988</v>
      </c>
      <c r="DQ25">
        <f t="shared" si="20"/>
        <v>22.013198736183249</v>
      </c>
      <c r="DR25">
        <f t="shared" si="52"/>
        <v>10.8859564016199</v>
      </c>
      <c r="DS25">
        <f t="shared" si="22"/>
        <v>73.899119693848803</v>
      </c>
      <c r="DT25">
        <f t="shared" si="64"/>
        <v>0.1283947234931089</v>
      </c>
      <c r="DV25" s="1">
        <v>2653</v>
      </c>
      <c r="DW25" s="1">
        <v>638.60799999999995</v>
      </c>
      <c r="DX25" s="1">
        <v>6223</v>
      </c>
      <c r="DY25" s="1">
        <v>572.97159999999997</v>
      </c>
      <c r="EA25" s="1">
        <v>14584</v>
      </c>
      <c r="EB25" s="1">
        <v>14544</v>
      </c>
      <c r="ED25">
        <f t="shared" si="53"/>
        <v>1.3436712510312556</v>
      </c>
      <c r="EE25">
        <f t="shared" si="54"/>
        <v>2.8278366421046042</v>
      </c>
      <c r="EG25" s="1">
        <v>355885</v>
      </c>
      <c r="EH25" s="1">
        <v>265253</v>
      </c>
      <c r="EI25" s="1">
        <v>178779</v>
      </c>
      <c r="EJ25" s="1">
        <v>92511</v>
      </c>
      <c r="EL25">
        <f t="shared" si="65"/>
        <v>23.52067916515432</v>
      </c>
      <c r="EM25">
        <f t="shared" si="66"/>
        <v>17.530749288659759</v>
      </c>
      <c r="EN25">
        <f t="shared" si="67"/>
        <v>11.815624430552353</v>
      </c>
      <c r="EO25">
        <f t="shared" si="68"/>
        <v>6.1141142510855788</v>
      </c>
      <c r="EQ25" s="1">
        <v>38164</v>
      </c>
      <c r="ER25" s="1">
        <v>41624</v>
      </c>
      <c r="ES25" s="1">
        <v>209</v>
      </c>
      <c r="ET25" s="1">
        <v>595.17700000000002</v>
      </c>
      <c r="EU25" s="1">
        <v>52</v>
      </c>
      <c r="EV25" s="1">
        <v>471.42610000000002</v>
      </c>
      <c r="EX25" s="1">
        <v>0.27610600000000002</v>
      </c>
      <c r="EY25" s="1">
        <v>0.20816499999999999</v>
      </c>
      <c r="EZ25" s="1">
        <v>0.64774480000000001</v>
      </c>
      <c r="FA25" s="1">
        <v>0.50797650000000005</v>
      </c>
      <c r="FB25" s="1">
        <v>5.5730599999999998E-2</v>
      </c>
      <c r="FC25" s="1">
        <v>9.1231999999999997E-3</v>
      </c>
      <c r="FF25">
        <v>10300</v>
      </c>
      <c r="FG25">
        <v>14730</v>
      </c>
      <c r="FI25">
        <f t="shared" si="55"/>
        <v>2.029126213592233E-2</v>
      </c>
      <c r="FJ25">
        <f t="shared" si="56"/>
        <v>3.5302104548540392E-3</v>
      </c>
    </row>
    <row r="26" spans="1:166" x14ac:dyDescent="0.25">
      <c r="A26">
        <v>2042</v>
      </c>
      <c r="B26" s="1">
        <v>14823</v>
      </c>
      <c r="C26" s="1">
        <v>14699</v>
      </c>
      <c r="D26" s="1">
        <v>34954</v>
      </c>
      <c r="E26" s="1">
        <v>35759</v>
      </c>
      <c r="F26" s="1">
        <v>4700</v>
      </c>
      <c r="G26" s="1">
        <v>4389</v>
      </c>
      <c r="H26" s="1">
        <v>32795</v>
      </c>
      <c r="I26" s="1">
        <v>34423</v>
      </c>
      <c r="J26" s="1">
        <v>30808</v>
      </c>
      <c r="K26" s="1">
        <v>32814</v>
      </c>
      <c r="L26" s="1">
        <v>1101570</v>
      </c>
      <c r="P26">
        <v>2042</v>
      </c>
      <c r="Q26">
        <f t="shared" si="0"/>
        <v>979.66204606848407</v>
      </c>
      <c r="R26">
        <f t="shared" si="1"/>
        <v>971.46680261489905</v>
      </c>
      <c r="S26">
        <f t="shared" si="2"/>
        <v>2310.1333844888209</v>
      </c>
      <c r="T26">
        <f t="shared" si="3"/>
        <v>2363.3363762641111</v>
      </c>
      <c r="U26">
        <f t="shared" si="24"/>
        <v>6624.5986094363152</v>
      </c>
      <c r="W26">
        <f t="shared" si="4"/>
        <v>2036.1214541778222</v>
      </c>
      <c r="X26">
        <f t="shared" si="5"/>
        <v>2168.699344241465</v>
      </c>
      <c r="Z26">
        <f t="shared" si="25"/>
        <v>274.01193031099865</v>
      </c>
      <c r="AA26">
        <f t="shared" si="26"/>
        <v>194.63703202264605</v>
      </c>
      <c r="AB26">
        <f t="shared" si="27"/>
        <v>0.1186130342736167</v>
      </c>
      <c r="AC26">
        <f t="shared" si="28"/>
        <v>8.2356889174753131E-2</v>
      </c>
      <c r="AE26" s="1">
        <v>66694</v>
      </c>
      <c r="AF26" s="1">
        <v>4414</v>
      </c>
      <c r="AG26" s="1">
        <v>6247</v>
      </c>
      <c r="AH26" s="1">
        <v>3007</v>
      </c>
      <c r="AI26" s="1">
        <v>62951</v>
      </c>
      <c r="AJ26" s="1">
        <v>4489</v>
      </c>
      <c r="AK26" s="1">
        <v>6529</v>
      </c>
      <c r="AL26" s="1">
        <v>2783</v>
      </c>
      <c r="AM26" s="1">
        <v>60009</v>
      </c>
      <c r="AN26" s="1">
        <v>4160</v>
      </c>
      <c r="AO26" s="1">
        <v>5929</v>
      </c>
      <c r="AP26" s="1">
        <v>2726</v>
      </c>
      <c r="AR26" s="1">
        <v>15.564909999999999</v>
      </c>
      <c r="AS26" s="1">
        <v>15.000579999999999</v>
      </c>
      <c r="AT26" s="1">
        <v>16.09816</v>
      </c>
      <c r="AU26" s="1">
        <v>16.457350000000002</v>
      </c>
      <c r="AW26">
        <f t="shared" si="57"/>
        <v>6685</v>
      </c>
      <c r="AX26">
        <f t="shared" si="29"/>
        <v>254</v>
      </c>
      <c r="AY26">
        <f t="shared" si="30"/>
        <v>318</v>
      </c>
      <c r="AZ26">
        <f t="shared" si="31"/>
        <v>281</v>
      </c>
      <c r="BB26">
        <f t="shared" si="58"/>
        <v>0.10023390409931927</v>
      </c>
      <c r="BC26">
        <f t="shared" si="72"/>
        <v>5.7544177616674221E-2</v>
      </c>
      <c r="BD26">
        <f t="shared" si="73"/>
        <v>5.0904434128381623E-2</v>
      </c>
      <c r="BE26">
        <f t="shared" si="74"/>
        <v>9.3448619886930498E-2</v>
      </c>
      <c r="BF26">
        <f t="shared" si="32"/>
        <v>9.3800552499937781E-2</v>
      </c>
      <c r="BH26">
        <f t="shared" si="33"/>
        <v>3378.9487620689806</v>
      </c>
      <c r="BI26">
        <f t="shared" si="34"/>
        <v>232.21486426144614</v>
      </c>
      <c r="BJ26">
        <f t="shared" si="35"/>
        <v>362.45597811967821</v>
      </c>
      <c r="BK26">
        <f t="shared" si="36"/>
        <v>157.9448503657741</v>
      </c>
      <c r="BL26">
        <f t="shared" si="37"/>
        <v>4131.5644548158789</v>
      </c>
      <c r="BN26">
        <f t="shared" si="38"/>
        <v>310.62616316008064</v>
      </c>
      <c r="BO26">
        <f t="shared" si="8"/>
        <v>290.0719638531051</v>
      </c>
      <c r="BP26">
        <f t="shared" si="9"/>
        <v>2167.443621454222</v>
      </c>
      <c r="BQ26">
        <f t="shared" si="10"/>
        <v>2275.0392371190328</v>
      </c>
      <c r="BR26">
        <f t="shared" si="39"/>
        <v>5043.1809855864403</v>
      </c>
      <c r="BT26" s="1">
        <v>58.162219999999998</v>
      </c>
      <c r="BU26" s="1">
        <v>49.338999999999999</v>
      </c>
      <c r="BV26" s="1">
        <v>15.99009</v>
      </c>
      <c r="BW26" s="1">
        <v>15.159879999999999</v>
      </c>
      <c r="BY26">
        <f t="shared" si="40"/>
        <v>942.69497417390448</v>
      </c>
      <c r="BZ26">
        <f t="shared" si="41"/>
        <v>746.77244187375504</v>
      </c>
      <c r="CA26">
        <f t="shared" si="42"/>
        <v>1808.3850264630801</v>
      </c>
      <c r="CB26">
        <f t="shared" si="43"/>
        <v>1799.603542630482</v>
      </c>
      <c r="CC26">
        <f t="shared" si="44"/>
        <v>5297.4559851412214</v>
      </c>
      <c r="CD26" s="4">
        <f t="shared" si="45"/>
        <v>-523.5758857223168</v>
      </c>
      <c r="CF26">
        <f t="shared" si="11"/>
        <v>228.61912851702778</v>
      </c>
      <c r="CG26">
        <f t="shared" si="12"/>
        <v>153.96195662919456</v>
      </c>
      <c r="CI26">
        <v>1.9030351552745657</v>
      </c>
      <c r="CJ26">
        <v>3.8344999999999914</v>
      </c>
      <c r="CK26">
        <v>2</v>
      </c>
      <c r="CL26">
        <f t="shared" si="71"/>
        <v>16.264946004832527</v>
      </c>
      <c r="CM26">
        <f t="shared" si="69"/>
        <v>17.578179660395119</v>
      </c>
      <c r="CN26">
        <f t="shared" si="70"/>
        <v>3975338.1615570299</v>
      </c>
      <c r="CS26">
        <f t="shared" si="62"/>
        <v>15.33288285396555</v>
      </c>
      <c r="CT26">
        <f t="shared" si="47"/>
        <v>12.146213444973561</v>
      </c>
      <c r="CU26">
        <f t="shared" si="48"/>
        <v>29.413284811369639</v>
      </c>
      <c r="CV26">
        <f t="shared" si="49"/>
        <v>29.270454450990119</v>
      </c>
      <c r="CW26">
        <f t="shared" si="50"/>
        <v>86.162835561298863</v>
      </c>
      <c r="CX26">
        <f t="shared" si="63"/>
        <v>2.1674341165369253E-2</v>
      </c>
      <c r="CZ26" s="1">
        <v>0</v>
      </c>
      <c r="DA26" s="1">
        <v>0</v>
      </c>
      <c r="DB26" s="1">
        <v>10356</v>
      </c>
      <c r="DC26" s="1">
        <v>15151</v>
      </c>
      <c r="DE26" s="1">
        <v>8.1095450000000007</v>
      </c>
      <c r="DF26" s="1">
        <v>7.9742470000000001</v>
      </c>
      <c r="DH26">
        <f t="shared" si="13"/>
        <v>684.43500972038191</v>
      </c>
      <c r="DI26">
        <f t="shared" si="14"/>
        <v>1001.3397868166769</v>
      </c>
      <c r="DK26">
        <f t="shared" si="15"/>
        <v>289.61489151532498</v>
      </c>
      <c r="DL26">
        <f t="shared" si="16"/>
        <v>416.64228163057686</v>
      </c>
      <c r="DM26">
        <f t="shared" si="51"/>
        <v>0.13332006440957228</v>
      </c>
      <c r="DN26">
        <f t="shared" si="17"/>
        <v>4.710570572692192</v>
      </c>
      <c r="DO26">
        <f t="shared" si="18"/>
        <v>24.702714238677448</v>
      </c>
      <c r="DP26">
        <f t="shared" si="19"/>
        <v>6.7766642140515581</v>
      </c>
      <c r="DQ26">
        <f t="shared" si="20"/>
        <v>22.493790236938562</v>
      </c>
      <c r="DR26">
        <f t="shared" si="52"/>
        <v>11.48723478674375</v>
      </c>
      <c r="DS26">
        <f t="shared" si="22"/>
        <v>74.675600774555107</v>
      </c>
      <c r="DT26">
        <f t="shared" si="64"/>
        <v>0.13332006440957228</v>
      </c>
      <c r="DV26" s="1">
        <v>2654</v>
      </c>
      <c r="DW26" s="1">
        <v>631.31659999999999</v>
      </c>
      <c r="DX26" s="1">
        <v>6409</v>
      </c>
      <c r="DY26" s="1">
        <v>576.48889999999994</v>
      </c>
      <c r="EA26" s="1">
        <v>14817</v>
      </c>
      <c r="EB26" s="1">
        <v>14629</v>
      </c>
      <c r="ED26">
        <f t="shared" si="53"/>
        <v>1.3288303781758661</v>
      </c>
      <c r="EE26">
        <f t="shared" si="54"/>
        <v>2.9302362830522681</v>
      </c>
      <c r="EG26" s="1">
        <v>355696</v>
      </c>
      <c r="EH26" s="1">
        <v>266782</v>
      </c>
      <c r="EI26" s="1">
        <v>177283</v>
      </c>
      <c r="EJ26" s="1">
        <v>95202</v>
      </c>
      <c r="EL26">
        <f t="shared" si="65"/>
        <v>23.508188027954901</v>
      </c>
      <c r="EM26">
        <f t="shared" si="66"/>
        <v>17.631801927696305</v>
      </c>
      <c r="EN26">
        <f t="shared" si="67"/>
        <v>11.716752783725228</v>
      </c>
      <c r="EO26">
        <f t="shared" si="68"/>
        <v>6.2919642521629777</v>
      </c>
      <c r="EQ26" s="1">
        <v>37598</v>
      </c>
      <c r="ER26" s="1">
        <v>42764</v>
      </c>
      <c r="ES26" s="1">
        <v>216</v>
      </c>
      <c r="ET26" s="1">
        <v>526.3981</v>
      </c>
      <c r="EU26" s="1">
        <v>49</v>
      </c>
      <c r="EV26" s="1">
        <v>724.34870000000001</v>
      </c>
      <c r="EX26" s="1">
        <v>0.27756809999999998</v>
      </c>
      <c r="EY26" s="1">
        <v>0.21071129999999999</v>
      </c>
      <c r="EZ26" s="1">
        <v>0.65710480000000004</v>
      </c>
      <c r="FA26" s="1">
        <v>0.5143993</v>
      </c>
      <c r="FB26" s="1">
        <v>5.2746599999999998E-2</v>
      </c>
      <c r="FC26" s="1">
        <v>9.9912999999999998E-3</v>
      </c>
      <c r="FF26">
        <v>10334</v>
      </c>
      <c r="FG26">
        <v>15234</v>
      </c>
      <c r="FI26">
        <f t="shared" si="55"/>
        <v>2.0901877298238822E-2</v>
      </c>
      <c r="FJ26">
        <f t="shared" si="56"/>
        <v>3.2164894315347249E-3</v>
      </c>
    </row>
    <row r="27" spans="1:166" x14ac:dyDescent="0.25">
      <c r="A27">
        <v>2043</v>
      </c>
      <c r="B27" s="1">
        <v>14926</v>
      </c>
      <c r="C27" s="1">
        <v>14730</v>
      </c>
      <c r="D27" s="1">
        <v>34441</v>
      </c>
      <c r="E27" s="1">
        <v>36030</v>
      </c>
      <c r="F27" s="1">
        <v>4722</v>
      </c>
      <c r="G27" s="1">
        <v>4446</v>
      </c>
      <c r="H27" s="1">
        <v>32318</v>
      </c>
      <c r="I27" s="1">
        <v>34722</v>
      </c>
      <c r="J27" s="1">
        <v>30277</v>
      </c>
      <c r="K27" s="1">
        <v>33005</v>
      </c>
      <c r="L27" s="1">
        <v>1105334</v>
      </c>
      <c r="P27">
        <v>2043</v>
      </c>
      <c r="Q27">
        <f t="shared" si="0"/>
        <v>986.46938538880079</v>
      </c>
      <c r="R27">
        <f t="shared" si="1"/>
        <v>973.51561347829522</v>
      </c>
      <c r="S27">
        <f t="shared" si="2"/>
        <v>2276.2288692332631</v>
      </c>
      <c r="T27">
        <f t="shared" si="3"/>
        <v>2381.2469486505756</v>
      </c>
      <c r="U27">
        <f t="shared" si="24"/>
        <v>6617.4608167509341</v>
      </c>
      <c r="W27">
        <f t="shared" si="4"/>
        <v>2001.0273068080344</v>
      </c>
      <c r="X27">
        <f t="shared" si="5"/>
        <v>2181.3226627869067</v>
      </c>
      <c r="Z27">
        <f t="shared" si="25"/>
        <v>275.20156242522876</v>
      </c>
      <c r="AA27">
        <f t="shared" si="26"/>
        <v>199.92428586366896</v>
      </c>
      <c r="AB27">
        <f t="shared" si="27"/>
        <v>0.1209024128219273</v>
      </c>
      <c r="AC27">
        <f t="shared" si="28"/>
        <v>8.3957812933666401E-2</v>
      </c>
      <c r="AE27" s="1">
        <v>66815</v>
      </c>
      <c r="AF27" s="1">
        <v>4433</v>
      </c>
      <c r="AG27" s="1">
        <v>6327</v>
      </c>
      <c r="AH27" s="1">
        <v>3020</v>
      </c>
      <c r="AI27" s="1">
        <v>63055</v>
      </c>
      <c r="AJ27" s="1">
        <v>4529</v>
      </c>
      <c r="AK27" s="1">
        <v>6637</v>
      </c>
      <c r="AL27" s="1">
        <v>2790</v>
      </c>
      <c r="AM27" s="1">
        <v>60053</v>
      </c>
      <c r="AN27" s="1">
        <v>4179</v>
      </c>
      <c r="AO27" s="1">
        <v>6017</v>
      </c>
      <c r="AP27" s="1">
        <v>2721</v>
      </c>
      <c r="AR27" s="1">
        <v>15.58616</v>
      </c>
      <c r="AS27" s="1">
        <v>15.39127</v>
      </c>
      <c r="AT27" s="1">
        <v>15.609719999999999</v>
      </c>
      <c r="AU27" s="1">
        <v>16.92821</v>
      </c>
      <c r="AW27">
        <f t="shared" si="57"/>
        <v>6762</v>
      </c>
      <c r="AX27">
        <f t="shared" si="29"/>
        <v>254</v>
      </c>
      <c r="AY27">
        <f t="shared" si="30"/>
        <v>310</v>
      </c>
      <c r="AZ27">
        <f t="shared" si="31"/>
        <v>299</v>
      </c>
      <c r="BB27">
        <f t="shared" si="58"/>
        <v>0.10120481927710843</v>
      </c>
      <c r="BC27">
        <f t="shared" si="72"/>
        <v>5.7297541168508909E-2</v>
      </c>
      <c r="BD27">
        <f t="shared" si="73"/>
        <v>4.8996364785838471E-2</v>
      </c>
      <c r="BE27">
        <f t="shared" si="74"/>
        <v>9.9006622516556286E-2</v>
      </c>
      <c r="BF27">
        <f t="shared" si="32"/>
        <v>9.4608846702649047E-2</v>
      </c>
      <c r="BH27">
        <f t="shared" si="33"/>
        <v>3389.1517834694823</v>
      </c>
      <c r="BI27">
        <f t="shared" si="34"/>
        <v>240.38598094854038</v>
      </c>
      <c r="BJ27">
        <f t="shared" si="35"/>
        <v>357.27225372467279</v>
      </c>
      <c r="BK27">
        <f t="shared" si="36"/>
        <v>162.87243909908125</v>
      </c>
      <c r="BL27">
        <f t="shared" si="37"/>
        <v>4149.6824572417763</v>
      </c>
      <c r="BN27">
        <f t="shared" si="38"/>
        <v>312.08015796636187</v>
      </c>
      <c r="BO27">
        <f t="shared" si="8"/>
        <v>293.83913221483374</v>
      </c>
      <c r="BP27">
        <f t="shared" si="9"/>
        <v>2135.9183704271245</v>
      </c>
      <c r="BQ27">
        <f t="shared" si="10"/>
        <v>2294.8003483498551</v>
      </c>
      <c r="BR27">
        <f t="shared" si="39"/>
        <v>5036.6380089581753</v>
      </c>
      <c r="BT27" s="1">
        <v>57.484830000000002</v>
      </c>
      <c r="BU27" s="1">
        <v>50.98771</v>
      </c>
      <c r="BV27" s="1">
        <v>16.216819999999998</v>
      </c>
      <c r="BW27" s="1">
        <v>15.204700000000001</v>
      </c>
      <c r="BY27">
        <f t="shared" si="40"/>
        <v>936.07704008387429</v>
      </c>
      <c r="BZ27">
        <f t="shared" si="41"/>
        <v>781.74898200326993</v>
      </c>
      <c r="CA27">
        <f t="shared" si="42"/>
        <v>1807.3511169891606</v>
      </c>
      <c r="CB27">
        <f t="shared" si="43"/>
        <v>1820.6017143366757</v>
      </c>
      <c r="CC27">
        <f t="shared" si="44"/>
        <v>5345.7788534129813</v>
      </c>
      <c r="CD27" s="4">
        <f t="shared" si="45"/>
        <v>-521.72962591594023</v>
      </c>
      <c r="CF27">
        <f t="shared" si="11"/>
        <v>232.86744387470958</v>
      </c>
      <c r="CG27">
        <f t="shared" si="12"/>
        <v>158.61183646876461</v>
      </c>
      <c r="CI27">
        <v>1.8715040493936073</v>
      </c>
      <c r="CJ27">
        <v>3.8344999999999914</v>
      </c>
      <c r="CK27">
        <v>2</v>
      </c>
      <c r="CL27">
        <f t="shared" si="71"/>
        <v>16.557475842537084</v>
      </c>
      <c r="CM27">
        <f t="shared" si="69"/>
        <v>17.894328391640162</v>
      </c>
      <c r="CN27">
        <f t="shared" si="70"/>
        <v>4050990.2443125057</v>
      </c>
      <c r="CS27">
        <f t="shared" si="62"/>
        <v>15.499072977942365</v>
      </c>
      <c r="CT27">
        <f t="shared" si="47"/>
        <v>12.943789884447099</v>
      </c>
      <c r="CU27">
        <f t="shared" si="48"/>
        <v>29.92517245853044</v>
      </c>
      <c r="CV27">
        <f t="shared" si="49"/>
        <v>30.144568904011109</v>
      </c>
      <c r="CW27">
        <f t="shared" si="50"/>
        <v>88.51260422493101</v>
      </c>
      <c r="CX27">
        <f t="shared" si="63"/>
        <v>2.1849621669467266E-2</v>
      </c>
      <c r="CZ27" s="1">
        <v>0</v>
      </c>
      <c r="DA27" s="1">
        <v>0</v>
      </c>
      <c r="DB27" s="1">
        <v>10296</v>
      </c>
      <c r="DC27" s="1">
        <v>15484</v>
      </c>
      <c r="DE27" s="1">
        <v>7.8678210000000002</v>
      </c>
      <c r="DF27" s="1">
        <v>7.9027950000000002</v>
      </c>
      <c r="DH27">
        <f t="shared" si="13"/>
        <v>680.46956933961496</v>
      </c>
      <c r="DI27">
        <f t="shared" si="14"/>
        <v>1023.3479809299337</v>
      </c>
      <c r="DK27">
        <f t="shared" si="15"/>
        <v>279.35430190477967</v>
      </c>
      <c r="DL27">
        <f t="shared" si="16"/>
        <v>421.98424633780678</v>
      </c>
      <c r="DM27">
        <f t="shared" si="51"/>
        <v>0.13119483006574822</v>
      </c>
      <c r="DN27">
        <f t="shared" si="17"/>
        <v>4.6254021052972005</v>
      </c>
      <c r="DO27">
        <f t="shared" si="18"/>
        <v>25.299770353233239</v>
      </c>
      <c r="DP27">
        <f t="shared" si="19"/>
        <v>6.9869939646694545</v>
      </c>
      <c r="DQ27">
        <f t="shared" si="20"/>
        <v>23.157574939341654</v>
      </c>
      <c r="DR27">
        <f t="shared" si="52"/>
        <v>11.612396069966655</v>
      </c>
      <c r="DS27">
        <f t="shared" si="22"/>
        <v>76.900208154964361</v>
      </c>
      <c r="DT27">
        <f t="shared" si="64"/>
        <v>0.13119483006574825</v>
      </c>
      <c r="DV27" s="1">
        <v>2753</v>
      </c>
      <c r="DW27" s="1">
        <v>655.05629999999996</v>
      </c>
      <c r="DX27" s="1">
        <v>6318</v>
      </c>
      <c r="DY27" s="1">
        <v>574.04070000000002</v>
      </c>
      <c r="EA27" s="1">
        <v>14851</v>
      </c>
      <c r="EB27" s="1">
        <v>14552</v>
      </c>
      <c r="ED27">
        <f t="shared" si="53"/>
        <v>1.430231239054915</v>
      </c>
      <c r="EE27">
        <f t="shared" si="54"/>
        <v>2.876363223718664</v>
      </c>
      <c r="EG27" s="1">
        <v>356088</v>
      </c>
      <c r="EH27" s="1">
        <v>268035</v>
      </c>
      <c r="EI27" s="1">
        <v>175852</v>
      </c>
      <c r="EJ27" s="1">
        <v>97531</v>
      </c>
      <c r="EL27">
        <f t="shared" si="65"/>
        <v>23.534095571775914</v>
      </c>
      <c r="EM27">
        <f t="shared" si="66"/>
        <v>17.714613540981322</v>
      </c>
      <c r="EN27">
        <f t="shared" si="67"/>
        <v>11.622177030643936</v>
      </c>
      <c r="EO27">
        <f t="shared" si="68"/>
        <v>6.4458894296097498</v>
      </c>
      <c r="EQ27" s="1">
        <v>37099</v>
      </c>
      <c r="ER27" s="1">
        <v>43496</v>
      </c>
      <c r="ES27" s="1">
        <v>188</v>
      </c>
      <c r="ET27" s="1">
        <v>625.73379999999997</v>
      </c>
      <c r="EU27" s="1">
        <v>51</v>
      </c>
      <c r="EV27" s="1">
        <v>714.03620000000001</v>
      </c>
      <c r="EX27" s="1">
        <v>0.27741130000000003</v>
      </c>
      <c r="EY27" s="1">
        <v>0.20802029999999999</v>
      </c>
      <c r="EZ27" s="1">
        <v>0.65045169999999997</v>
      </c>
      <c r="FA27" s="1">
        <v>0.50349650000000001</v>
      </c>
      <c r="FB27" s="1">
        <v>5.1799600000000001E-2</v>
      </c>
      <c r="FC27" s="1">
        <v>1.13706E-2</v>
      </c>
      <c r="FF27">
        <v>10303</v>
      </c>
      <c r="FG27">
        <v>15561</v>
      </c>
      <c r="FI27">
        <f t="shared" si="55"/>
        <v>1.8247112491507327E-2</v>
      </c>
      <c r="FJ27">
        <f t="shared" si="56"/>
        <v>3.277424330055909E-3</v>
      </c>
    </row>
    <row r="28" spans="1:166" x14ac:dyDescent="0.25">
      <c r="A28">
        <v>2044</v>
      </c>
      <c r="B28" s="1">
        <v>15157</v>
      </c>
      <c r="C28" s="1">
        <v>14610</v>
      </c>
      <c r="D28" s="1">
        <v>34142</v>
      </c>
      <c r="E28" s="1">
        <v>37014</v>
      </c>
      <c r="F28" s="1">
        <v>4831</v>
      </c>
      <c r="G28" s="1">
        <v>4433</v>
      </c>
      <c r="H28" s="1">
        <v>32021</v>
      </c>
      <c r="I28" s="1">
        <v>35673</v>
      </c>
      <c r="J28" s="1">
        <v>30011</v>
      </c>
      <c r="K28" s="1">
        <v>33960</v>
      </c>
      <c r="L28" s="1">
        <v>1111837</v>
      </c>
      <c r="P28">
        <v>2044</v>
      </c>
      <c r="Q28">
        <f t="shared" si="0"/>
        <v>1001.7363308547536</v>
      </c>
      <c r="R28">
        <f t="shared" si="1"/>
        <v>965.58473271676132</v>
      </c>
      <c r="S28">
        <f t="shared" si="2"/>
        <v>2256.4677580024409</v>
      </c>
      <c r="T28">
        <f t="shared" si="3"/>
        <v>2446.2801708951542</v>
      </c>
      <c r="U28">
        <f t="shared" si="24"/>
        <v>6670.0689924691105</v>
      </c>
      <c r="W28">
        <f t="shared" si="4"/>
        <v>1983.447187786634</v>
      </c>
      <c r="X28">
        <f t="shared" si="5"/>
        <v>2244.4392555141148</v>
      </c>
      <c r="Z28">
        <f t="shared" si="25"/>
        <v>273.02057021580686</v>
      </c>
      <c r="AA28">
        <f t="shared" si="26"/>
        <v>201.84091538103939</v>
      </c>
      <c r="AB28">
        <f t="shared" si="27"/>
        <v>0.12099466932224233</v>
      </c>
      <c r="AC28">
        <f t="shared" si="28"/>
        <v>8.2509320797535965E-2</v>
      </c>
      <c r="AE28" s="1">
        <v>67563</v>
      </c>
      <c r="AF28" s="1">
        <v>4425</v>
      </c>
      <c r="AG28" s="1">
        <v>6400</v>
      </c>
      <c r="AH28" s="1">
        <v>3051</v>
      </c>
      <c r="AI28" s="1">
        <v>63894</v>
      </c>
      <c r="AJ28" s="1">
        <v>4564</v>
      </c>
      <c r="AK28" s="1">
        <v>6697</v>
      </c>
      <c r="AL28" s="1">
        <v>2811</v>
      </c>
      <c r="AM28" s="1">
        <v>60822</v>
      </c>
      <c r="AN28" s="1">
        <v>4191</v>
      </c>
      <c r="AO28" s="1">
        <v>6094</v>
      </c>
      <c r="AP28" s="1">
        <v>2741</v>
      </c>
      <c r="AR28" s="1">
        <v>15.316090000000001</v>
      </c>
      <c r="AS28" s="1">
        <v>15.203440000000001</v>
      </c>
      <c r="AT28" s="1">
        <v>16.26857</v>
      </c>
      <c r="AU28" s="1">
        <v>17.16056</v>
      </c>
      <c r="AW28">
        <f t="shared" si="57"/>
        <v>6741</v>
      </c>
      <c r="AX28">
        <f t="shared" si="29"/>
        <v>234</v>
      </c>
      <c r="AY28">
        <f t="shared" si="30"/>
        <v>306</v>
      </c>
      <c r="AZ28">
        <f t="shared" si="31"/>
        <v>310</v>
      </c>
      <c r="BB28">
        <f t="shared" si="58"/>
        <v>9.9773544691621155E-2</v>
      </c>
      <c r="BC28">
        <f t="shared" si="72"/>
        <v>5.2881355932203389E-2</v>
      </c>
      <c r="BD28">
        <f t="shared" si="73"/>
        <v>4.7812500000000001E-2</v>
      </c>
      <c r="BE28">
        <f t="shared" si="74"/>
        <v>0.10160603080957063</v>
      </c>
      <c r="BF28">
        <f t="shared" si="32"/>
        <v>9.3210869485136114E-2</v>
      </c>
      <c r="BH28">
        <f t="shared" si="33"/>
        <v>3374.7402094561076</v>
      </c>
      <c r="BI28">
        <f t="shared" si="34"/>
        <v>239.2874156450377</v>
      </c>
      <c r="BJ28">
        <f t="shared" si="35"/>
        <v>375.71803147482814</v>
      </c>
      <c r="BK28">
        <f t="shared" si="36"/>
        <v>166.35071070209079</v>
      </c>
      <c r="BL28">
        <f t="shared" si="37"/>
        <v>4156.0963672780636</v>
      </c>
      <c r="BN28">
        <f t="shared" si="38"/>
        <v>319.28404132475521</v>
      </c>
      <c r="BO28">
        <f t="shared" si="8"/>
        <v>292.97995346566756</v>
      </c>
      <c r="BP28">
        <f t="shared" si="9"/>
        <v>2116.2894405423281</v>
      </c>
      <c r="BQ28">
        <f t="shared" si="10"/>
        <v>2357.652578385012</v>
      </c>
      <c r="BR28">
        <f t="shared" si="39"/>
        <v>5086.2060137177632</v>
      </c>
      <c r="BT28" s="1">
        <v>57.079650000000001</v>
      </c>
      <c r="BU28" s="1">
        <v>50.698790000000002</v>
      </c>
      <c r="BV28" s="1">
        <v>15.909789999999999</v>
      </c>
      <c r="BW28" s="1">
        <v>15.107100000000001</v>
      </c>
      <c r="BY28">
        <f t="shared" si="40"/>
        <v>950.93470579489815</v>
      </c>
      <c r="BZ28">
        <f t="shared" si="41"/>
        <v>775.04636664945781</v>
      </c>
      <c r="CA28">
        <f t="shared" si="42"/>
        <v>1756.8379201720461</v>
      </c>
      <c r="CB28">
        <f t="shared" si="43"/>
        <v>1858.4594808203728</v>
      </c>
      <c r="CC28">
        <f t="shared" si="44"/>
        <v>5341.2784734367751</v>
      </c>
      <c r="CD28" s="4">
        <f t="shared" si="45"/>
        <v>-540.79896628564438</v>
      </c>
      <c r="CF28">
        <f t="shared" si="11"/>
        <v>226.64805746949557</v>
      </c>
      <c r="CG28">
        <f t="shared" si="12"/>
        <v>159.10451193971383</v>
      </c>
      <c r="CI28">
        <v>1.8380180502524297</v>
      </c>
      <c r="CJ28">
        <v>3.8344999999999914</v>
      </c>
      <c r="CK28">
        <v>2</v>
      </c>
      <c r="CL28">
        <f t="shared" si="71"/>
        <v>16.855266915410947</v>
      </c>
      <c r="CM28">
        <f t="shared" si="69"/>
        <v>18.21616315080157</v>
      </c>
      <c r="CN28">
        <f t="shared" si="70"/>
        <v>4126804.6907753539</v>
      </c>
      <c r="CS28">
        <f t="shared" si="62"/>
        <v>16.02825828530079</v>
      </c>
      <c r="CT28">
        <f t="shared" si="47"/>
        <v>13.063613381696069</v>
      </c>
      <c r="CU28">
        <f t="shared" si="48"/>
        <v>29.611972071615266</v>
      </c>
      <c r="CV28">
        <f t="shared" si="49"/>
        <v>31.324830600703436</v>
      </c>
      <c r="CW28">
        <f t="shared" si="50"/>
        <v>90.028674339315558</v>
      </c>
      <c r="CX28">
        <f t="shared" si="63"/>
        <v>2.1815588835729649E-2</v>
      </c>
      <c r="CZ28" s="1">
        <v>0</v>
      </c>
      <c r="DA28" s="1">
        <v>0</v>
      </c>
      <c r="DB28" s="1">
        <v>10226</v>
      </c>
      <c r="DC28" s="1">
        <v>16276</v>
      </c>
      <c r="DE28" s="1">
        <v>8.0745349999999991</v>
      </c>
      <c r="DF28" s="1">
        <v>7.9377069999999996</v>
      </c>
      <c r="DH28">
        <f t="shared" si="13"/>
        <v>675.84322222872004</v>
      </c>
      <c r="DI28">
        <f t="shared" si="14"/>
        <v>1075.6917939560578</v>
      </c>
      <c r="DK28">
        <f t="shared" si="15"/>
        <v>284.74471279479724</v>
      </c>
      <c r="DL28">
        <f t="shared" si="16"/>
        <v>445.52810353803437</v>
      </c>
      <c r="DM28">
        <f t="shared" si="51"/>
        <v>0.13672247570775825</v>
      </c>
      <c r="DN28">
        <f t="shared" si="17"/>
        <v>4.7994481369083379</v>
      </c>
      <c r="DO28">
        <f t="shared" si="18"/>
        <v>24.812523934706928</v>
      </c>
      <c r="DP28">
        <f t="shared" si="19"/>
        <v>7.5094951034504138</v>
      </c>
      <c r="DQ28">
        <f t="shared" si="20"/>
        <v>23.815335497253024</v>
      </c>
      <c r="DR28">
        <f t="shared" si="52"/>
        <v>12.308943240358751</v>
      </c>
      <c r="DS28">
        <f t="shared" si="22"/>
        <v>77.7197310989568</v>
      </c>
      <c r="DT28">
        <f t="shared" si="64"/>
        <v>0.13672247570775825</v>
      </c>
      <c r="DV28" s="1">
        <v>2696</v>
      </c>
      <c r="DW28" s="1">
        <v>647.58159999999998</v>
      </c>
      <c r="DX28" s="1">
        <v>6233</v>
      </c>
      <c r="DY28" s="1">
        <v>579.03539999999998</v>
      </c>
      <c r="EA28" s="1">
        <v>15133</v>
      </c>
      <c r="EB28" s="1">
        <v>14634</v>
      </c>
      <c r="ED28">
        <f t="shared" si="53"/>
        <v>1.3846366053189294</v>
      </c>
      <c r="EE28">
        <f t="shared" si="54"/>
        <v>2.8623561031029729</v>
      </c>
      <c r="EG28" s="1">
        <v>357543</v>
      </c>
      <c r="EH28" s="1">
        <v>270629</v>
      </c>
      <c r="EI28" s="1">
        <v>175284</v>
      </c>
      <c r="EJ28" s="1">
        <v>100314</v>
      </c>
      <c r="EL28">
        <f t="shared" si="65"/>
        <v>23.630257501009513</v>
      </c>
      <c r="EM28">
        <f t="shared" si="66"/>
        <v>17.886052746776482</v>
      </c>
      <c r="EN28">
        <f t="shared" si="67"/>
        <v>11.584637528372674</v>
      </c>
      <c r="EO28">
        <f t="shared" si="68"/>
        <v>6.6298197726043249</v>
      </c>
      <c r="EQ28" s="1">
        <v>36521</v>
      </c>
      <c r="ER28" s="1">
        <v>44918</v>
      </c>
      <c r="ES28" s="1">
        <v>201</v>
      </c>
      <c r="ET28" s="1">
        <v>675.60339999999997</v>
      </c>
      <c r="EU28" s="1">
        <v>58</v>
      </c>
      <c r="EV28" s="1">
        <v>691.57470000000001</v>
      </c>
      <c r="EX28" s="1">
        <v>0.27778000000000003</v>
      </c>
      <c r="EY28" s="1">
        <v>0.21233260000000001</v>
      </c>
      <c r="EZ28" s="1">
        <v>0.67382580000000003</v>
      </c>
      <c r="FA28" s="1">
        <v>0.50058499999999995</v>
      </c>
      <c r="FB28" s="1">
        <v>5.3137400000000001E-2</v>
      </c>
      <c r="FC28" s="1">
        <v>1.29026E-2</v>
      </c>
      <c r="FF28">
        <v>10259</v>
      </c>
      <c r="FG28">
        <v>16228</v>
      </c>
      <c r="FI28">
        <f t="shared" si="55"/>
        <v>1.9592552880397698E-2</v>
      </c>
      <c r="FJ28">
        <f t="shared" si="56"/>
        <v>3.5740695094897707E-3</v>
      </c>
    </row>
    <row r="29" spans="1:166" x14ac:dyDescent="0.25">
      <c r="A29">
        <v>2045</v>
      </c>
      <c r="B29" s="1">
        <v>15183</v>
      </c>
      <c r="C29" s="1">
        <v>14574</v>
      </c>
      <c r="D29" s="1">
        <v>33581</v>
      </c>
      <c r="E29" s="1">
        <v>37929</v>
      </c>
      <c r="F29" s="1">
        <v>4843</v>
      </c>
      <c r="G29" s="1">
        <v>4319</v>
      </c>
      <c r="H29" s="1">
        <v>31579</v>
      </c>
      <c r="I29" s="1">
        <v>36582</v>
      </c>
      <c r="J29" s="1">
        <v>29591</v>
      </c>
      <c r="K29" s="1">
        <v>34831</v>
      </c>
      <c r="L29" s="1">
        <v>1117156</v>
      </c>
      <c r="P29">
        <v>2045</v>
      </c>
      <c r="Q29">
        <f t="shared" si="0"/>
        <v>1003.454688353086</v>
      </c>
      <c r="R29">
        <f t="shared" si="1"/>
        <v>963.20546848830111</v>
      </c>
      <c r="S29">
        <f t="shared" si="2"/>
        <v>2219.3908904422697</v>
      </c>
      <c r="T29">
        <f t="shared" si="3"/>
        <v>2506.7531367018505</v>
      </c>
      <c r="U29">
        <f t="shared" si="24"/>
        <v>6692.8041839855068</v>
      </c>
      <c r="W29">
        <f t="shared" si="4"/>
        <v>1955.6891051212651</v>
      </c>
      <c r="X29">
        <f t="shared" si="5"/>
        <v>2302.0042317082484</v>
      </c>
      <c r="Z29">
        <f t="shared" si="25"/>
        <v>263.70178532100454</v>
      </c>
      <c r="AA29">
        <f t="shared" si="26"/>
        <v>204.74890499360208</v>
      </c>
      <c r="AB29">
        <f t="shared" si="27"/>
        <v>0.11881718829099785</v>
      </c>
      <c r="AC29">
        <f t="shared" si="28"/>
        <v>8.1678926415144085E-2</v>
      </c>
      <c r="AE29" s="1">
        <v>68160</v>
      </c>
      <c r="AF29" s="1">
        <v>4503</v>
      </c>
      <c r="AG29" s="1">
        <v>6424</v>
      </c>
      <c r="AH29" s="1">
        <v>3078</v>
      </c>
      <c r="AI29" s="1">
        <v>64438</v>
      </c>
      <c r="AJ29" s="1">
        <v>4650</v>
      </c>
      <c r="AK29" s="1">
        <v>6730</v>
      </c>
      <c r="AL29" s="1">
        <v>2845</v>
      </c>
      <c r="AM29" s="1">
        <v>61411</v>
      </c>
      <c r="AN29" s="1">
        <v>4268</v>
      </c>
      <c r="AO29" s="1">
        <v>6129</v>
      </c>
      <c r="AP29" s="1">
        <v>2777</v>
      </c>
      <c r="AR29" s="1">
        <v>15.340249999999999</v>
      </c>
      <c r="AS29" s="1">
        <v>15.102069999999999</v>
      </c>
      <c r="AT29" s="1">
        <v>15.461449999999999</v>
      </c>
      <c r="AU29" s="1">
        <v>17.275729999999999</v>
      </c>
      <c r="AW29">
        <f t="shared" si="57"/>
        <v>6749</v>
      </c>
      <c r="AX29">
        <f t="shared" si="29"/>
        <v>235</v>
      </c>
      <c r="AY29">
        <f t="shared" si="30"/>
        <v>295</v>
      </c>
      <c r="AZ29">
        <f t="shared" si="31"/>
        <v>301</v>
      </c>
      <c r="BB29">
        <f t="shared" si="58"/>
        <v>9.9017018779342728E-2</v>
      </c>
      <c r="BC29">
        <f t="shared" si="72"/>
        <v>5.218743060182101E-2</v>
      </c>
      <c r="BD29">
        <f t="shared" si="73"/>
        <v>4.5921544209215445E-2</v>
      </c>
      <c r="BE29">
        <f t="shared" si="74"/>
        <v>9.7790773229369715E-2</v>
      </c>
      <c r="BF29">
        <f t="shared" si="32"/>
        <v>9.225339256374368E-2</v>
      </c>
      <c r="BH29">
        <f t="shared" si="33"/>
        <v>3408.8418173271593</v>
      </c>
      <c r="BI29">
        <f t="shared" si="34"/>
        <v>242.17080801268625</v>
      </c>
      <c r="BJ29">
        <f t="shared" si="35"/>
        <v>358.83735229255643</v>
      </c>
      <c r="BK29">
        <f t="shared" si="36"/>
        <v>169.49271545627707</v>
      </c>
      <c r="BL29">
        <f t="shared" si="37"/>
        <v>4179.342693088679</v>
      </c>
      <c r="BN29">
        <f t="shared" si="38"/>
        <v>320.07712940090858</v>
      </c>
      <c r="BO29">
        <f t="shared" si="8"/>
        <v>285.44561674221029</v>
      </c>
      <c r="BP29">
        <f t="shared" si="9"/>
        <v>2087.0773630706781</v>
      </c>
      <c r="BQ29">
        <f t="shared" si="10"/>
        <v>2417.7290001536321</v>
      </c>
      <c r="BR29">
        <f t="shared" si="39"/>
        <v>5110.3291093674288</v>
      </c>
      <c r="BT29" s="1">
        <v>56.178469999999997</v>
      </c>
      <c r="BU29" s="1">
        <v>49.998170000000002</v>
      </c>
      <c r="BV29" s="1">
        <v>16.030280000000001</v>
      </c>
      <c r="BW29" s="1">
        <v>14.93651</v>
      </c>
      <c r="BY29">
        <f t="shared" si="40"/>
        <v>938.24602944803303</v>
      </c>
      <c r="BZ29">
        <f t="shared" si="41"/>
        <v>744.6799688233632</v>
      </c>
      <c r="CA29">
        <f t="shared" si="42"/>
        <v>1745.7089579132587</v>
      </c>
      <c r="CB29">
        <f t="shared" si="43"/>
        <v>1884.2951849997064</v>
      </c>
      <c r="CC29">
        <f t="shared" si="44"/>
        <v>5312.9301411843608</v>
      </c>
      <c r="CD29" s="4">
        <f t="shared" si="45"/>
        <v>-549.33855017571386</v>
      </c>
      <c r="CF29">
        <f t="shared" si="11"/>
        <v>220.56995921574151</v>
      </c>
      <c r="CG29">
        <f t="shared" si="12"/>
        <v>159.57428470638814</v>
      </c>
      <c r="CI29">
        <v>1.8320502579634734</v>
      </c>
      <c r="CJ29">
        <v>3.8344999999999914</v>
      </c>
      <c r="CK29">
        <v>2</v>
      </c>
      <c r="CL29">
        <f t="shared" si="71"/>
        <v>17.158413848316059</v>
      </c>
      <c r="CM29">
        <f t="shared" si="69"/>
        <v>18.54378620276378</v>
      </c>
      <c r="CN29">
        <f t="shared" si="70"/>
        <v>4202656.1058904687</v>
      </c>
      <c r="CS29">
        <f t="shared" si="62"/>
        <v>16.098813664808684</v>
      </c>
      <c r="CT29">
        <f t="shared" si="47"/>
        <v>12.777527089622366</v>
      </c>
      <c r="CU29">
        <f t="shared" si="48"/>
        <v>29.953596758588255</v>
      </c>
      <c r="CV29">
        <f t="shared" si="49"/>
        <v>32.331516596614229</v>
      </c>
      <c r="CW29">
        <f t="shared" si="50"/>
        <v>91.161454109633524</v>
      </c>
      <c r="CX29">
        <f t="shared" si="63"/>
        <v>2.1691390352368129E-2</v>
      </c>
      <c r="CZ29" s="1">
        <v>0</v>
      </c>
      <c r="DA29" s="1">
        <v>0</v>
      </c>
      <c r="DB29" s="1">
        <v>9999</v>
      </c>
      <c r="DC29" s="1">
        <v>16878</v>
      </c>
      <c r="DE29" s="1">
        <v>7.9376749999999996</v>
      </c>
      <c r="DF29" s="1">
        <v>7.9203749999999999</v>
      </c>
      <c r="DH29">
        <f t="shared" si="13"/>
        <v>660.8406394548183</v>
      </c>
      <c r="DI29">
        <f t="shared" si="14"/>
        <v>1115.4783791097534</v>
      </c>
      <c r="DK29">
        <f t="shared" si="15"/>
        <v>273.704690838864</v>
      </c>
      <c r="DL29">
        <f t="shared" si="16"/>
        <v>460.99804731433591</v>
      </c>
      <c r="DM29">
        <f t="shared" si="51"/>
        <v>0.13828578931576535</v>
      </c>
      <c r="DN29">
        <f t="shared" si="17"/>
        <v>4.6963383576386288</v>
      </c>
      <c r="DO29">
        <f t="shared" si="18"/>
        <v>25.257258400949624</v>
      </c>
      <c r="DP29">
        <f t="shared" si="19"/>
        <v>7.9099952790849608</v>
      </c>
      <c r="DQ29">
        <f t="shared" si="20"/>
        <v>24.421521317529269</v>
      </c>
      <c r="DR29">
        <f t="shared" si="52"/>
        <v>12.606333636723591</v>
      </c>
      <c r="DS29">
        <f t="shared" si="22"/>
        <v>78.555120472909934</v>
      </c>
      <c r="DT29">
        <f t="shared" si="64"/>
        <v>0.13828578931576532</v>
      </c>
      <c r="DV29" s="1">
        <v>2743</v>
      </c>
      <c r="DW29" s="1">
        <v>629.46069999999997</v>
      </c>
      <c r="DX29" s="1">
        <v>6140</v>
      </c>
      <c r="DY29" s="1">
        <v>582.70219999999995</v>
      </c>
      <c r="EA29" s="1">
        <v>15147</v>
      </c>
      <c r="EB29" s="1">
        <v>14650</v>
      </c>
      <c r="ED29">
        <f t="shared" si="53"/>
        <v>1.3693543584081795</v>
      </c>
      <c r="EE29">
        <f t="shared" si="54"/>
        <v>2.8375037839576822</v>
      </c>
      <c r="EG29" s="1">
        <v>358016</v>
      </c>
      <c r="EH29" s="1">
        <v>271922</v>
      </c>
      <c r="EI29" s="1">
        <v>175050</v>
      </c>
      <c r="EJ29" s="1">
        <v>102924</v>
      </c>
      <c r="EL29">
        <f t="shared" si="65"/>
        <v>23.661518389344558</v>
      </c>
      <c r="EM29">
        <f t="shared" si="66"/>
        <v>17.971507986982012</v>
      </c>
      <c r="EN29">
        <f t="shared" si="67"/>
        <v>11.569172310887684</v>
      </c>
      <c r="EO29">
        <f t="shared" si="68"/>
        <v>6.8023164291676892</v>
      </c>
      <c r="EQ29" s="1">
        <v>36125</v>
      </c>
      <c r="ER29" s="1">
        <v>46040</v>
      </c>
      <c r="ES29" s="1">
        <v>185</v>
      </c>
      <c r="ET29" s="1">
        <v>592.56669999999997</v>
      </c>
      <c r="EU29" s="1">
        <v>74</v>
      </c>
      <c r="EV29" s="1">
        <v>778.31899999999996</v>
      </c>
      <c r="EX29" s="1">
        <v>0.2781208</v>
      </c>
      <c r="EY29" s="1">
        <v>0.21245600000000001</v>
      </c>
      <c r="EZ29" s="1">
        <v>0.66627919999999996</v>
      </c>
      <c r="FA29" s="1">
        <v>0.50648720000000003</v>
      </c>
      <c r="FB29" s="1">
        <v>5.8234599999999997E-2</v>
      </c>
      <c r="FC29" s="1">
        <v>1.29502E-2</v>
      </c>
      <c r="FF29">
        <v>10038</v>
      </c>
      <c r="FG29">
        <v>16707</v>
      </c>
      <c r="FI29">
        <f t="shared" si="55"/>
        <v>1.8429966128710899E-2</v>
      </c>
      <c r="FJ29">
        <f t="shared" si="56"/>
        <v>4.4292811396420663E-3</v>
      </c>
    </row>
    <row r="30" spans="1:166" x14ac:dyDescent="0.25">
      <c r="A30">
        <v>2046</v>
      </c>
      <c r="B30" s="1">
        <v>15288</v>
      </c>
      <c r="C30" s="1">
        <v>14833</v>
      </c>
      <c r="D30" s="1">
        <v>33332</v>
      </c>
      <c r="E30" s="1">
        <v>38798</v>
      </c>
      <c r="F30" s="1">
        <v>4910</v>
      </c>
      <c r="G30" s="1">
        <v>4500</v>
      </c>
      <c r="H30" s="1">
        <v>31393</v>
      </c>
      <c r="I30" s="1">
        <v>37508</v>
      </c>
      <c r="J30" s="1">
        <v>29352</v>
      </c>
      <c r="K30" s="1">
        <v>35660</v>
      </c>
      <c r="L30" s="1">
        <v>1120427</v>
      </c>
      <c r="P30">
        <v>2046</v>
      </c>
      <c r="Q30">
        <f t="shared" si="0"/>
        <v>1010.3942090194282</v>
      </c>
      <c r="R30">
        <f t="shared" si="1"/>
        <v>980.32295279861194</v>
      </c>
      <c r="S30">
        <f t="shared" si="2"/>
        <v>2202.9343128620867</v>
      </c>
      <c r="T30">
        <f t="shared" si="3"/>
        <v>2564.1859315499592</v>
      </c>
      <c r="U30">
        <f t="shared" si="24"/>
        <v>6757.8374062300863</v>
      </c>
      <c r="W30">
        <f t="shared" si="4"/>
        <v>1939.8934342712098</v>
      </c>
      <c r="X30">
        <f t="shared" si="5"/>
        <v>2356.7933996358456</v>
      </c>
      <c r="Z30">
        <f t="shared" si="25"/>
        <v>263.0408785908769</v>
      </c>
      <c r="AA30">
        <f t="shared" si="26"/>
        <v>207.39253191411353</v>
      </c>
      <c r="AB30">
        <f t="shared" si="27"/>
        <v>0.1194047761910477</v>
      </c>
      <c r="AC30">
        <f t="shared" si="28"/>
        <v>8.0880457755554455E-2</v>
      </c>
      <c r="AE30" s="1">
        <v>69112</v>
      </c>
      <c r="AF30" s="1">
        <v>4429</v>
      </c>
      <c r="AG30" s="1">
        <v>6383</v>
      </c>
      <c r="AH30" s="1">
        <v>3140</v>
      </c>
      <c r="AI30" s="1">
        <v>65429</v>
      </c>
      <c r="AJ30" s="1">
        <v>4560</v>
      </c>
      <c r="AK30" s="1">
        <v>6731</v>
      </c>
      <c r="AL30" s="1">
        <v>2932</v>
      </c>
      <c r="AM30" s="1">
        <v>62288</v>
      </c>
      <c r="AN30" s="1">
        <v>4188</v>
      </c>
      <c r="AO30" s="1">
        <v>6091</v>
      </c>
      <c r="AP30" s="1">
        <v>2858</v>
      </c>
      <c r="AR30" s="1">
        <v>15.042389999999999</v>
      </c>
      <c r="AS30" s="1">
        <v>15.655279999999999</v>
      </c>
      <c r="AT30" s="1">
        <v>15.70011</v>
      </c>
      <c r="AU30" s="1">
        <v>16.653169999999999</v>
      </c>
      <c r="AW30">
        <f t="shared" si="57"/>
        <v>6824</v>
      </c>
      <c r="AX30">
        <f t="shared" si="29"/>
        <v>241</v>
      </c>
      <c r="AY30">
        <f t="shared" si="30"/>
        <v>292</v>
      </c>
      <c r="AZ30">
        <f t="shared" si="31"/>
        <v>282</v>
      </c>
      <c r="BB30">
        <f t="shared" si="58"/>
        <v>9.8738279893506198E-2</v>
      </c>
      <c r="BC30">
        <f t="shared" si="72"/>
        <v>5.4414088959132988E-2</v>
      </c>
      <c r="BD30">
        <f t="shared" si="73"/>
        <v>4.5746514178286075E-2</v>
      </c>
      <c r="BE30">
        <f t="shared" si="74"/>
        <v>8.9808917197452223E-2</v>
      </c>
      <c r="BF30">
        <f t="shared" si="32"/>
        <v>9.1965231628623717E-2</v>
      </c>
      <c r="BH30">
        <f t="shared" si="33"/>
        <v>3394.0597696602194</v>
      </c>
      <c r="BI30">
        <f t="shared" si="34"/>
        <v>246.18298948604152</v>
      </c>
      <c r="BJ30">
        <f t="shared" si="35"/>
        <v>364.4304394731476</v>
      </c>
      <c r="BK30">
        <f t="shared" si="36"/>
        <v>168.38106047922662</v>
      </c>
      <c r="BL30">
        <f t="shared" si="37"/>
        <v>4173.0542590986352</v>
      </c>
      <c r="BN30">
        <f t="shared" si="38"/>
        <v>324.50520449276507</v>
      </c>
      <c r="BO30">
        <f t="shared" si="8"/>
        <v>297.40802855752401</v>
      </c>
      <c r="BP30">
        <f t="shared" si="9"/>
        <v>2074.7844978903004</v>
      </c>
      <c r="BQ30">
        <f t="shared" si="10"/>
        <v>2478.9289633634689</v>
      </c>
      <c r="BR30">
        <f t="shared" si="39"/>
        <v>5175.6266943040582</v>
      </c>
      <c r="BT30" s="1">
        <v>57.026499999999999</v>
      </c>
      <c r="BU30" s="1">
        <v>50.602029999999999</v>
      </c>
      <c r="BV30" s="1">
        <v>15.553369999999999</v>
      </c>
      <c r="BW30" s="1">
        <v>14.88278</v>
      </c>
      <c r="BY30">
        <f t="shared" si="40"/>
        <v>965.58512929620497</v>
      </c>
      <c r="BZ30">
        <f t="shared" si="41"/>
        <v>785.25880091478552</v>
      </c>
      <c r="CA30">
        <f t="shared" si="42"/>
        <v>1683.7968107591414</v>
      </c>
      <c r="CB30">
        <f t="shared" si="43"/>
        <v>1925.0425276625913</v>
      </c>
      <c r="CC30">
        <f t="shared" si="44"/>
        <v>5359.6832686327234</v>
      </c>
      <c r="CD30" s="4">
        <f t="shared" si="45"/>
        <v>-564.21492067690269</v>
      </c>
      <c r="CF30">
        <f t="shared" si="11"/>
        <v>213.47151616033466</v>
      </c>
      <c r="CG30">
        <f t="shared" si="12"/>
        <v>161.0532006986567</v>
      </c>
      <c r="CI30">
        <v>1.8340168202402083</v>
      </c>
      <c r="CJ30">
        <v>3.8344999999999914</v>
      </c>
      <c r="CK30">
        <v>2</v>
      </c>
      <c r="CL30">
        <f t="shared" si="71"/>
        <v>17.467012967970327</v>
      </c>
      <c r="CM30">
        <f t="shared" si="69"/>
        <v>18.87730165167525</v>
      </c>
      <c r="CN30">
        <f t="shared" si="70"/>
        <v>4279650.8779197522</v>
      </c>
      <c r="CS30">
        <f t="shared" si="62"/>
        <v>16.865887975096118</v>
      </c>
      <c r="CT30">
        <f t="shared" si="47"/>
        <v>13.716125658791389</v>
      </c>
      <c r="CU30">
        <f t="shared" si="48"/>
        <v>29.410900728956999</v>
      </c>
      <c r="CV30">
        <f t="shared" si="49"/>
        <v>33.624742794576861</v>
      </c>
      <c r="CW30">
        <f t="shared" si="50"/>
        <v>93.617657157421363</v>
      </c>
      <c r="CX30">
        <f t="shared" si="63"/>
        <v>2.1875068744609122E-2</v>
      </c>
      <c r="CZ30" s="1">
        <v>0</v>
      </c>
      <c r="DA30" s="1">
        <v>0</v>
      </c>
      <c r="DB30" s="1">
        <v>10104</v>
      </c>
      <c r="DC30" s="1">
        <v>17408</v>
      </c>
      <c r="DE30" s="1">
        <v>7.8921659999999996</v>
      </c>
      <c r="DF30" s="1">
        <v>7.6713300000000002</v>
      </c>
      <c r="DH30">
        <f t="shared" si="13"/>
        <v>667.78016012116052</v>
      </c>
      <c r="DI30">
        <f t="shared" si="14"/>
        <v>1150.5064358065285</v>
      </c>
      <c r="DK30">
        <f t="shared" si="15"/>
        <v>274.99317034435859</v>
      </c>
      <c r="DL30">
        <f t="shared" si="16"/>
        <v>460.52361204935403</v>
      </c>
      <c r="DM30">
        <f t="shared" si="51"/>
        <v>0.1372313895297298</v>
      </c>
      <c r="DN30">
        <f t="shared" si="17"/>
        <v>4.8033092725081836</v>
      </c>
      <c r="DO30">
        <f t="shared" si="18"/>
        <v>24.607591456448816</v>
      </c>
      <c r="DP30">
        <f t="shared" si="19"/>
        <v>8.0439719037226034</v>
      </c>
      <c r="DQ30">
        <f t="shared" si="20"/>
        <v>25.580770890854257</v>
      </c>
      <c r="DR30">
        <f t="shared" si="52"/>
        <v>12.847281176230787</v>
      </c>
      <c r="DS30">
        <f t="shared" si="22"/>
        <v>80.770375981190568</v>
      </c>
      <c r="DT30">
        <f t="shared" si="64"/>
        <v>0.1372313895297298</v>
      </c>
      <c r="DV30" s="1">
        <v>2799</v>
      </c>
      <c r="DW30" s="1">
        <v>639.82259999999997</v>
      </c>
      <c r="DX30" s="1">
        <v>6250</v>
      </c>
      <c r="DY30" s="1">
        <v>587.03959999999995</v>
      </c>
      <c r="EA30" s="1">
        <v>15256</v>
      </c>
      <c r="EB30" s="1">
        <v>14919</v>
      </c>
      <c r="ED30">
        <f t="shared" si="53"/>
        <v>1.4203124540827878</v>
      </c>
      <c r="EE30">
        <f t="shared" si="54"/>
        <v>2.9098381686866244</v>
      </c>
      <c r="EG30" s="1">
        <v>357539</v>
      </c>
      <c r="EH30" s="1">
        <v>273038</v>
      </c>
      <c r="EI30" s="1">
        <v>174864</v>
      </c>
      <c r="EJ30" s="1">
        <v>105411</v>
      </c>
      <c r="EL30">
        <f t="shared" si="65"/>
        <v>23.629993138317463</v>
      </c>
      <c r="EM30">
        <f t="shared" si="66"/>
        <v>18.045265178064277</v>
      </c>
      <c r="EN30">
        <f t="shared" si="67"/>
        <v>11.556879445707306</v>
      </c>
      <c r="EO30">
        <f t="shared" si="68"/>
        <v>6.9666839329504811</v>
      </c>
      <c r="EQ30" s="1">
        <v>35858</v>
      </c>
      <c r="ER30" s="1">
        <v>47206</v>
      </c>
      <c r="ES30" s="1">
        <v>193</v>
      </c>
      <c r="ET30" s="1">
        <v>471.65699999999998</v>
      </c>
      <c r="EU30" s="1">
        <v>62</v>
      </c>
      <c r="EV30" s="1">
        <v>513.11379999999997</v>
      </c>
      <c r="EX30" s="1">
        <v>0.2804142</v>
      </c>
      <c r="EY30" s="1">
        <v>0.2150106</v>
      </c>
      <c r="EZ30" s="1">
        <v>0.67334590000000005</v>
      </c>
      <c r="FA30" s="1">
        <v>0.51092040000000005</v>
      </c>
      <c r="FB30" s="1">
        <v>5.57835E-2</v>
      </c>
      <c r="FC30" s="1">
        <v>1.38237E-2</v>
      </c>
      <c r="FF30">
        <v>10111</v>
      </c>
      <c r="FG30">
        <v>17243</v>
      </c>
      <c r="FI30">
        <f t="shared" si="55"/>
        <v>1.9088121847492829E-2</v>
      </c>
      <c r="FJ30">
        <f t="shared" si="56"/>
        <v>3.5956620077712696E-3</v>
      </c>
    </row>
    <row r="31" spans="1:166" x14ac:dyDescent="0.25">
      <c r="A31">
        <v>2047</v>
      </c>
      <c r="B31" s="1">
        <v>15234</v>
      </c>
      <c r="C31" s="1">
        <v>14950</v>
      </c>
      <c r="D31" s="1">
        <v>32610</v>
      </c>
      <c r="E31" s="1">
        <v>39551</v>
      </c>
      <c r="F31" s="1">
        <v>4802</v>
      </c>
      <c r="G31" s="1">
        <v>4462</v>
      </c>
      <c r="H31" s="1">
        <v>30741</v>
      </c>
      <c r="I31" s="1">
        <v>38393</v>
      </c>
      <c r="J31" s="1">
        <v>28692</v>
      </c>
      <c r="K31" s="1">
        <v>36381</v>
      </c>
      <c r="L31" s="1">
        <v>1123725</v>
      </c>
      <c r="P31">
        <v>2047</v>
      </c>
      <c r="Q31">
        <f t="shared" si="0"/>
        <v>1006.8253126767379</v>
      </c>
      <c r="R31">
        <f t="shared" si="1"/>
        <v>988.05556154110764</v>
      </c>
      <c r="S31">
        <f t="shared" si="2"/>
        <v>2155.2168469468575</v>
      </c>
      <c r="T31">
        <f t="shared" si="3"/>
        <v>2613.9522083285851</v>
      </c>
      <c r="U31">
        <f t="shared" si="24"/>
        <v>6764.0499294932888</v>
      </c>
      <c r="W31">
        <f t="shared" si="4"/>
        <v>1896.2735900827729</v>
      </c>
      <c r="X31">
        <f t="shared" si="5"/>
        <v>2404.4447748780622</v>
      </c>
      <c r="Z31">
        <f t="shared" si="25"/>
        <v>258.94325686408456</v>
      </c>
      <c r="AA31">
        <f t="shared" si="26"/>
        <v>209.50743345052297</v>
      </c>
      <c r="AB31">
        <f t="shared" si="27"/>
        <v>0.12014719411223565</v>
      </c>
      <c r="AC31">
        <f t="shared" si="28"/>
        <v>8.0149680159793874E-2</v>
      </c>
      <c r="AE31" s="1">
        <v>69576</v>
      </c>
      <c r="AF31" s="1">
        <v>4434</v>
      </c>
      <c r="AG31" s="1">
        <v>6315</v>
      </c>
      <c r="AH31" s="1">
        <v>3144</v>
      </c>
      <c r="AI31" s="1">
        <v>66112</v>
      </c>
      <c r="AJ31" s="1">
        <v>4559</v>
      </c>
      <c r="AK31" s="1">
        <v>6679</v>
      </c>
      <c r="AL31" s="1">
        <v>2953</v>
      </c>
      <c r="AM31" s="1">
        <v>62929</v>
      </c>
      <c r="AN31" s="1">
        <v>4185</v>
      </c>
      <c r="AO31" s="1">
        <v>6009</v>
      </c>
      <c r="AP31" s="1">
        <v>2867</v>
      </c>
      <c r="AR31" s="1">
        <v>15.26629</v>
      </c>
      <c r="AS31" s="1">
        <v>14.990080000000001</v>
      </c>
      <c r="AT31" s="1">
        <v>15.48123</v>
      </c>
      <c r="AU31" s="1">
        <v>17.435549999999999</v>
      </c>
      <c r="AW31">
        <f t="shared" si="57"/>
        <v>6647</v>
      </c>
      <c r="AX31">
        <f t="shared" si="29"/>
        <v>249</v>
      </c>
      <c r="AY31">
        <f t="shared" si="30"/>
        <v>306</v>
      </c>
      <c r="AZ31">
        <f t="shared" si="31"/>
        <v>277</v>
      </c>
      <c r="BB31">
        <f t="shared" si="58"/>
        <v>9.5535816948373001E-2</v>
      </c>
      <c r="BC31">
        <f t="shared" si="72"/>
        <v>5.615696887686062E-2</v>
      </c>
      <c r="BD31">
        <f t="shared" si="73"/>
        <v>4.8456057007125894E-2</v>
      </c>
      <c r="BE31">
        <f t="shared" si="74"/>
        <v>8.810432569974555E-2</v>
      </c>
      <c r="BF31">
        <f t="shared" si="32"/>
        <v>8.9602127736045714E-2</v>
      </c>
      <c r="BH31">
        <f t="shared" si="33"/>
        <v>3480.5362595088095</v>
      </c>
      <c r="BI31">
        <f t="shared" si="34"/>
        <v>235.67086823905314</v>
      </c>
      <c r="BJ31">
        <f t="shared" si="35"/>
        <v>356.57366534381686</v>
      </c>
      <c r="BK31">
        <f t="shared" si="36"/>
        <v>177.55440756390269</v>
      </c>
      <c r="BL31">
        <f t="shared" si="37"/>
        <v>4250.3352006555824</v>
      </c>
      <c r="BN31">
        <f t="shared" si="38"/>
        <v>317.36741180738454</v>
      </c>
      <c r="BO31">
        <f t="shared" si="8"/>
        <v>294.89658298303829</v>
      </c>
      <c r="BP31">
        <f t="shared" si="9"/>
        <v>2031.6933790859657</v>
      </c>
      <c r="BQ31">
        <f t="shared" si="10"/>
        <v>2537.4192089797821</v>
      </c>
      <c r="BR31">
        <f t="shared" si="39"/>
        <v>5181.37658285617</v>
      </c>
      <c r="BT31" s="1">
        <v>57.506740000000001</v>
      </c>
      <c r="BU31" s="1">
        <v>50.543329999999997</v>
      </c>
      <c r="BV31" s="1">
        <v>15.89799</v>
      </c>
      <c r="BW31" s="1">
        <v>15.072419999999999</v>
      </c>
      <c r="BY31">
        <f t="shared" si="40"/>
        <v>952.29885745515583</v>
      </c>
      <c r="BZ31">
        <f t="shared" si="41"/>
        <v>777.72449311794117</v>
      </c>
      <c r="CA31">
        <f t="shared" si="42"/>
        <v>1685.35956199054</v>
      </c>
      <c r="CB31">
        <f t="shared" si="43"/>
        <v>1995.5719706213549</v>
      </c>
      <c r="CC31">
        <f t="shared" si="44"/>
        <v>5410.9548831849916</v>
      </c>
      <c r="CD31" s="4">
        <f t="shared" si="45"/>
        <v>-569.4036680436875</v>
      </c>
      <c r="CF31">
        <f t="shared" si="11"/>
        <v>214.80234097390922</v>
      </c>
      <c r="CG31">
        <f t="shared" si="12"/>
        <v>164.76865956996613</v>
      </c>
      <c r="CI31">
        <v>1.8195141093423359</v>
      </c>
      <c r="CJ31">
        <v>3.8344999999999914</v>
      </c>
      <c r="CK31">
        <v>2</v>
      </c>
      <c r="CL31">
        <f t="shared" si="71"/>
        <v>17.781162333556026</v>
      </c>
      <c r="CM31">
        <f t="shared" si="69"/>
        <v>19.21681547402817</v>
      </c>
      <c r="CN31">
        <f t="shared" si="70"/>
        <v>4358140.394868358</v>
      </c>
      <c r="CS31">
        <f t="shared" si="62"/>
        <v>16.932980574470058</v>
      </c>
      <c r="CT31">
        <f t="shared" si="47"/>
        <v>13.828845462912689</v>
      </c>
      <c r="CU31">
        <f t="shared" si="48"/>
        <v>29.96765196216467</v>
      </c>
      <c r="CV31">
        <f t="shared" si="49"/>
        <v>35.483589157912611</v>
      </c>
      <c r="CW31">
        <f t="shared" si="50"/>
        <v>96.213067157460017</v>
      </c>
      <c r="CX31">
        <f t="shared" si="63"/>
        <v>2.2076633251822127E-2</v>
      </c>
      <c r="CZ31" s="1">
        <v>0</v>
      </c>
      <c r="DA31" s="1">
        <v>0</v>
      </c>
      <c r="DB31" s="1">
        <v>9847</v>
      </c>
      <c r="DC31" s="1">
        <v>17888</v>
      </c>
      <c r="DE31" s="1">
        <v>7.7863730000000002</v>
      </c>
      <c r="DF31" s="1">
        <v>7.8239539999999996</v>
      </c>
      <c r="DH31">
        <f t="shared" si="13"/>
        <v>650.79485715687531</v>
      </c>
      <c r="DI31">
        <f t="shared" si="14"/>
        <v>1182.2299588526644</v>
      </c>
      <c r="DK31">
        <f t="shared" si="15"/>
        <v>264.40611884963664</v>
      </c>
      <c r="DL31">
        <f t="shared" si="16"/>
        <v>482.63680083656385</v>
      </c>
      <c r="DM31">
        <f t="shared" si="51"/>
        <v>0.13806119914392573</v>
      </c>
      <c r="DN31">
        <f t="shared" si="17"/>
        <v>4.7014481212508965</v>
      </c>
      <c r="DO31">
        <f t="shared" si="18"/>
        <v>25.266203840913775</v>
      </c>
      <c r="DP31">
        <f t="shared" si="19"/>
        <v>8.5818433038230904</v>
      </c>
      <c r="DQ31">
        <f t="shared" si="20"/>
        <v>26.901745854089519</v>
      </c>
      <c r="DR31">
        <f t="shared" si="52"/>
        <v>13.283291425073987</v>
      </c>
      <c r="DS31">
        <f t="shared" si="22"/>
        <v>82.929775732386034</v>
      </c>
      <c r="DT31">
        <f t="shared" si="64"/>
        <v>0.13806119914392573</v>
      </c>
      <c r="DV31" s="1">
        <v>2761</v>
      </c>
      <c r="DW31" s="1">
        <v>661.33619999999996</v>
      </c>
      <c r="DX31" s="1">
        <v>6248</v>
      </c>
      <c r="DY31" s="1">
        <v>566.57219999999995</v>
      </c>
      <c r="EA31" s="1">
        <v>15314</v>
      </c>
      <c r="EB31" s="1">
        <v>14926</v>
      </c>
      <c r="ED31">
        <f t="shared" si="53"/>
        <v>1.4481385764086803</v>
      </c>
      <c r="EE31">
        <f t="shared" si="54"/>
        <v>2.8074866673127863</v>
      </c>
      <c r="EG31" s="1">
        <v>357725</v>
      </c>
      <c r="EH31" s="1">
        <v>274538</v>
      </c>
      <c r="EI31" s="1">
        <v>174572</v>
      </c>
      <c r="EJ31" s="1">
        <v>107766</v>
      </c>
      <c r="EL31">
        <f t="shared" si="65"/>
        <v>23.642286003497841</v>
      </c>
      <c r="EM31">
        <f t="shared" si="66"/>
        <v>18.144401187583451</v>
      </c>
      <c r="EN31">
        <f t="shared" si="67"/>
        <v>11.537580969187575</v>
      </c>
      <c r="EO31">
        <f t="shared" si="68"/>
        <v>7.1223274678955848</v>
      </c>
      <c r="EQ31" s="1">
        <v>35156</v>
      </c>
      <c r="ER31" s="1">
        <v>48313</v>
      </c>
      <c r="ES31" s="1">
        <v>170</v>
      </c>
      <c r="ET31" s="1">
        <v>517.76769999999999</v>
      </c>
      <c r="EU31" s="1">
        <v>64</v>
      </c>
      <c r="EV31" s="1">
        <v>823.08569999999997</v>
      </c>
      <c r="EX31" s="1">
        <v>0.28070299999999998</v>
      </c>
      <c r="EY31" s="1">
        <v>0.2133314</v>
      </c>
      <c r="EZ31" s="1">
        <v>0.6706086</v>
      </c>
      <c r="FA31" s="1">
        <v>0.50533260000000002</v>
      </c>
      <c r="FB31" s="1">
        <v>5.4835500000000002E-2</v>
      </c>
      <c r="FC31" s="1">
        <v>1.45302E-2</v>
      </c>
      <c r="FF31">
        <v>9815</v>
      </c>
      <c r="FG31">
        <v>17686</v>
      </c>
      <c r="FI31">
        <f t="shared" si="55"/>
        <v>1.7320427916454408E-2</v>
      </c>
      <c r="FJ31">
        <f t="shared" si="56"/>
        <v>3.6186814429492254E-3</v>
      </c>
    </row>
    <row r="32" spans="1:166" x14ac:dyDescent="0.25">
      <c r="A32">
        <v>2048</v>
      </c>
      <c r="B32" s="1">
        <v>15394</v>
      </c>
      <c r="C32" s="1">
        <v>15166</v>
      </c>
      <c r="D32" s="1">
        <v>31971</v>
      </c>
      <c r="E32" s="1">
        <v>40488</v>
      </c>
      <c r="F32" s="1">
        <v>4921</v>
      </c>
      <c r="G32" s="1">
        <v>4612</v>
      </c>
      <c r="H32" s="1">
        <v>30234</v>
      </c>
      <c r="I32" s="1">
        <v>39517</v>
      </c>
      <c r="J32" s="1">
        <v>28131</v>
      </c>
      <c r="K32" s="1">
        <v>37325</v>
      </c>
      <c r="L32" s="1">
        <v>1126739</v>
      </c>
      <c r="P32">
        <v>2048</v>
      </c>
      <c r="Q32">
        <f t="shared" si="0"/>
        <v>1017.3998203587832</v>
      </c>
      <c r="R32">
        <f t="shared" si="1"/>
        <v>1002.3311469118687</v>
      </c>
      <c r="S32">
        <f t="shared" si="2"/>
        <v>2112.9849068916888</v>
      </c>
      <c r="T32">
        <f t="shared" si="3"/>
        <v>2675.8791689415625</v>
      </c>
      <c r="U32">
        <f t="shared" si="24"/>
        <v>6808.5950431039037</v>
      </c>
      <c r="W32">
        <f t="shared" si="4"/>
        <v>1859.1967225226017</v>
      </c>
      <c r="X32">
        <f t="shared" si="5"/>
        <v>2466.8343702021298</v>
      </c>
      <c r="Z32">
        <f t="shared" si="25"/>
        <v>253.78818436908705</v>
      </c>
      <c r="AA32">
        <f t="shared" si="26"/>
        <v>209.04479873943274</v>
      </c>
      <c r="AB32">
        <f t="shared" si="27"/>
        <v>0.12010884864408367</v>
      </c>
      <c r="AC32">
        <f t="shared" si="28"/>
        <v>7.8121912665481047E-2</v>
      </c>
      <c r="AE32" s="1">
        <v>70205</v>
      </c>
      <c r="AF32" s="1">
        <v>4401</v>
      </c>
      <c r="AG32" s="1">
        <v>6364</v>
      </c>
      <c r="AH32" s="1">
        <v>3147</v>
      </c>
      <c r="AI32" s="1">
        <v>66853</v>
      </c>
      <c r="AJ32" s="1">
        <v>4566</v>
      </c>
      <c r="AK32" s="1">
        <v>6709</v>
      </c>
      <c r="AL32" s="1">
        <v>2969</v>
      </c>
      <c r="AM32" s="1">
        <v>63502</v>
      </c>
      <c r="AN32" s="1">
        <v>4187</v>
      </c>
      <c r="AO32" s="1">
        <v>6063</v>
      </c>
      <c r="AP32" s="1">
        <v>2889</v>
      </c>
      <c r="AR32" s="1">
        <v>15.033580000000001</v>
      </c>
      <c r="AS32" s="1">
        <v>15.115539999999999</v>
      </c>
      <c r="AT32" s="1">
        <v>15.44975</v>
      </c>
      <c r="AU32" s="1">
        <v>16.692219999999999</v>
      </c>
      <c r="AW32">
        <f t="shared" si="57"/>
        <v>6703</v>
      </c>
      <c r="AX32">
        <f t="shared" si="29"/>
        <v>214</v>
      </c>
      <c r="AY32">
        <f t="shared" si="30"/>
        <v>301</v>
      </c>
      <c r="AZ32">
        <f t="shared" si="31"/>
        <v>258</v>
      </c>
      <c r="BB32">
        <f t="shared" si="58"/>
        <v>9.5477530090449403E-2</v>
      </c>
      <c r="BC32">
        <f t="shared" si="72"/>
        <v>4.8625312428993407E-2</v>
      </c>
      <c r="BD32">
        <f t="shared" si="73"/>
        <v>4.72972972972973E-2</v>
      </c>
      <c r="BE32">
        <f t="shared" si="74"/>
        <v>8.1982840800762624E-2</v>
      </c>
      <c r="BF32">
        <f t="shared" si="32"/>
        <v>8.8876208138664009E-2</v>
      </c>
      <c r="BH32">
        <f t="shared" si="33"/>
        <v>3465.8971647648655</v>
      </c>
      <c r="BI32">
        <f t="shared" si="34"/>
        <v>238.00820719790576</v>
      </c>
      <c r="BJ32">
        <f t="shared" si="35"/>
        <v>357.44695941881025</v>
      </c>
      <c r="BK32">
        <f t="shared" si="36"/>
        <v>170.90574294659467</v>
      </c>
      <c r="BL32">
        <f t="shared" si="37"/>
        <v>4232.258074328176</v>
      </c>
      <c r="BN32">
        <f t="shared" si="38"/>
        <v>325.23220189590569</v>
      </c>
      <c r="BO32">
        <f t="shared" si="8"/>
        <v>304.81018393495572</v>
      </c>
      <c r="BP32">
        <f t="shared" si="9"/>
        <v>1998.1854078684848</v>
      </c>
      <c r="BQ32">
        <f t="shared" si="10"/>
        <v>2611.7051254461503</v>
      </c>
      <c r="BR32">
        <f t="shared" si="39"/>
        <v>5239.9329191454963</v>
      </c>
      <c r="BT32" s="1">
        <v>56.63382</v>
      </c>
      <c r="BU32" s="1">
        <v>48.039009999999998</v>
      </c>
      <c r="BV32" s="1">
        <v>15.63411</v>
      </c>
      <c r="BW32" s="1">
        <v>14.848330000000001</v>
      </c>
      <c r="BY32">
        <f t="shared" si="40"/>
        <v>961.08451547606762</v>
      </c>
      <c r="BZ32">
        <f t="shared" si="41"/>
        <v>764.03931470492114</v>
      </c>
      <c r="CA32">
        <f t="shared" si="42"/>
        <v>1630.0507690108113</v>
      </c>
      <c r="CB32">
        <f t="shared" si="43"/>
        <v>2023.4568008902302</v>
      </c>
      <c r="CC32">
        <f t="shared" si="44"/>
        <v>5378.6314000820303</v>
      </c>
      <c r="CD32" s="4">
        <f t="shared" si="45"/>
        <v>-578.75050442713473</v>
      </c>
      <c r="CF32">
        <f t="shared" si="11"/>
        <v>207.03165155128372</v>
      </c>
      <c r="CG32">
        <f t="shared" si="12"/>
        <v>161.96051980706505</v>
      </c>
      <c r="CI32">
        <v>1.7957816341996704</v>
      </c>
      <c r="CJ32">
        <v>3.8344999999999914</v>
      </c>
      <c r="CK32">
        <v>2</v>
      </c>
      <c r="CL32">
        <f t="shared" si="71"/>
        <v>18.100961767878658</v>
      </c>
      <c r="CM32">
        <f t="shared" si="69"/>
        <v>19.562435552333113</v>
      </c>
      <c r="CN32">
        <f t="shared" si="70"/>
        <v>4437437.3742579352</v>
      </c>
      <c r="CS32">
        <f t="shared" si="62"/>
        <v>17.396554070332485</v>
      </c>
      <c r="CT32">
        <f t="shared" si="47"/>
        <v>13.829846424629988</v>
      </c>
      <c r="CU32">
        <f t="shared" si="48"/>
        <v>29.505486649565899</v>
      </c>
      <c r="CV32">
        <f t="shared" si="49"/>
        <v>36.626514191868118</v>
      </c>
      <c r="CW32">
        <f t="shared" si="50"/>
        <v>97.358401336396497</v>
      </c>
      <c r="CX32">
        <f t="shared" si="63"/>
        <v>2.194023106696296E-2</v>
      </c>
      <c r="CZ32" s="1">
        <v>0</v>
      </c>
      <c r="DA32" s="1">
        <v>0</v>
      </c>
      <c r="DB32" s="1">
        <v>9838</v>
      </c>
      <c r="DC32" s="1">
        <v>18729</v>
      </c>
      <c r="DE32" s="1">
        <v>7.9048769999999999</v>
      </c>
      <c r="DF32" s="1">
        <v>7.8465170000000004</v>
      </c>
      <c r="DH32">
        <f t="shared" si="13"/>
        <v>650.20004109976037</v>
      </c>
      <c r="DI32">
        <f t="shared" si="14"/>
        <v>1237.812214856415</v>
      </c>
      <c r="DK32">
        <f t="shared" si="15"/>
        <v>268.18488295612758</v>
      </c>
      <c r="DL32">
        <f t="shared" si="16"/>
        <v>506.78513611204664</v>
      </c>
      <c r="DM32">
        <f t="shared" si="51"/>
        <v>0.14408312476224994</v>
      </c>
      <c r="DN32">
        <f t="shared" si="17"/>
        <v>4.8544043131118766</v>
      </c>
      <c r="DO32">
        <f t="shared" si="18"/>
        <v>24.651082336454024</v>
      </c>
      <c r="DP32">
        <f t="shared" si="19"/>
        <v>9.1732983732933384</v>
      </c>
      <c r="DQ32">
        <f t="shared" si="20"/>
        <v>27.45321581857478</v>
      </c>
      <c r="DR32">
        <f t="shared" si="52"/>
        <v>14.027702686405215</v>
      </c>
      <c r="DS32">
        <f t="shared" si="22"/>
        <v>83.330698649991277</v>
      </c>
      <c r="DT32">
        <f t="shared" si="64"/>
        <v>0.14408312476224991</v>
      </c>
      <c r="DV32" s="1">
        <v>2829</v>
      </c>
      <c r="DW32" s="1">
        <v>639.33259999999996</v>
      </c>
      <c r="DX32" s="1">
        <v>6194</v>
      </c>
      <c r="DY32" s="1">
        <v>581.54859999999996</v>
      </c>
      <c r="EA32" s="1">
        <v>15326</v>
      </c>
      <c r="EB32" s="1">
        <v>15078</v>
      </c>
      <c r="ED32">
        <f t="shared" si="53"/>
        <v>1.4344361377081472</v>
      </c>
      <c r="EE32">
        <f t="shared" si="54"/>
        <v>2.8567920986927677</v>
      </c>
      <c r="EG32" s="1">
        <v>357091</v>
      </c>
      <c r="EH32" s="1">
        <v>275744</v>
      </c>
      <c r="EI32" s="1">
        <v>174539</v>
      </c>
      <c r="EJ32" s="1">
        <v>109950</v>
      </c>
      <c r="EL32">
        <f t="shared" si="65"/>
        <v>23.600384516807736</v>
      </c>
      <c r="EM32">
        <f t="shared" si="66"/>
        <v>18.224106539236868</v>
      </c>
      <c r="EN32">
        <f t="shared" si="67"/>
        <v>11.535399976978152</v>
      </c>
      <c r="EO32">
        <f t="shared" si="68"/>
        <v>7.2666694977555029</v>
      </c>
      <c r="EQ32" s="1">
        <v>34532</v>
      </c>
      <c r="ER32" s="1">
        <v>49585</v>
      </c>
      <c r="ES32" s="1">
        <v>197</v>
      </c>
      <c r="ET32" s="1">
        <v>610.3614</v>
      </c>
      <c r="EU32" s="1">
        <v>77</v>
      </c>
      <c r="EV32" s="1">
        <v>661.45280000000002</v>
      </c>
      <c r="EX32" s="1">
        <v>0.28152050000000001</v>
      </c>
      <c r="EY32" s="1">
        <v>0.2158506</v>
      </c>
      <c r="EZ32" s="1">
        <v>0.67937110000000001</v>
      </c>
      <c r="FA32" s="1">
        <v>0.51203869999999996</v>
      </c>
      <c r="FB32" s="1">
        <v>5.5341899999999999E-2</v>
      </c>
      <c r="FC32" s="1">
        <v>1.38602E-2</v>
      </c>
      <c r="FF32">
        <v>9770</v>
      </c>
      <c r="FG32">
        <v>18553</v>
      </c>
      <c r="FI32">
        <f t="shared" si="55"/>
        <v>2.0163766632548617E-2</v>
      </c>
      <c r="FJ32">
        <f t="shared" si="56"/>
        <v>4.1502721931763057E-3</v>
      </c>
    </row>
    <row r="33" spans="1:166" x14ac:dyDescent="0.25">
      <c r="A33">
        <v>2049</v>
      </c>
      <c r="B33" s="1">
        <v>15241</v>
      </c>
      <c r="C33" s="1">
        <v>15200</v>
      </c>
      <c r="D33" s="1">
        <v>31421</v>
      </c>
      <c r="E33" s="1">
        <v>41175</v>
      </c>
      <c r="F33" s="1">
        <v>4910</v>
      </c>
      <c r="G33" s="1">
        <v>4670</v>
      </c>
      <c r="H33" s="1">
        <v>29698</v>
      </c>
      <c r="I33" s="1">
        <v>40252</v>
      </c>
      <c r="J33" s="1">
        <v>27631</v>
      </c>
      <c r="K33" s="1">
        <v>37976</v>
      </c>
      <c r="L33" s="1">
        <v>1132155</v>
      </c>
      <c r="P33">
        <v>2049</v>
      </c>
      <c r="Q33">
        <f t="shared" si="0"/>
        <v>1007.2879473878274</v>
      </c>
      <c r="R33">
        <f t="shared" si="1"/>
        <v>1004.5782297943033</v>
      </c>
      <c r="S33">
        <f t="shared" si="2"/>
        <v>2076.6350367346581</v>
      </c>
      <c r="T33">
        <f t="shared" si="3"/>
        <v>2721.2834613013447</v>
      </c>
      <c r="U33">
        <f t="shared" si="24"/>
        <v>6809.784675218134</v>
      </c>
      <c r="W33">
        <f t="shared" si="4"/>
        <v>1826.1513860162104</v>
      </c>
      <c r="X33">
        <f t="shared" si="5"/>
        <v>2509.8593983334517</v>
      </c>
      <c r="Z33">
        <f t="shared" si="25"/>
        <v>250.48365071844773</v>
      </c>
      <c r="AA33">
        <f t="shared" si="26"/>
        <v>211.42406296789295</v>
      </c>
      <c r="AB33">
        <f t="shared" si="27"/>
        <v>0.12061996753763395</v>
      </c>
      <c r="AC33">
        <f t="shared" si="28"/>
        <v>7.769277474195499E-2</v>
      </c>
      <c r="AE33" s="1">
        <v>70779</v>
      </c>
      <c r="AF33" s="1">
        <v>4383</v>
      </c>
      <c r="AG33" s="1">
        <v>6323</v>
      </c>
      <c r="AH33" s="1">
        <v>3077</v>
      </c>
      <c r="AI33" s="1">
        <v>67457</v>
      </c>
      <c r="AJ33" s="1">
        <v>4537</v>
      </c>
      <c r="AK33" s="1">
        <v>6685</v>
      </c>
      <c r="AL33" s="1">
        <v>2915</v>
      </c>
      <c r="AM33" s="1">
        <v>64049</v>
      </c>
      <c r="AN33" s="1">
        <v>4135</v>
      </c>
      <c r="AO33" s="1">
        <v>6023</v>
      </c>
      <c r="AP33" s="1">
        <v>2827</v>
      </c>
      <c r="AR33" s="1">
        <v>14.862259999999999</v>
      </c>
      <c r="AS33" s="1">
        <v>14.65757</v>
      </c>
      <c r="AT33" s="1">
        <v>15.743819999999999</v>
      </c>
      <c r="AU33" s="1">
        <v>16.748919999999998</v>
      </c>
      <c r="AW33">
        <f t="shared" si="57"/>
        <v>6730</v>
      </c>
      <c r="AX33">
        <f t="shared" si="29"/>
        <v>248</v>
      </c>
      <c r="AY33">
        <f t="shared" si="30"/>
        <v>300</v>
      </c>
      <c r="AZ33">
        <f t="shared" si="31"/>
        <v>250</v>
      </c>
      <c r="BB33">
        <f t="shared" si="58"/>
        <v>9.5084700264202654E-2</v>
      </c>
      <c r="BC33">
        <f t="shared" si="72"/>
        <v>5.6582249600730092E-2</v>
      </c>
      <c r="BD33">
        <f t="shared" si="73"/>
        <v>4.7445832674363433E-2</v>
      </c>
      <c r="BE33">
        <f t="shared" si="74"/>
        <v>8.1247968800779974E-2</v>
      </c>
      <c r="BF33">
        <f t="shared" si="32"/>
        <v>8.9023438423878332E-2</v>
      </c>
      <c r="BH33">
        <f t="shared" si="33"/>
        <v>3457.3570819088845</v>
      </c>
      <c r="BI33">
        <f t="shared" si="34"/>
        <v>229.33118501167644</v>
      </c>
      <c r="BJ33">
        <f t="shared" si="35"/>
        <v>362.94756441104914</v>
      </c>
      <c r="BK33">
        <f t="shared" si="36"/>
        <v>168.3672917927008</v>
      </c>
      <c r="BL33">
        <f t="shared" si="37"/>
        <v>4218.0031231243111</v>
      </c>
      <c r="BN33">
        <f t="shared" si="38"/>
        <v>324.50520449276507</v>
      </c>
      <c r="BO33">
        <f t="shared" si="8"/>
        <v>308.64344296969711</v>
      </c>
      <c r="BP33">
        <f t="shared" si="9"/>
        <v>1962.7608071336329</v>
      </c>
      <c r="BQ33">
        <f t="shared" si="10"/>
        <v>2660.2817701105455</v>
      </c>
      <c r="BR33">
        <f t="shared" si="39"/>
        <v>5256.1912247066412</v>
      </c>
      <c r="BT33" s="1">
        <v>56.461620000000003</v>
      </c>
      <c r="BU33" s="1">
        <v>49.50226</v>
      </c>
      <c r="BV33" s="1">
        <v>15.574759999999999</v>
      </c>
      <c r="BW33" s="1">
        <v>14.639340000000001</v>
      </c>
      <c r="BY33">
        <f t="shared" si="40"/>
        <v>956.02045799712766</v>
      </c>
      <c r="BZ33">
        <f t="shared" si="41"/>
        <v>797.21280611734335</v>
      </c>
      <c r="CA33">
        <f t="shared" si="42"/>
        <v>1595.0743268191763</v>
      </c>
      <c r="CB33">
        <f t="shared" si="43"/>
        <v>2032.0824281737719</v>
      </c>
      <c r="CC33">
        <f t="shared" si="44"/>
        <v>5380.390019107419</v>
      </c>
      <c r="CD33" s="4">
        <f t="shared" si="45"/>
        <v>-590.84636813136285</v>
      </c>
      <c r="CF33">
        <f t="shared" si="11"/>
        <v>203.56022959945693</v>
      </c>
      <c r="CG33">
        <f t="shared" si="12"/>
        <v>161.49835257199368</v>
      </c>
      <c r="CI33">
        <v>1.7684569403288748</v>
      </c>
      <c r="CJ33">
        <v>3.8344999999999914</v>
      </c>
      <c r="CK33">
        <v>2</v>
      </c>
      <c r="CL33">
        <f t="shared" si="71"/>
        <v>18.426512889086236</v>
      </c>
      <c r="CM33">
        <f t="shared" si="69"/>
        <v>19.914271709399337</v>
      </c>
      <c r="CN33">
        <f t="shared" si="70"/>
        <v>4517124.0596539713</v>
      </c>
      <c r="CS33">
        <f t="shared" si="62"/>
        <v>17.616123291514199</v>
      </c>
      <c r="CT33">
        <f t="shared" si="47"/>
        <v>14.689852047265834</v>
      </c>
      <c r="CU33">
        <f t="shared" si="48"/>
        <v>29.391657642184107</v>
      </c>
      <c r="CV33">
        <f t="shared" si="49"/>
        <v>37.444193054429661</v>
      </c>
      <c r="CW33">
        <f t="shared" si="50"/>
        <v>99.141826035393791</v>
      </c>
      <c r="CX33">
        <f t="shared" si="63"/>
        <v>2.194799716060675E-2</v>
      </c>
      <c r="CZ33" s="1">
        <v>0</v>
      </c>
      <c r="DA33" s="1">
        <v>0</v>
      </c>
      <c r="DB33" s="1">
        <v>9530</v>
      </c>
      <c r="DC33" s="1">
        <v>19465</v>
      </c>
      <c r="DE33" s="1">
        <v>7.8443569999999996</v>
      </c>
      <c r="DF33" s="1">
        <v>7.7075230000000001</v>
      </c>
      <c r="DH33">
        <f t="shared" si="13"/>
        <v>629.84411381182304</v>
      </c>
      <c r="DI33">
        <f t="shared" si="14"/>
        <v>1286.4549501938234</v>
      </c>
      <c r="DK33">
        <f t="shared" si="15"/>
        <v>257.79982012115721</v>
      </c>
      <c r="DL33">
        <f t="shared" si="16"/>
        <v>517.37042185921064</v>
      </c>
      <c r="DM33">
        <f t="shared" si="51"/>
        <v>0.14407324361756302</v>
      </c>
      <c r="DN33">
        <f t="shared" si="17"/>
        <v>4.7503517082666162</v>
      </c>
      <c r="DO33">
        <f t="shared" si="18"/>
        <v>24.64130593391749</v>
      </c>
      <c r="DP33">
        <f t="shared" si="19"/>
        <v>9.5333327468207258</v>
      </c>
      <c r="DQ33">
        <f t="shared" si="20"/>
        <v>27.910860307608935</v>
      </c>
      <c r="DR33">
        <f t="shared" si="52"/>
        <v>14.283684455087343</v>
      </c>
      <c r="DS33">
        <f t="shared" si="22"/>
        <v>84.858141580306452</v>
      </c>
      <c r="DT33">
        <f t="shared" si="64"/>
        <v>0.14407324361756305</v>
      </c>
      <c r="DV33" s="1">
        <v>2791</v>
      </c>
      <c r="DW33" s="1">
        <v>662.40300000000002</v>
      </c>
      <c r="DX33" s="1">
        <v>6291</v>
      </c>
      <c r="DY33" s="1">
        <v>587.30280000000005</v>
      </c>
      <c r="EA33" s="1">
        <v>15208</v>
      </c>
      <c r="EB33" s="1">
        <v>15153</v>
      </c>
      <c r="ED33">
        <f t="shared" si="53"/>
        <v>1.4662348832548948</v>
      </c>
      <c r="EE33">
        <f t="shared" si="54"/>
        <v>2.9302398953305286</v>
      </c>
      <c r="EG33" s="1">
        <v>357123</v>
      </c>
      <c r="EH33" s="1">
        <v>277249</v>
      </c>
      <c r="EI33" s="1">
        <v>174599</v>
      </c>
      <c r="EJ33" s="1">
        <v>112231</v>
      </c>
      <c r="EL33">
        <f t="shared" si="65"/>
        <v>23.602499418344145</v>
      </c>
      <c r="EM33">
        <f t="shared" si="66"/>
        <v>18.323573002121105</v>
      </c>
      <c r="EN33">
        <f t="shared" si="67"/>
        <v>11.539365417358917</v>
      </c>
      <c r="EO33">
        <f t="shared" si="68"/>
        <v>7.4174223228976617</v>
      </c>
      <c r="EQ33" s="1">
        <v>33820</v>
      </c>
      <c r="ER33" s="1">
        <v>50742</v>
      </c>
      <c r="ES33" s="1">
        <v>159</v>
      </c>
      <c r="ET33" s="1">
        <v>656.06799999999998</v>
      </c>
      <c r="EU33" s="1">
        <v>79</v>
      </c>
      <c r="EV33" s="1">
        <v>533.79989999999998</v>
      </c>
      <c r="EX33" s="1">
        <v>0.2849447</v>
      </c>
      <c r="EY33" s="1">
        <v>0.21522520000000001</v>
      </c>
      <c r="EZ33" s="1">
        <v>0.68118100000000004</v>
      </c>
      <c r="FA33" s="1">
        <v>0.5099108</v>
      </c>
      <c r="FB33" s="1">
        <v>5.6810300000000001E-2</v>
      </c>
      <c r="FC33" s="1">
        <v>1.5488699999999999E-2</v>
      </c>
      <c r="FF33">
        <v>9509</v>
      </c>
      <c r="FG33">
        <v>19255</v>
      </c>
      <c r="FI33">
        <f t="shared" si="55"/>
        <v>1.6721001156798823E-2</v>
      </c>
      <c r="FJ33">
        <f t="shared" si="56"/>
        <v>4.1028304336535966E-3</v>
      </c>
    </row>
    <row r="34" spans="1:166" x14ac:dyDescent="0.25">
      <c r="A34">
        <v>2050</v>
      </c>
      <c r="B34" s="1">
        <v>15117</v>
      </c>
      <c r="C34" s="1">
        <v>15280</v>
      </c>
      <c r="D34" s="1">
        <v>30885</v>
      </c>
      <c r="E34" s="1">
        <v>41890</v>
      </c>
      <c r="F34" s="1">
        <v>4963</v>
      </c>
      <c r="G34" s="1">
        <v>4800</v>
      </c>
      <c r="H34" s="1">
        <v>29218</v>
      </c>
      <c r="I34" s="1">
        <v>41085</v>
      </c>
      <c r="J34" s="1">
        <v>27138</v>
      </c>
      <c r="K34" s="1">
        <v>38742</v>
      </c>
      <c r="L34" s="1">
        <v>1133389</v>
      </c>
      <c r="P34">
        <v>2050</v>
      </c>
      <c r="Q34">
        <f t="shared" si="0"/>
        <v>999.09270393424242</v>
      </c>
      <c r="R34">
        <f t="shared" si="1"/>
        <v>1009.8654836353261</v>
      </c>
      <c r="S34">
        <f t="shared" si="2"/>
        <v>2041.2104359998066</v>
      </c>
      <c r="T34">
        <f t="shared" si="3"/>
        <v>2768.5382925054846</v>
      </c>
      <c r="U34">
        <f t="shared" si="24"/>
        <v>6818.7069160748597</v>
      </c>
      <c r="W34">
        <f t="shared" si="4"/>
        <v>1793.5686842209082</v>
      </c>
      <c r="X34">
        <f t="shared" si="5"/>
        <v>2560.4848538612437</v>
      </c>
      <c r="Z34">
        <f t="shared" si="25"/>
        <v>247.64175177889842</v>
      </c>
      <c r="AA34">
        <f t="shared" si="26"/>
        <v>208.05343864424094</v>
      </c>
      <c r="AB34">
        <f t="shared" si="27"/>
        <v>0.1213210296260321</v>
      </c>
      <c r="AC34">
        <f t="shared" si="28"/>
        <v>7.5149200286464449E-2</v>
      </c>
      <c r="AE34" s="1">
        <v>70930</v>
      </c>
      <c r="AF34" s="1">
        <v>4443</v>
      </c>
      <c r="AG34" s="1">
        <v>6360</v>
      </c>
      <c r="AH34" s="1">
        <v>3102</v>
      </c>
      <c r="AI34" s="1">
        <v>67674</v>
      </c>
      <c r="AJ34" s="1">
        <v>4589</v>
      </c>
      <c r="AK34" s="1">
        <v>6732</v>
      </c>
      <c r="AL34" s="1">
        <v>2945</v>
      </c>
      <c r="AM34" s="1">
        <v>64235</v>
      </c>
      <c r="AN34" s="1">
        <v>4215</v>
      </c>
      <c r="AO34" s="1">
        <v>6066</v>
      </c>
      <c r="AP34" s="1">
        <v>2863</v>
      </c>
      <c r="AR34" s="1">
        <v>14.93493</v>
      </c>
      <c r="AS34" s="1">
        <v>14.747680000000001</v>
      </c>
      <c r="AT34" s="1">
        <v>15.7849</v>
      </c>
      <c r="AU34" s="1">
        <v>16.31569</v>
      </c>
      <c r="AW34">
        <f t="shared" si="57"/>
        <v>6695</v>
      </c>
      <c r="AX34">
        <f t="shared" si="29"/>
        <v>228</v>
      </c>
      <c r="AY34">
        <f t="shared" si="30"/>
        <v>294</v>
      </c>
      <c r="AZ34">
        <f t="shared" si="31"/>
        <v>239</v>
      </c>
      <c r="BB34">
        <f t="shared" si="58"/>
        <v>9.4388834061751026E-2</v>
      </c>
      <c r="BC34">
        <f t="shared" si="72"/>
        <v>5.1316677920324107E-2</v>
      </c>
      <c r="BD34">
        <f t="shared" si="73"/>
        <v>4.6226415094339619E-2</v>
      </c>
      <c r="BE34">
        <f t="shared" si="74"/>
        <v>7.704706640876853E-2</v>
      </c>
      <c r="BF34">
        <f t="shared" si="32"/>
        <v>8.7888253668886668E-2</v>
      </c>
      <c r="BH34">
        <f t="shared" si="33"/>
        <v>3485.4382860760916</v>
      </c>
      <c r="BI34">
        <f t="shared" si="34"/>
        <v>233.38563540501355</v>
      </c>
      <c r="BJ34">
        <f t="shared" si="35"/>
        <v>366.45301667252193</v>
      </c>
      <c r="BK34">
        <f t="shared" si="36"/>
        <v>165.70022692497474</v>
      </c>
      <c r="BL34">
        <f t="shared" si="37"/>
        <v>4250.9771650786024</v>
      </c>
      <c r="BN34">
        <f t="shared" si="38"/>
        <v>328.00801016244259</v>
      </c>
      <c r="BO34">
        <f t="shared" si="8"/>
        <v>317.23523046135898</v>
      </c>
      <c r="BP34">
        <f t="shared" si="9"/>
        <v>1931.037284087497</v>
      </c>
      <c r="BQ34">
        <f t="shared" si="10"/>
        <v>2715.3353007301944</v>
      </c>
      <c r="BR34">
        <f t="shared" si="39"/>
        <v>5291.6158254414931</v>
      </c>
      <c r="BT34" s="1">
        <v>56.951439999999998</v>
      </c>
      <c r="BU34" s="1">
        <v>50.228850000000001</v>
      </c>
      <c r="BV34" s="1">
        <v>15.878679999999999</v>
      </c>
      <c r="BW34" s="1">
        <v>14.711259999999999</v>
      </c>
      <c r="BY34">
        <f t="shared" si="40"/>
        <v>974.72329119740948</v>
      </c>
      <c r="BZ34">
        <f t="shared" si="41"/>
        <v>831.43218346149092</v>
      </c>
      <c r="CA34">
        <f t="shared" si="42"/>
        <v>1599.9162161485715</v>
      </c>
      <c r="CB34">
        <f t="shared" si="43"/>
        <v>2084.3254019313404</v>
      </c>
      <c r="CC34">
        <f t="shared" si="44"/>
        <v>5490.3970927388127</v>
      </c>
      <c r="CD34" s="4">
        <f t="shared" si="45"/>
        <v>-566.73554699869055</v>
      </c>
      <c r="CF34">
        <f t="shared" si="11"/>
        <v>205.17783769966118</v>
      </c>
      <c r="CG34">
        <f t="shared" si="12"/>
        <v>159.70442656151513</v>
      </c>
      <c r="CI34">
        <v>1.7628280272972603</v>
      </c>
      <c r="CJ34">
        <v>3.8344999999999914</v>
      </c>
      <c r="CK34">
        <v>2</v>
      </c>
      <c r="CL34">
        <f t="shared" si="71"/>
        <v>18.757919142959061</v>
      </c>
      <c r="CM34">
        <f t="shared" si="69"/>
        <v>20.272435743231618</v>
      </c>
      <c r="CN34">
        <f t="shared" si="70"/>
        <v>4597007.4535901872</v>
      </c>
      <c r="CS34">
        <f t="shared" si="62"/>
        <v>18.283780683039947</v>
      </c>
      <c r="CT34">
        <f t="shared" si="47"/>
        <v>15.595937670224551</v>
      </c>
      <c r="CU34">
        <f t="shared" si="48"/>
        <v>30.011099018023916</v>
      </c>
      <c r="CV34">
        <f t="shared" si="49"/>
        <v>39.097607357043728</v>
      </c>
      <c r="CW34">
        <f t="shared" si="50"/>
        <v>102.98842472833213</v>
      </c>
      <c r="CX34">
        <f t="shared" si="63"/>
        <v>2.2403362571861801E-2</v>
      </c>
      <c r="CZ34" s="1">
        <v>0</v>
      </c>
      <c r="DA34" s="1">
        <v>0</v>
      </c>
      <c r="DB34" s="1">
        <v>9433</v>
      </c>
      <c r="DC34" s="1">
        <v>19893</v>
      </c>
      <c r="DE34" s="1">
        <v>7.5759879999999997</v>
      </c>
      <c r="DF34" s="1">
        <v>7.6337070000000002</v>
      </c>
      <c r="DH34">
        <f t="shared" si="13"/>
        <v>623.43331852958318</v>
      </c>
      <c r="DI34">
        <f t="shared" si="14"/>
        <v>1314.7417582432945</v>
      </c>
      <c r="DK34">
        <f t="shared" si="15"/>
        <v>246.44582856111489</v>
      </c>
      <c r="DL34">
        <f t="shared" si="16"/>
        <v>523.68258083859087</v>
      </c>
      <c r="DM34">
        <f t="shared" si="51"/>
        <v>0.1402682531684675</v>
      </c>
      <c r="DN34">
        <f t="shared" si="17"/>
        <v>4.6228109252689435</v>
      </c>
      <c r="DO34">
        <f t="shared" si="18"/>
        <v>25.388288092754973</v>
      </c>
      <c r="DP34">
        <f t="shared" si="19"/>
        <v>9.8231955079464104</v>
      </c>
      <c r="DQ34">
        <f t="shared" si="20"/>
        <v>29.274411849097319</v>
      </c>
      <c r="DR34">
        <f t="shared" si="52"/>
        <v>14.446006433215354</v>
      </c>
      <c r="DS34">
        <f t="shared" si="22"/>
        <v>88.542418295116775</v>
      </c>
      <c r="DT34">
        <f t="shared" si="64"/>
        <v>0.14026825316846753</v>
      </c>
      <c r="DV34" s="1">
        <v>2715</v>
      </c>
      <c r="DW34" s="1">
        <v>649.29859999999996</v>
      </c>
      <c r="DX34" s="1">
        <v>6289</v>
      </c>
      <c r="DY34" s="1">
        <v>573.39700000000005</v>
      </c>
      <c r="EA34" s="1">
        <v>14931</v>
      </c>
      <c r="EB34" s="1">
        <v>15078</v>
      </c>
      <c r="ED34">
        <f t="shared" si="53"/>
        <v>1.3980919039752009</v>
      </c>
      <c r="EE34">
        <f t="shared" si="54"/>
        <v>2.8599499411337934</v>
      </c>
      <c r="EG34" s="1">
        <v>355959</v>
      </c>
      <c r="EH34" s="1">
        <v>278136</v>
      </c>
      <c r="EI34" s="1">
        <v>175310</v>
      </c>
      <c r="EJ34" s="1">
        <v>113970</v>
      </c>
      <c r="EL34">
        <f t="shared" si="65"/>
        <v>23.525569874957263</v>
      </c>
      <c r="EM34">
        <f t="shared" si="66"/>
        <v>18.382195429083446</v>
      </c>
      <c r="EN34">
        <f t="shared" si="67"/>
        <v>11.586355885871008</v>
      </c>
      <c r="EO34">
        <f t="shared" si="68"/>
        <v>7.5323540032668914</v>
      </c>
      <c r="EQ34" s="1">
        <v>33214</v>
      </c>
      <c r="ER34" s="1">
        <v>51621</v>
      </c>
      <c r="ES34" s="1">
        <v>169</v>
      </c>
      <c r="ET34" s="1">
        <v>623.33130000000006</v>
      </c>
      <c r="EU34" s="1">
        <v>74</v>
      </c>
      <c r="EV34" s="1">
        <v>927.74890000000005</v>
      </c>
      <c r="EX34" s="1">
        <v>0.28550910000000002</v>
      </c>
      <c r="EY34" s="1">
        <v>0.21593799999999999</v>
      </c>
      <c r="EZ34" s="1">
        <v>0.68268240000000002</v>
      </c>
      <c r="FA34" s="1">
        <v>0.52094169999999995</v>
      </c>
      <c r="FB34" s="1">
        <v>5.4800399999999999E-2</v>
      </c>
      <c r="FC34" s="1">
        <v>1.56699E-2</v>
      </c>
      <c r="FF34">
        <v>9406</v>
      </c>
      <c r="FG34">
        <v>19746</v>
      </c>
      <c r="FI34">
        <f t="shared" si="55"/>
        <v>1.7967254943652988E-2</v>
      </c>
      <c r="FJ34">
        <f t="shared" si="56"/>
        <v>3.7475944495087613E-3</v>
      </c>
    </row>
    <row r="35" spans="1:166" x14ac:dyDescent="0.25">
      <c r="A35">
        <v>2051</v>
      </c>
      <c r="B35" s="1">
        <v>14993</v>
      </c>
      <c r="C35" s="1">
        <v>15343</v>
      </c>
      <c r="D35" s="1">
        <v>30897</v>
      </c>
      <c r="E35" s="1">
        <v>42374</v>
      </c>
      <c r="F35" s="1">
        <v>4821</v>
      </c>
      <c r="G35" s="1">
        <v>4709</v>
      </c>
      <c r="H35" s="1">
        <v>29253</v>
      </c>
      <c r="I35" s="1">
        <v>41552</v>
      </c>
      <c r="J35" s="1">
        <v>27197</v>
      </c>
      <c r="K35" s="1">
        <v>39183</v>
      </c>
      <c r="L35" s="1">
        <v>1137162</v>
      </c>
      <c r="P35">
        <v>2051</v>
      </c>
      <c r="Q35">
        <f t="shared" ref="Q35:Q54" si="75">B35*$N$5/1000</f>
        <v>990.89746048065717</v>
      </c>
      <c r="R35">
        <f t="shared" ref="R35:R54" si="76">C35*$N$5/1000</f>
        <v>1014.0291960351313</v>
      </c>
      <c r="S35">
        <f t="shared" ref="S35:S54" si="77">D35*$N$5/1000</f>
        <v>2042.0035240759598</v>
      </c>
      <c r="T35">
        <f t="shared" ref="T35:T54" si="78">E35*$N$5/1000</f>
        <v>2800.5261782436714</v>
      </c>
      <c r="U35">
        <f t="shared" si="24"/>
        <v>6847.4563588354195</v>
      </c>
      <c r="W35">
        <f t="shared" ref="W35:W54" si="79">J35*$N$5/1000</f>
        <v>1797.4680339286624</v>
      </c>
      <c r="X35">
        <f t="shared" ref="X35:X54" si="80">K35*$N$5/1000</f>
        <v>2589.6308406598805</v>
      </c>
      <c r="Z35">
        <f t="shared" si="25"/>
        <v>244.53549014729742</v>
      </c>
      <c r="AA35">
        <f t="shared" si="26"/>
        <v>210.89533758379093</v>
      </c>
      <c r="AB35">
        <f t="shared" si="27"/>
        <v>0.11975272680195484</v>
      </c>
      <c r="AC35">
        <f t="shared" si="28"/>
        <v>7.5305611931845012E-2</v>
      </c>
      <c r="AE35" s="1">
        <v>71627</v>
      </c>
      <c r="AF35" s="1">
        <v>4465</v>
      </c>
      <c r="AG35" s="1">
        <v>6370</v>
      </c>
      <c r="AH35" s="1">
        <v>3157</v>
      </c>
      <c r="AI35" s="1">
        <v>68451</v>
      </c>
      <c r="AJ35" s="1">
        <v>4630</v>
      </c>
      <c r="AK35" s="1">
        <v>6755</v>
      </c>
      <c r="AL35" s="1">
        <v>2975</v>
      </c>
      <c r="AM35" s="1">
        <v>64887</v>
      </c>
      <c r="AN35" s="1">
        <v>4249</v>
      </c>
      <c r="AO35" s="1">
        <v>6074</v>
      </c>
      <c r="AP35" s="1">
        <v>2901</v>
      </c>
      <c r="AR35" s="1">
        <v>14.8621</v>
      </c>
      <c r="AS35" s="1">
        <v>15.043100000000001</v>
      </c>
      <c r="AT35" s="1">
        <v>15.309749999999999</v>
      </c>
      <c r="AU35" s="1">
        <v>16.83944</v>
      </c>
      <c r="AW35">
        <f t="shared" si="57"/>
        <v>6740</v>
      </c>
      <c r="AX35">
        <f t="shared" si="29"/>
        <v>216</v>
      </c>
      <c r="AY35">
        <f t="shared" si="30"/>
        <v>296</v>
      </c>
      <c r="AZ35">
        <f t="shared" si="31"/>
        <v>256</v>
      </c>
      <c r="BB35">
        <f t="shared" si="58"/>
        <v>9.4098594105574709E-2</v>
      </c>
      <c r="BC35">
        <f t="shared" si="72"/>
        <v>4.8376259798432249E-2</v>
      </c>
      <c r="BD35">
        <f t="shared" si="73"/>
        <v>4.6467817896389325E-2</v>
      </c>
      <c r="BE35">
        <f t="shared" si="74"/>
        <v>8.1089642065251821E-2</v>
      </c>
      <c r="BF35">
        <f t="shared" si="32"/>
        <v>8.7690816290776574E-2</v>
      </c>
      <c r="BH35">
        <f t="shared" ref="BH35:BH54" si="81">AI35*$N$5/1000*AR35*365.25/7/1000</f>
        <v>3508.2645514913229</v>
      </c>
      <c r="BI35">
        <f t="shared" si="34"/>
        <v>240.18766077623894</v>
      </c>
      <c r="BJ35">
        <f t="shared" si="35"/>
        <v>356.63651828876425</v>
      </c>
      <c r="BK35">
        <f t="shared" si="36"/>
        <v>172.76150307218685</v>
      </c>
      <c r="BL35">
        <f t="shared" si="37"/>
        <v>4277.8502336285128</v>
      </c>
      <c r="BN35">
        <f t="shared" ref="BN35:BN54" si="82">F35*$N$5/1000</f>
        <v>318.62313459462734</v>
      </c>
      <c r="BO35">
        <f t="shared" ref="BO35:BO54" si="83">G35*$N$5/1000</f>
        <v>311.22097921719569</v>
      </c>
      <c r="BP35">
        <f t="shared" ref="BP35:BP54" si="84">H35*$N$5/1000</f>
        <v>1933.3504576429445</v>
      </c>
      <c r="BQ35">
        <f t="shared" ref="BQ35:BQ54" si="85">I35*$N$5/1000</f>
        <v>2746.199645027164</v>
      </c>
      <c r="BR35">
        <f t="shared" si="39"/>
        <v>5309.3942164819309</v>
      </c>
      <c r="BT35" s="1">
        <v>58.60877</v>
      </c>
      <c r="BU35" s="1">
        <v>49.887720000000002</v>
      </c>
      <c r="BV35" s="1">
        <v>15.905099999999999</v>
      </c>
      <c r="BW35" s="1">
        <v>14.73194</v>
      </c>
      <c r="BY35">
        <f t="shared" si="40"/>
        <v>974.38838313321594</v>
      </c>
      <c r="BZ35">
        <f t="shared" si="41"/>
        <v>810.12998236666783</v>
      </c>
      <c r="CA35">
        <f t="shared" si="42"/>
        <v>1604.4979779855278</v>
      </c>
      <c r="CB35">
        <f t="shared" si="43"/>
        <v>2110.9805539392255</v>
      </c>
      <c r="CC35">
        <f t="shared" si="44"/>
        <v>5499.9968974246367</v>
      </c>
      <c r="CD35" s="4">
        <f t="shared" si="45"/>
        <v>-562.37170170375975</v>
      </c>
      <c r="CF35">
        <f t="shared" ref="CF35:CF54" si="86">BV35*Z35*365.25/7/1000</f>
        <v>202.94132289154786</v>
      </c>
      <c r="CG35">
        <f t="shared" ref="CG35:CG54" si="87">BW35*AA35*365.25/7/1000</f>
        <v>162.11347101511527</v>
      </c>
      <c r="CI35">
        <v>1.7573116115272853</v>
      </c>
      <c r="CJ35">
        <v>3.8344999999999914</v>
      </c>
      <c r="CK35">
        <v>2</v>
      </c>
      <c r="CL35">
        <f t="shared" si="71"/>
        <v>19.095285835780221</v>
      </c>
      <c r="CM35">
        <f t="shared" si="69"/>
        <v>20.637041462554738</v>
      </c>
      <c r="CN35">
        <f t="shared" si="70"/>
        <v>4678044.7893990194</v>
      </c>
      <c r="CS35">
        <f t="shared" si="62"/>
        <v>18.606224690992491</v>
      </c>
      <c r="CT35">
        <f t="shared" si="47"/>
        <v>15.469663577427113</v>
      </c>
      <c r="CU35">
        <f t="shared" si="48"/>
        <v>30.638347512565051</v>
      </c>
      <c r="CV35">
        <f t="shared" si="49"/>
        <v>40.309777071243175</v>
      </c>
      <c r="CW35">
        <f t="shared" si="50"/>
        <v>105.02401285222783</v>
      </c>
      <c r="CX35">
        <f t="shared" si="63"/>
        <v>2.2450407719529355E-2</v>
      </c>
      <c r="CZ35" s="1">
        <v>0</v>
      </c>
      <c r="DA35" s="1">
        <v>0</v>
      </c>
      <c r="DB35" s="1">
        <v>9543</v>
      </c>
      <c r="DC35" s="1">
        <v>20587</v>
      </c>
      <c r="DE35" s="1">
        <v>7.9253859999999996</v>
      </c>
      <c r="DF35" s="1">
        <v>7.6249320000000003</v>
      </c>
      <c r="DH35">
        <f t="shared" ref="DH35:DH54" si="88">DB35*$N$5/1000</f>
        <v>630.70329256098933</v>
      </c>
      <c r="DI35">
        <f t="shared" ref="DI35:DI54" si="89">DC35*$N$5/1000</f>
        <v>1360.608685314166</v>
      </c>
      <c r="DK35">
        <f t="shared" ref="DK35:DK54" si="90">DE35*365.25/7*DB35*$N$5/10^6</f>
        <v>260.81808759891061</v>
      </c>
      <c r="DL35">
        <f t="shared" ref="DL35:DL54" si="91">DF35*365.25/7*DC35*$N$5/10^6</f>
        <v>541.32913059763587</v>
      </c>
      <c r="DM35">
        <f t="shared" si="51"/>
        <v>0.14584503103486302</v>
      </c>
      <c r="DN35">
        <f t="shared" ref="DN35:DN54" si="92">DB35*DE35*CL35*$N$5*365.25/7/10^9</f>
        <v>4.9803959338427637</v>
      </c>
      <c r="DO35">
        <f t="shared" ref="DO35:DO54" si="93">CU35-DN35</f>
        <v>25.657951578722287</v>
      </c>
      <c r="DP35">
        <f t="shared" ref="DP35:DP54" si="94">DC35*DF35*CL35*$N$5*365.25/7/10^9</f>
        <v>10.336834479996259</v>
      </c>
      <c r="DQ35">
        <f t="shared" ref="DQ35:DQ54" si="95">CV35-DP35</f>
        <v>29.972942591246916</v>
      </c>
      <c r="DR35">
        <f t="shared" si="52"/>
        <v>15.317230413839024</v>
      </c>
      <c r="DS35">
        <f t="shared" ref="DS35:DS54" si="96">CW35-DR35</f>
        <v>89.7067824383888</v>
      </c>
      <c r="DT35">
        <f t="shared" si="64"/>
        <v>0.14584503103486304</v>
      </c>
      <c r="DV35" s="1">
        <v>2712</v>
      </c>
      <c r="DW35" s="1">
        <v>657.45989999999995</v>
      </c>
      <c r="DX35" s="1">
        <v>6219</v>
      </c>
      <c r="DY35" s="1">
        <v>586.39970000000005</v>
      </c>
      <c r="EA35" s="1">
        <v>14893</v>
      </c>
      <c r="EB35" s="1">
        <v>15132</v>
      </c>
      <c r="ED35">
        <f t="shared" si="53"/>
        <v>1.4141008228321814</v>
      </c>
      <c r="EE35">
        <f t="shared" si="54"/>
        <v>2.8922492471542305</v>
      </c>
      <c r="EG35" s="1">
        <v>355992</v>
      </c>
      <c r="EH35" s="1">
        <v>279081</v>
      </c>
      <c r="EI35" s="1">
        <v>176086</v>
      </c>
      <c r="EJ35" s="1">
        <v>116038</v>
      </c>
      <c r="EL35">
        <f t="shared" si="65"/>
        <v>23.527750867166688</v>
      </c>
      <c r="EM35">
        <f t="shared" si="66"/>
        <v>18.444651115080525</v>
      </c>
      <c r="EN35">
        <f t="shared" si="67"/>
        <v>11.637642248128929</v>
      </c>
      <c r="EO35">
        <f t="shared" si="68"/>
        <v>7.6690295150573276</v>
      </c>
      <c r="EQ35" s="1">
        <v>33194</v>
      </c>
      <c r="ER35" s="1">
        <v>52425</v>
      </c>
      <c r="ES35" s="1">
        <v>186</v>
      </c>
      <c r="ET35" s="1">
        <v>622.47190000000001</v>
      </c>
      <c r="EU35" s="1">
        <v>91</v>
      </c>
      <c r="EV35" s="1">
        <v>671.02089999999998</v>
      </c>
      <c r="EX35" s="1">
        <v>0.28541480000000002</v>
      </c>
      <c r="EY35" s="1">
        <v>0.21507229999999999</v>
      </c>
      <c r="EZ35" s="1">
        <v>0.68481539999999996</v>
      </c>
      <c r="FA35" s="1">
        <v>0.51799850000000003</v>
      </c>
      <c r="FB35" s="1">
        <v>5.5022799999999997E-2</v>
      </c>
      <c r="FC35" s="1">
        <v>1.54445E-2</v>
      </c>
      <c r="FF35">
        <v>9538</v>
      </c>
      <c r="FG35">
        <v>20369</v>
      </c>
      <c r="FI35">
        <f t="shared" si="55"/>
        <v>1.9500943594044872E-2</v>
      </c>
      <c r="FJ35">
        <f t="shared" si="56"/>
        <v>4.4675732731111004E-3</v>
      </c>
    </row>
    <row r="36" spans="1:166" x14ac:dyDescent="0.25">
      <c r="A36">
        <v>2052</v>
      </c>
      <c r="B36" s="1">
        <v>15079</v>
      </c>
      <c r="C36" s="1">
        <v>15253</v>
      </c>
      <c r="D36" s="1">
        <v>31025</v>
      </c>
      <c r="E36" s="1">
        <v>43300</v>
      </c>
      <c r="F36" s="1">
        <v>4820</v>
      </c>
      <c r="G36" s="1">
        <v>4672</v>
      </c>
      <c r="H36" s="1">
        <v>29428</v>
      </c>
      <c r="I36" s="1">
        <v>42479</v>
      </c>
      <c r="J36" s="1">
        <v>27350</v>
      </c>
      <c r="K36" s="1">
        <v>40030</v>
      </c>
      <c r="L36" s="1">
        <v>1139294</v>
      </c>
      <c r="P36">
        <v>2052</v>
      </c>
      <c r="Q36">
        <f t="shared" si="75"/>
        <v>996.58125835975659</v>
      </c>
      <c r="R36">
        <f t="shared" si="76"/>
        <v>1008.0810354639808</v>
      </c>
      <c r="S36">
        <f t="shared" si="77"/>
        <v>2050.4631302215962</v>
      </c>
      <c r="T36">
        <f t="shared" si="78"/>
        <v>2861.7261414535087</v>
      </c>
      <c r="U36">
        <f t="shared" si="24"/>
        <v>6916.8515654988423</v>
      </c>
      <c r="W36">
        <f t="shared" si="79"/>
        <v>1807.5799068996182</v>
      </c>
      <c r="X36">
        <f t="shared" si="80"/>
        <v>2645.609640701708</v>
      </c>
      <c r="Z36">
        <f t="shared" si="25"/>
        <v>242.88322332197799</v>
      </c>
      <c r="AA36">
        <f t="shared" si="26"/>
        <v>216.11650075180069</v>
      </c>
      <c r="AB36">
        <f t="shared" si="27"/>
        <v>0.11845286059629333</v>
      </c>
      <c r="AC36">
        <f t="shared" si="28"/>
        <v>7.5519630484988429E-2</v>
      </c>
      <c r="AE36" s="1">
        <v>72586</v>
      </c>
      <c r="AF36" s="1">
        <v>4527</v>
      </c>
      <c r="AG36" s="1">
        <v>6381</v>
      </c>
      <c r="AH36" s="1">
        <v>3182</v>
      </c>
      <c r="AI36" s="1">
        <v>69401</v>
      </c>
      <c r="AJ36" s="1">
        <v>4693</v>
      </c>
      <c r="AK36" s="1">
        <v>6793</v>
      </c>
      <c r="AL36" s="1">
        <v>3027</v>
      </c>
      <c r="AM36" s="1">
        <v>65822</v>
      </c>
      <c r="AN36" s="1">
        <v>4310</v>
      </c>
      <c r="AO36" s="1">
        <v>6093</v>
      </c>
      <c r="AP36" s="1">
        <v>2936</v>
      </c>
      <c r="AR36" s="1">
        <v>14.795339999999999</v>
      </c>
      <c r="AS36" s="1">
        <v>15.24287</v>
      </c>
      <c r="AT36" s="1">
        <v>15.541550000000001</v>
      </c>
      <c r="AU36" s="1">
        <v>16.49051</v>
      </c>
      <c r="AW36">
        <f t="shared" si="57"/>
        <v>6764</v>
      </c>
      <c r="AX36">
        <f t="shared" si="29"/>
        <v>217</v>
      </c>
      <c r="AY36">
        <f t="shared" si="30"/>
        <v>288</v>
      </c>
      <c r="AZ36">
        <f t="shared" si="31"/>
        <v>246</v>
      </c>
      <c r="BB36">
        <f t="shared" si="58"/>
        <v>9.3186013831868406E-2</v>
      </c>
      <c r="BC36">
        <f t="shared" si="72"/>
        <v>4.7934614535012146E-2</v>
      </c>
      <c r="BD36">
        <f t="shared" si="73"/>
        <v>4.5133991537376586E-2</v>
      </c>
      <c r="BE36">
        <f t="shared" si="74"/>
        <v>7.7309868007542429E-2</v>
      </c>
      <c r="BF36">
        <f t="shared" si="32"/>
        <v>8.6702201301398316E-2</v>
      </c>
      <c r="BH36">
        <f t="shared" si="81"/>
        <v>3540.9764387769987</v>
      </c>
      <c r="BI36">
        <f t="shared" ref="BI36:BI54" si="97">AJ36*$N$5/1000*AS36*365.25/7/1000</f>
        <v>246.68892867718674</v>
      </c>
      <c r="BJ36">
        <f t="shared" ref="BJ36:BJ54" si="98">AK36*$N$5/1000*AT36*365.25/7/1000</f>
        <v>364.07285841038993</v>
      </c>
      <c r="BK36">
        <f t="shared" ref="BK36:BK54" si="99">AL36*$N$5/1000*AU36*365.25/7/1000</f>
        <v>172.13883806710174</v>
      </c>
      <c r="BL36">
        <f t="shared" si="37"/>
        <v>4323.8770639316772</v>
      </c>
      <c r="BN36">
        <f t="shared" si="82"/>
        <v>318.55704392161459</v>
      </c>
      <c r="BO36">
        <f t="shared" si="83"/>
        <v>308.77562431572272</v>
      </c>
      <c r="BP36">
        <f t="shared" si="84"/>
        <v>1944.9163254201815</v>
      </c>
      <c r="BQ36">
        <f t="shared" si="85"/>
        <v>2807.465698910014</v>
      </c>
      <c r="BR36">
        <f t="shared" si="39"/>
        <v>5379.7146925675333</v>
      </c>
      <c r="BT36" s="1">
        <v>58.126420000000003</v>
      </c>
      <c r="BU36" s="1">
        <v>52.313099999999999</v>
      </c>
      <c r="BV36" s="1">
        <v>15.836449999999999</v>
      </c>
      <c r="BW36" s="1">
        <v>14.47864</v>
      </c>
      <c r="BY36">
        <f t="shared" si="40"/>
        <v>966.16871974251524</v>
      </c>
      <c r="BZ36">
        <f t="shared" si="41"/>
        <v>842.84099193582165</v>
      </c>
      <c r="CA36">
        <f t="shared" si="42"/>
        <v>1607.1297491794403</v>
      </c>
      <c r="CB36">
        <f t="shared" si="43"/>
        <v>2120.9694510282834</v>
      </c>
      <c r="CC36">
        <f t="shared" si="44"/>
        <v>5537.10891188606</v>
      </c>
      <c r="CD36" s="4">
        <f t="shared" si="45"/>
        <v>-595.77786372395349</v>
      </c>
      <c r="CF36">
        <f t="shared" si="86"/>
        <v>200.7000757181747</v>
      </c>
      <c r="CG36">
        <f t="shared" si="87"/>
        <v>163.27055968507929</v>
      </c>
      <c r="CI36">
        <v>1.7446770687416659</v>
      </c>
      <c r="CJ36">
        <v>3.8344999999999914</v>
      </c>
      <c r="CK36">
        <v>2</v>
      </c>
      <c r="CL36">
        <f t="shared" si="71"/>
        <v>19.438720167797264</v>
      </c>
      <c r="CM36">
        <f t="shared" si="69"/>
        <v>21.00820472297686</v>
      </c>
      <c r="CN36">
        <f t="shared" si="70"/>
        <v>4760252.6136755757</v>
      </c>
      <c r="CS36">
        <f t="shared" si="62"/>
        <v>18.781083377953696</v>
      </c>
      <c r="CT36">
        <f t="shared" si="47"/>
        <v>16.383750188189108</v>
      </c>
      <c r="CU36">
        <f t="shared" si="48"/>
        <v>31.240545467641343</v>
      </c>
      <c r="CV36">
        <f t="shared" si="49"/>
        <v>41.228931642985387</v>
      </c>
      <c r="CW36">
        <f t="shared" si="50"/>
        <v>107.63431067676953</v>
      </c>
      <c r="CX36">
        <f t="shared" si="63"/>
        <v>2.261105017148678E-2</v>
      </c>
      <c r="CZ36" s="1">
        <v>0</v>
      </c>
      <c r="DA36" s="1">
        <v>0</v>
      </c>
      <c r="DB36" s="1">
        <v>9540</v>
      </c>
      <c r="DC36" s="1">
        <v>20935</v>
      </c>
      <c r="DE36" s="1">
        <v>7.6471900000000002</v>
      </c>
      <c r="DF36" s="1">
        <v>7.708653</v>
      </c>
      <c r="DH36">
        <f t="shared" si="88"/>
        <v>630.5050205419509</v>
      </c>
      <c r="DI36">
        <f t="shared" si="89"/>
        <v>1383.6082395226144</v>
      </c>
      <c r="DK36">
        <f t="shared" si="90"/>
        <v>251.58376629370755</v>
      </c>
      <c r="DL36">
        <f t="shared" si="91"/>
        <v>556.5239011850241</v>
      </c>
      <c r="DM36">
        <f t="shared" si="51"/>
        <v>0.14594397190635583</v>
      </c>
      <c r="DN36">
        <f t="shared" si="92"/>
        <v>4.890466431743886</v>
      </c>
      <c r="DO36">
        <f t="shared" si="93"/>
        <v>26.350079035897458</v>
      </c>
      <c r="DP36">
        <f t="shared" si="94"/>
        <v>10.818112381826538</v>
      </c>
      <c r="DQ36">
        <f t="shared" si="95"/>
        <v>30.410819261158849</v>
      </c>
      <c r="DR36">
        <f t="shared" si="52"/>
        <v>15.708578813570423</v>
      </c>
      <c r="DS36">
        <f t="shared" si="96"/>
        <v>91.925731863199104</v>
      </c>
      <c r="DT36">
        <f t="shared" si="64"/>
        <v>0.14594397190635577</v>
      </c>
      <c r="DV36" s="1">
        <v>2693</v>
      </c>
      <c r="DW36" s="1">
        <v>661.07270000000005</v>
      </c>
      <c r="DX36" s="1">
        <v>6417</v>
      </c>
      <c r="DY36" s="1">
        <v>575.31960000000004</v>
      </c>
      <c r="EA36" s="1">
        <v>14872</v>
      </c>
      <c r="EB36" s="1">
        <v>15239</v>
      </c>
      <c r="ED36">
        <f t="shared" si="53"/>
        <v>1.4119099426385529</v>
      </c>
      <c r="EE36">
        <f t="shared" si="54"/>
        <v>2.9279430792695247</v>
      </c>
      <c r="EG36" s="1">
        <v>355100</v>
      </c>
      <c r="EH36" s="1">
        <v>279781</v>
      </c>
      <c r="EI36" s="1">
        <v>177379</v>
      </c>
      <c r="EJ36" s="1">
        <v>117472</v>
      </c>
      <c r="EL36">
        <f t="shared" si="65"/>
        <v>23.468797986839284</v>
      </c>
      <c r="EM36">
        <f t="shared" si="66"/>
        <v>18.490914586189472</v>
      </c>
      <c r="EN36">
        <f t="shared" si="67"/>
        <v>11.723097488334457</v>
      </c>
      <c r="EO36">
        <f t="shared" si="68"/>
        <v>7.7638035401576584</v>
      </c>
      <c r="EQ36" s="1">
        <v>33218</v>
      </c>
      <c r="ER36" s="1">
        <v>53458</v>
      </c>
      <c r="ES36" s="1">
        <v>192</v>
      </c>
      <c r="ET36" s="1">
        <v>616.8451</v>
      </c>
      <c r="EU36" s="1">
        <v>95</v>
      </c>
      <c r="EV36" s="1">
        <v>719.95529999999997</v>
      </c>
      <c r="EX36" s="1">
        <v>0.28596149999999998</v>
      </c>
      <c r="EY36" s="1">
        <v>0.2175839</v>
      </c>
      <c r="EZ36" s="1">
        <v>0.69420839999999995</v>
      </c>
      <c r="FA36" s="1">
        <v>0.52768320000000002</v>
      </c>
      <c r="FB36" s="1">
        <v>5.4446300000000003E-2</v>
      </c>
      <c r="FC36" s="1">
        <v>1.5696399999999999E-2</v>
      </c>
      <c r="FF36">
        <v>9507</v>
      </c>
      <c r="FG36">
        <v>20660</v>
      </c>
      <c r="FI36">
        <f t="shared" si="55"/>
        <v>2.0195645313979174E-2</v>
      </c>
      <c r="FJ36">
        <f t="shared" si="56"/>
        <v>4.5982575024201356E-3</v>
      </c>
    </row>
    <row r="37" spans="1:166" x14ac:dyDescent="0.25">
      <c r="A37">
        <v>2053</v>
      </c>
      <c r="B37" s="1">
        <v>14978</v>
      </c>
      <c r="C37" s="1">
        <v>15278</v>
      </c>
      <c r="D37" s="1">
        <v>31128</v>
      </c>
      <c r="E37" s="1">
        <v>43603</v>
      </c>
      <c r="F37" s="1">
        <v>4813</v>
      </c>
      <c r="G37" s="1">
        <v>4645</v>
      </c>
      <c r="H37" s="1">
        <v>29628</v>
      </c>
      <c r="I37" s="1">
        <v>42726</v>
      </c>
      <c r="J37" s="1">
        <v>27512</v>
      </c>
      <c r="K37" s="1">
        <v>40272</v>
      </c>
      <c r="L37" s="1">
        <v>1142160</v>
      </c>
      <c r="P37">
        <v>2053</v>
      </c>
      <c r="Q37">
        <f t="shared" si="75"/>
        <v>989.90610038546538</v>
      </c>
      <c r="R37">
        <f t="shared" si="76"/>
        <v>1009.7333022893004</v>
      </c>
      <c r="S37">
        <f t="shared" si="77"/>
        <v>2057.2704695419125</v>
      </c>
      <c r="T37">
        <f t="shared" si="78"/>
        <v>2881.7516153763822</v>
      </c>
      <c r="U37">
        <f t="shared" si="24"/>
        <v>6938.6614875930609</v>
      </c>
      <c r="W37">
        <f t="shared" si="79"/>
        <v>1818.2865959276889</v>
      </c>
      <c r="X37">
        <f t="shared" si="80"/>
        <v>2661.6035835708017</v>
      </c>
      <c r="Z37">
        <f t="shared" si="25"/>
        <v>238.98387361422351</v>
      </c>
      <c r="AA37">
        <f t="shared" si="26"/>
        <v>220.14803180558056</v>
      </c>
      <c r="AB37">
        <f t="shared" si="27"/>
        <v>0.11616551015163187</v>
      </c>
      <c r="AC37">
        <f t="shared" si="28"/>
        <v>7.6393826112882146E-2</v>
      </c>
      <c r="AE37" s="1">
        <v>73035</v>
      </c>
      <c r="AF37" s="1">
        <v>4563</v>
      </c>
      <c r="AG37" s="1">
        <v>6429</v>
      </c>
      <c r="AH37" s="1">
        <v>3189</v>
      </c>
      <c r="AI37" s="1">
        <v>69948</v>
      </c>
      <c r="AJ37" s="1">
        <v>4713</v>
      </c>
      <c r="AK37" s="1">
        <v>6836</v>
      </c>
      <c r="AL37" s="1">
        <v>3047</v>
      </c>
      <c r="AM37" s="1">
        <v>66297</v>
      </c>
      <c r="AN37" s="1">
        <v>4337</v>
      </c>
      <c r="AO37" s="1">
        <v>6130</v>
      </c>
      <c r="AP37" s="1">
        <v>2956</v>
      </c>
      <c r="AR37" s="1">
        <v>14.756220000000001</v>
      </c>
      <c r="AS37" s="1">
        <v>14.652670000000001</v>
      </c>
      <c r="AT37" s="1">
        <v>15.71921</v>
      </c>
      <c r="AU37" s="1">
        <v>15.748749999999999</v>
      </c>
      <c r="AW37">
        <f t="shared" si="57"/>
        <v>6738</v>
      </c>
      <c r="AX37">
        <f t="shared" si="29"/>
        <v>226</v>
      </c>
      <c r="AY37">
        <f t="shared" si="30"/>
        <v>299</v>
      </c>
      <c r="AZ37">
        <f t="shared" si="31"/>
        <v>233</v>
      </c>
      <c r="BB37">
        <f t="shared" si="58"/>
        <v>9.2257136989114807E-2</v>
      </c>
      <c r="BC37">
        <f t="shared" si="72"/>
        <v>4.9528818759587992E-2</v>
      </c>
      <c r="BD37">
        <f t="shared" si="73"/>
        <v>4.6508010577072642E-2</v>
      </c>
      <c r="BE37">
        <f t="shared" si="74"/>
        <v>7.3063656318595169E-2</v>
      </c>
      <c r="BF37">
        <f t="shared" si="32"/>
        <v>8.594753256283251E-2</v>
      </c>
      <c r="BH37">
        <f t="shared" si="81"/>
        <v>3559.4490582998619</v>
      </c>
      <c r="BI37">
        <f t="shared" si="97"/>
        <v>238.14779650648376</v>
      </c>
      <c r="BJ37">
        <f t="shared" si="98"/>
        <v>370.56562399291442</v>
      </c>
      <c r="BK37">
        <f t="shared" si="99"/>
        <v>165.48205374432078</v>
      </c>
      <c r="BL37">
        <f t="shared" si="37"/>
        <v>4333.6445325435816</v>
      </c>
      <c r="BN37">
        <f t="shared" si="82"/>
        <v>318.0944092105251</v>
      </c>
      <c r="BO37">
        <f t="shared" si="83"/>
        <v>306.99117614437756</v>
      </c>
      <c r="BP37">
        <f t="shared" si="84"/>
        <v>1958.1344600227383</v>
      </c>
      <c r="BQ37">
        <f t="shared" si="85"/>
        <v>2823.7900951441711</v>
      </c>
      <c r="BR37">
        <f t="shared" si="39"/>
        <v>5407.010140521812</v>
      </c>
      <c r="BT37" s="1">
        <v>56.933610000000002</v>
      </c>
      <c r="BU37" s="1">
        <v>49.533830000000002</v>
      </c>
      <c r="BV37" s="1">
        <v>15.60059</v>
      </c>
      <c r="BW37" s="1">
        <v>14.46006</v>
      </c>
      <c r="BY37">
        <f t="shared" si="40"/>
        <v>944.96765347531925</v>
      </c>
      <c r="BZ37">
        <f t="shared" si="41"/>
        <v>793.45077126638193</v>
      </c>
      <c r="CA37">
        <f t="shared" si="42"/>
        <v>1593.9537589777656</v>
      </c>
      <c r="CB37">
        <f t="shared" si="43"/>
        <v>2130.5645182450426</v>
      </c>
      <c r="CC37">
        <f t="shared" si="44"/>
        <v>5462.9367019645088</v>
      </c>
      <c r="CD37" s="4">
        <f t="shared" si="45"/>
        <v>-609.12625532077345</v>
      </c>
      <c r="CF37">
        <f t="shared" si="86"/>
        <v>194.53681627054121</v>
      </c>
      <c r="CG37">
        <f t="shared" si="87"/>
        <v>166.10285096368108</v>
      </c>
      <c r="CI37">
        <v>1.732297188951577</v>
      </c>
      <c r="CJ37">
        <v>3.8344999999999914</v>
      </c>
      <c r="CK37">
        <v>2</v>
      </c>
      <c r="CL37">
        <f t="shared" si="71"/>
        <v>19.788331267285731</v>
      </c>
      <c r="CM37">
        <f t="shared" si="69"/>
        <v>21.386043463803336</v>
      </c>
      <c r="CN37">
        <f t="shared" si="70"/>
        <v>4843303.6494405493</v>
      </c>
      <c r="CS37">
        <f t="shared" si="62"/>
        <v>18.699332963839286</v>
      </c>
      <c r="CT37">
        <f t="shared" si="47"/>
        <v>15.701066706102523</v>
      </c>
      <c r="CU37">
        <f t="shared" si="48"/>
        <v>31.541685007387343</v>
      </c>
      <c r="CV37">
        <f t="shared" si="49"/>
        <v>42.160316473357931</v>
      </c>
      <c r="CW37">
        <f t="shared" si="50"/>
        <v>108.10240115068709</v>
      </c>
      <c r="CX37">
        <f t="shared" si="63"/>
        <v>2.2319971857055466E-2</v>
      </c>
      <c r="CZ37" s="1">
        <v>0</v>
      </c>
      <c r="DA37" s="1">
        <v>0</v>
      </c>
      <c r="DB37" s="1">
        <v>9501</v>
      </c>
      <c r="DC37" s="1">
        <v>21227</v>
      </c>
      <c r="DE37" s="1">
        <v>7.6485200000000004</v>
      </c>
      <c r="DF37" s="1">
        <v>7.6167990000000003</v>
      </c>
      <c r="DH37">
        <f t="shared" si="88"/>
        <v>627.92748429445237</v>
      </c>
      <c r="DI37">
        <f t="shared" si="89"/>
        <v>1402.9067160423472</v>
      </c>
      <c r="DK37">
        <f t="shared" si="90"/>
        <v>250.59885579638754</v>
      </c>
      <c r="DL37">
        <f t="shared" si="91"/>
        <v>557.56239383446461</v>
      </c>
      <c r="DM37">
        <f t="shared" si="51"/>
        <v>0.14793531276689184</v>
      </c>
      <c r="DN37">
        <f t="shared" si="92"/>
        <v>4.9589331737016842</v>
      </c>
      <c r="DO37">
        <f t="shared" si="93"/>
        <v>26.582751833685659</v>
      </c>
      <c r="DP37">
        <f t="shared" si="94"/>
        <v>11.033229351377216</v>
      </c>
      <c r="DQ37">
        <f t="shared" si="95"/>
        <v>31.127087121980715</v>
      </c>
      <c r="DR37">
        <f t="shared" si="52"/>
        <v>15.9921625250789</v>
      </c>
      <c r="DS37">
        <f t="shared" si="96"/>
        <v>92.11023862560819</v>
      </c>
      <c r="DT37">
        <f t="shared" si="64"/>
        <v>0.14793531276689181</v>
      </c>
      <c r="DV37" s="1">
        <v>2832</v>
      </c>
      <c r="DW37" s="1">
        <v>653.44809999999995</v>
      </c>
      <c r="DX37" s="1">
        <v>6247</v>
      </c>
      <c r="DY37" s="1">
        <v>572.44759999999997</v>
      </c>
      <c r="EA37" s="1">
        <v>14928</v>
      </c>
      <c r="EB37" s="1">
        <v>15221</v>
      </c>
      <c r="ED37">
        <f t="shared" si="53"/>
        <v>1.4676610508741028</v>
      </c>
      <c r="EE37">
        <f t="shared" si="54"/>
        <v>2.8361465320440864</v>
      </c>
      <c r="EG37" s="1">
        <v>354007</v>
      </c>
      <c r="EH37" s="1">
        <v>280579</v>
      </c>
      <c r="EI37" s="1">
        <v>179464</v>
      </c>
      <c r="EJ37" s="1">
        <v>118471</v>
      </c>
      <c r="EL37">
        <f t="shared" si="65"/>
        <v>23.396560881236312</v>
      </c>
      <c r="EM37">
        <f t="shared" si="66"/>
        <v>18.543654943253674</v>
      </c>
      <c r="EN37">
        <f t="shared" si="67"/>
        <v>11.86089654156611</v>
      </c>
      <c r="EO37">
        <f t="shared" si="68"/>
        <v>7.8298281224974282</v>
      </c>
      <c r="EQ37" s="1">
        <v>33343</v>
      </c>
      <c r="ER37" s="1">
        <v>53873</v>
      </c>
      <c r="ES37" s="1">
        <v>207</v>
      </c>
      <c r="ET37" s="1">
        <v>612.3501</v>
      </c>
      <c r="EU37" s="1">
        <v>108</v>
      </c>
      <c r="EV37" s="1">
        <v>645.74260000000004</v>
      </c>
      <c r="EX37" s="1">
        <v>0.28693869999999999</v>
      </c>
      <c r="EY37" s="1">
        <v>0.218497</v>
      </c>
      <c r="EZ37" s="1">
        <v>0.69648810000000005</v>
      </c>
      <c r="FA37" s="1">
        <v>0.53048439999999997</v>
      </c>
      <c r="FB37" s="1">
        <v>5.46204E-2</v>
      </c>
      <c r="FC37" s="1">
        <v>1.55297E-2</v>
      </c>
      <c r="FF37">
        <v>9504</v>
      </c>
      <c r="FG37">
        <v>21027</v>
      </c>
      <c r="FI37">
        <f t="shared" si="55"/>
        <v>2.1780303030303032E-2</v>
      </c>
      <c r="FJ37">
        <f t="shared" si="56"/>
        <v>5.1362533885004995E-3</v>
      </c>
    </row>
    <row r="38" spans="1:166" x14ac:dyDescent="0.25">
      <c r="A38">
        <v>2054</v>
      </c>
      <c r="B38" s="1">
        <v>14768</v>
      </c>
      <c r="C38" s="1">
        <v>15496</v>
      </c>
      <c r="D38" s="1">
        <v>31616</v>
      </c>
      <c r="E38" s="1">
        <v>44083</v>
      </c>
      <c r="F38" s="1">
        <v>4795</v>
      </c>
      <c r="G38" s="1">
        <v>4766</v>
      </c>
      <c r="H38" s="1">
        <v>30078</v>
      </c>
      <c r="I38" s="1">
        <v>43392</v>
      </c>
      <c r="J38" s="1">
        <v>27907</v>
      </c>
      <c r="K38" s="1">
        <v>40876</v>
      </c>
      <c r="L38" s="1">
        <v>1144748</v>
      </c>
      <c r="P38">
        <v>2054</v>
      </c>
      <c r="Q38">
        <f t="shared" si="75"/>
        <v>976.02705905278094</v>
      </c>
      <c r="R38">
        <f t="shared" si="76"/>
        <v>1024.141069006087</v>
      </c>
      <c r="S38">
        <f t="shared" si="77"/>
        <v>2089.522717972151</v>
      </c>
      <c r="T38">
        <f t="shared" si="78"/>
        <v>2913.4751384225178</v>
      </c>
      <c r="U38">
        <f t="shared" si="24"/>
        <v>7003.165984453537</v>
      </c>
      <c r="W38">
        <f t="shared" si="79"/>
        <v>1844.3924117677384</v>
      </c>
      <c r="X38">
        <f t="shared" si="80"/>
        <v>2701.5223500705224</v>
      </c>
      <c r="Z38">
        <f t="shared" si="25"/>
        <v>245.13030620441259</v>
      </c>
      <c r="AA38">
        <f t="shared" si="26"/>
        <v>211.95278835199542</v>
      </c>
      <c r="AB38">
        <f t="shared" si="27"/>
        <v>0.11731401821862349</v>
      </c>
      <c r="AC38">
        <f t="shared" si="28"/>
        <v>7.274913231858085E-2</v>
      </c>
      <c r="AE38" s="1">
        <v>73734</v>
      </c>
      <c r="AF38" s="1">
        <v>4669</v>
      </c>
      <c r="AG38" s="1">
        <v>6509</v>
      </c>
      <c r="AH38" s="1">
        <v>3207</v>
      </c>
      <c r="AI38" s="1">
        <v>70544</v>
      </c>
      <c r="AJ38" s="1">
        <v>4841</v>
      </c>
      <c r="AK38" s="1">
        <v>6904</v>
      </c>
      <c r="AL38" s="1">
        <v>3081</v>
      </c>
      <c r="AM38" s="1">
        <v>66971</v>
      </c>
      <c r="AN38" s="1">
        <v>4450</v>
      </c>
      <c r="AO38" s="1">
        <v>6210</v>
      </c>
      <c r="AP38" s="1">
        <v>2977</v>
      </c>
      <c r="AR38" s="1">
        <v>14.69645</v>
      </c>
      <c r="AS38" s="1">
        <v>14.61243</v>
      </c>
      <c r="AT38" s="1">
        <v>15.16958</v>
      </c>
      <c r="AU38" s="1">
        <v>16.462820000000001</v>
      </c>
      <c r="AW38">
        <f t="shared" si="57"/>
        <v>6763</v>
      </c>
      <c r="AX38">
        <f t="shared" si="29"/>
        <v>219</v>
      </c>
      <c r="AY38">
        <f t="shared" si="30"/>
        <v>299</v>
      </c>
      <c r="AZ38">
        <f t="shared" si="31"/>
        <v>230</v>
      </c>
      <c r="BB38">
        <f t="shared" si="58"/>
        <v>9.1721593837307075E-2</v>
      </c>
      <c r="BC38">
        <f t="shared" si="72"/>
        <v>4.6905118869136862E-2</v>
      </c>
      <c r="BD38">
        <f t="shared" si="73"/>
        <v>4.5936395759717315E-2</v>
      </c>
      <c r="BE38">
        <f t="shared" si="74"/>
        <v>7.1718116619893982E-2</v>
      </c>
      <c r="BF38">
        <f t="shared" si="32"/>
        <v>8.5237009044587433E-2</v>
      </c>
      <c r="BH38">
        <f t="shared" si="81"/>
        <v>3575.2373764743611</v>
      </c>
      <c r="BI38">
        <f t="shared" si="97"/>
        <v>243.94385652941085</v>
      </c>
      <c r="BJ38">
        <f t="shared" si="98"/>
        <v>361.16586615180375</v>
      </c>
      <c r="BK38">
        <f t="shared" si="99"/>
        <v>174.91549645713948</v>
      </c>
      <c r="BL38">
        <f t="shared" si="37"/>
        <v>4355.2625956127158</v>
      </c>
      <c r="BN38">
        <f t="shared" si="82"/>
        <v>316.90477709629505</v>
      </c>
      <c r="BO38">
        <f t="shared" si="83"/>
        <v>314.98814757892433</v>
      </c>
      <c r="BP38">
        <f t="shared" si="84"/>
        <v>1987.8752628784905</v>
      </c>
      <c r="BQ38">
        <f t="shared" si="85"/>
        <v>2867.8064833706849</v>
      </c>
      <c r="BR38">
        <f t="shared" si="39"/>
        <v>5487.5746709243949</v>
      </c>
      <c r="BT38" s="1">
        <v>57.034520000000001</v>
      </c>
      <c r="BU38" s="1">
        <v>49.656329999999997</v>
      </c>
      <c r="BV38" s="1">
        <v>15.54538</v>
      </c>
      <c r="BW38" s="1">
        <v>14.38252</v>
      </c>
      <c r="BY38">
        <f t="shared" si="40"/>
        <v>943.10220746581797</v>
      </c>
      <c r="BZ38">
        <f t="shared" si="41"/>
        <v>816.13314438261455</v>
      </c>
      <c r="CA38">
        <f t="shared" si="42"/>
        <v>1612.4366340450445</v>
      </c>
      <c r="CB38">
        <f t="shared" si="43"/>
        <v>2152.1721812424171</v>
      </c>
      <c r="CC38">
        <f t="shared" si="44"/>
        <v>5523.8441671358942</v>
      </c>
      <c r="CD38" s="4">
        <f t="shared" si="45"/>
        <v>-590.65378032525405</v>
      </c>
      <c r="CF38">
        <f t="shared" si="86"/>
        <v>198.83394759202974</v>
      </c>
      <c r="CG38">
        <f t="shared" si="87"/>
        <v>159.06195117174664</v>
      </c>
      <c r="CI38">
        <v>1.7152239211331022</v>
      </c>
      <c r="CJ38">
        <v>3.8344999999999914</v>
      </c>
      <c r="CK38">
        <v>2</v>
      </c>
      <c r="CL38">
        <f t="shared" si="71"/>
        <v>20.144230225225293</v>
      </c>
      <c r="CM38">
        <f t="shared" si="69"/>
        <v>21.770677745512621</v>
      </c>
      <c r="CN38">
        <f t="shared" si="70"/>
        <v>4927204.0624121977</v>
      </c>
      <c r="CS38">
        <f t="shared" si="62"/>
        <v>18.998067993109625</v>
      </c>
      <c r="CT38">
        <f t="shared" si="47"/>
        <v>16.440373954880421</v>
      </c>
      <c r="CU38">
        <f t="shared" si="48"/>
        <v>32.481294779790716</v>
      </c>
      <c r="CV38">
        <f t="shared" si="49"/>
        <v>43.353851903272542</v>
      </c>
      <c r="CW38">
        <f t="shared" si="50"/>
        <v>111.2735886310533</v>
      </c>
      <c r="CX38">
        <f t="shared" si="63"/>
        <v>2.258351536115949E-2</v>
      </c>
      <c r="CZ38" s="1">
        <v>0</v>
      </c>
      <c r="DA38" s="1">
        <v>0</v>
      </c>
      <c r="DB38" s="1">
        <v>9690</v>
      </c>
      <c r="DC38" s="1">
        <v>21838</v>
      </c>
      <c r="DE38" s="1">
        <v>7.653467</v>
      </c>
      <c r="DF38" s="1">
        <v>7.6373439999999997</v>
      </c>
      <c r="DH38">
        <f t="shared" si="88"/>
        <v>640.41862149386839</v>
      </c>
      <c r="DI38">
        <f t="shared" si="89"/>
        <v>1443.2881172531575</v>
      </c>
      <c r="DK38">
        <f t="shared" si="90"/>
        <v>255.7492389299091</v>
      </c>
      <c r="DL38">
        <f t="shared" si="91"/>
        <v>575.15854064291557</v>
      </c>
      <c r="DM38">
        <f t="shared" si="51"/>
        <v>0.15042201670284433</v>
      </c>
      <c r="DN38">
        <f t="shared" si="92"/>
        <v>5.1518715489302398</v>
      </c>
      <c r="DO38">
        <f t="shared" si="93"/>
        <v>27.329423230860478</v>
      </c>
      <c r="DP38">
        <f t="shared" si="94"/>
        <v>11.58612605871549</v>
      </c>
      <c r="DQ38">
        <f t="shared" si="95"/>
        <v>31.767725844557052</v>
      </c>
      <c r="DR38">
        <f t="shared" si="52"/>
        <v>16.737997607645731</v>
      </c>
      <c r="DS38">
        <f t="shared" si="96"/>
        <v>94.535591023407562</v>
      </c>
      <c r="DT38">
        <f t="shared" si="64"/>
        <v>0.15042201670284436</v>
      </c>
      <c r="DV38" s="1">
        <v>2885</v>
      </c>
      <c r="DW38" s="1">
        <v>635.91859999999997</v>
      </c>
      <c r="DX38" s="1">
        <v>6274</v>
      </c>
      <c r="DY38" s="1">
        <v>564.2713</v>
      </c>
      <c r="EA38" s="1">
        <v>14885</v>
      </c>
      <c r="EB38" s="1">
        <v>15326</v>
      </c>
      <c r="ED38">
        <f t="shared" si="53"/>
        <v>1.455019339400107</v>
      </c>
      <c r="EE38">
        <f t="shared" si="54"/>
        <v>2.8077206525637468</v>
      </c>
      <c r="EG38" s="1">
        <v>353191</v>
      </c>
      <c r="EH38" s="1">
        <v>281365</v>
      </c>
      <c r="EI38" s="1">
        <v>182012</v>
      </c>
      <c r="EJ38" s="1">
        <v>119016</v>
      </c>
      <c r="EL38">
        <f t="shared" si="65"/>
        <v>23.34263089205788</v>
      </c>
      <c r="EM38">
        <f t="shared" si="66"/>
        <v>18.595602212241719</v>
      </c>
      <c r="EN38">
        <f t="shared" si="67"/>
        <v>12.029295576402681</v>
      </c>
      <c r="EO38">
        <f t="shared" si="68"/>
        <v>7.865847539289395</v>
      </c>
      <c r="EQ38" s="1">
        <v>33812</v>
      </c>
      <c r="ER38" s="1">
        <v>54307</v>
      </c>
      <c r="ES38" s="1">
        <v>201</v>
      </c>
      <c r="ET38" s="1">
        <v>478.27460000000002</v>
      </c>
      <c r="EU38" s="1">
        <v>106</v>
      </c>
      <c r="EV38" s="1">
        <v>604.6816</v>
      </c>
      <c r="EX38" s="1">
        <v>0.29001880000000002</v>
      </c>
      <c r="EY38" s="1">
        <v>0.22051580000000001</v>
      </c>
      <c r="EZ38" s="1">
        <v>0.70230559999999997</v>
      </c>
      <c r="FA38" s="1">
        <v>0.54203380000000001</v>
      </c>
      <c r="FB38" s="1">
        <v>5.5716799999999997E-2</v>
      </c>
      <c r="FC38" s="1">
        <v>1.6425499999999999E-2</v>
      </c>
      <c r="FF38">
        <v>9774</v>
      </c>
      <c r="FG38">
        <v>21631</v>
      </c>
      <c r="FI38">
        <f t="shared" si="55"/>
        <v>2.056476365868631E-2</v>
      </c>
      <c r="FJ38">
        <f t="shared" si="56"/>
        <v>4.9003744625768569E-3</v>
      </c>
    </row>
    <row r="39" spans="1:166" x14ac:dyDescent="0.25">
      <c r="A39">
        <v>2055</v>
      </c>
      <c r="B39" s="1">
        <v>14902</v>
      </c>
      <c r="C39" s="1">
        <v>15641</v>
      </c>
      <c r="D39" s="1">
        <v>32279</v>
      </c>
      <c r="E39" s="1">
        <v>44181</v>
      </c>
      <c r="F39" s="1">
        <v>4882</v>
      </c>
      <c r="G39" s="1">
        <v>4813</v>
      </c>
      <c r="H39" s="1">
        <v>30691</v>
      </c>
      <c r="I39" s="1">
        <v>43566</v>
      </c>
      <c r="J39" s="1">
        <v>28485</v>
      </c>
      <c r="K39" s="1">
        <v>41068</v>
      </c>
      <c r="L39" s="1">
        <v>1148203</v>
      </c>
      <c r="P39">
        <v>2055</v>
      </c>
      <c r="Q39">
        <f t="shared" si="75"/>
        <v>984.88320923649394</v>
      </c>
      <c r="R39">
        <f t="shared" si="76"/>
        <v>1033.7242165929408</v>
      </c>
      <c r="S39">
        <f t="shared" si="77"/>
        <v>2133.3408341796262</v>
      </c>
      <c r="T39">
        <f t="shared" si="78"/>
        <v>2919.9520243777706</v>
      </c>
      <c r="U39">
        <f t="shared" si="24"/>
        <v>7071.900284386832</v>
      </c>
      <c r="W39">
        <f t="shared" si="79"/>
        <v>1882.592820769127</v>
      </c>
      <c r="X39">
        <f t="shared" si="80"/>
        <v>2714.2117592889767</v>
      </c>
      <c r="Z39">
        <f t="shared" si="25"/>
        <v>250.7480134104992</v>
      </c>
      <c r="AA39">
        <f t="shared" si="26"/>
        <v>205.74026508879388</v>
      </c>
      <c r="AB39">
        <f t="shared" si="27"/>
        <v>0.11753771802100439</v>
      </c>
      <c r="AC39">
        <f t="shared" si="28"/>
        <v>7.0460152554265423E-2</v>
      </c>
      <c r="AE39" s="1">
        <v>74544</v>
      </c>
      <c r="AF39" s="1">
        <v>4686</v>
      </c>
      <c r="AG39" s="1">
        <v>6541</v>
      </c>
      <c r="AH39" s="1">
        <v>3254</v>
      </c>
      <c r="AI39" s="1">
        <v>71369</v>
      </c>
      <c r="AJ39" s="1">
        <v>4843</v>
      </c>
      <c r="AK39" s="1">
        <v>6895</v>
      </c>
      <c r="AL39" s="1">
        <v>3098</v>
      </c>
      <c r="AM39" s="1">
        <v>67748</v>
      </c>
      <c r="AN39" s="1">
        <v>4453</v>
      </c>
      <c r="AO39" s="1">
        <v>6233</v>
      </c>
      <c r="AP39" s="1">
        <v>3007</v>
      </c>
      <c r="AR39" s="1">
        <v>14.740539999999999</v>
      </c>
      <c r="AS39" s="1">
        <v>14.472619999999999</v>
      </c>
      <c r="AT39" s="1">
        <v>15.503019999999999</v>
      </c>
      <c r="AU39" s="1">
        <v>16.615310000000001</v>
      </c>
      <c r="AW39">
        <f t="shared" si="57"/>
        <v>6796</v>
      </c>
      <c r="AX39">
        <f t="shared" si="29"/>
        <v>233</v>
      </c>
      <c r="AY39">
        <f t="shared" si="30"/>
        <v>308</v>
      </c>
      <c r="AZ39">
        <f t="shared" si="31"/>
        <v>247</v>
      </c>
      <c r="BB39">
        <f t="shared" si="58"/>
        <v>9.1167632539171498E-2</v>
      </c>
      <c r="BC39">
        <f t="shared" si="72"/>
        <v>4.9722577891591978E-2</v>
      </c>
      <c r="BD39">
        <f t="shared" si="73"/>
        <v>4.708760128420731E-2</v>
      </c>
      <c r="BE39">
        <f t="shared" si="74"/>
        <v>7.5906576521204666E-2</v>
      </c>
      <c r="BF39">
        <f t="shared" si="32"/>
        <v>8.5189553496208936E-2</v>
      </c>
      <c r="BH39">
        <f t="shared" si="81"/>
        <v>3627.900472838558</v>
      </c>
      <c r="BI39">
        <f t="shared" si="97"/>
        <v>241.70964874462032</v>
      </c>
      <c r="BJ39">
        <f t="shared" si="98"/>
        <v>368.62343079143909</v>
      </c>
      <c r="BK39">
        <f t="shared" si="99"/>
        <v>177.50975351169032</v>
      </c>
      <c r="BL39">
        <f t="shared" si="37"/>
        <v>4415.7433058863071</v>
      </c>
      <c r="BN39">
        <f t="shared" si="82"/>
        <v>322.65466564840716</v>
      </c>
      <c r="BO39">
        <f t="shared" si="83"/>
        <v>318.0944092105251</v>
      </c>
      <c r="BP39">
        <f t="shared" si="84"/>
        <v>2028.3888454353264</v>
      </c>
      <c r="BQ39">
        <f t="shared" si="85"/>
        <v>2879.3062604749093</v>
      </c>
      <c r="BR39">
        <f t="shared" si="39"/>
        <v>5548.4441807691683</v>
      </c>
      <c r="BT39" s="1">
        <v>58.186219999999999</v>
      </c>
      <c r="BU39" s="1">
        <v>49.972720000000002</v>
      </c>
      <c r="BV39" s="1">
        <v>15.51934</v>
      </c>
      <c r="BW39" s="1">
        <v>14.636049999999999</v>
      </c>
      <c r="BY39">
        <f t="shared" si="40"/>
        <v>979.60338857673753</v>
      </c>
      <c r="BZ39">
        <f t="shared" si="41"/>
        <v>829.43280702170762</v>
      </c>
      <c r="CA39">
        <f t="shared" si="42"/>
        <v>1642.5426152550428</v>
      </c>
      <c r="CB39">
        <f t="shared" si="43"/>
        <v>2198.8921587530131</v>
      </c>
      <c r="CC39">
        <f t="shared" si="44"/>
        <v>5650.4709696065011</v>
      </c>
      <c r="CD39" s="4">
        <f t="shared" si="45"/>
        <v>-574.30853187825142</v>
      </c>
      <c r="CF39">
        <f t="shared" si="86"/>
        <v>203.04997172713936</v>
      </c>
      <c r="CG39">
        <f t="shared" si="87"/>
        <v>157.12140867185718</v>
      </c>
      <c r="CI39">
        <v>1.6993113735149166</v>
      </c>
      <c r="CJ39">
        <v>3.8344999999999914</v>
      </c>
      <c r="CK39">
        <v>2</v>
      </c>
      <c r="CL39">
        <f t="shared" si="71"/>
        <v>20.506530130599561</v>
      </c>
      <c r="CM39">
        <f t="shared" si="69"/>
        <v>22.162229787906178</v>
      </c>
      <c r="CN39">
        <f t="shared" si="70"/>
        <v>5011716.6451337337</v>
      </c>
      <c r="CS39">
        <f t="shared" si="62"/>
        <v>20.088266403886298</v>
      </c>
      <c r="CT39">
        <f t="shared" si="47"/>
        <v>17.008788848498419</v>
      </c>
      <c r="CU39">
        <f t="shared" si="48"/>
        <v>33.682849630521339</v>
      </c>
      <c r="CV39">
        <f t="shared" si="49"/>
        <v>45.09164830740778</v>
      </c>
      <c r="CW39">
        <f t="shared" si="50"/>
        <v>115.87155319031385</v>
      </c>
      <c r="CX39">
        <f t="shared" si="63"/>
        <v>2.3120132560331911E-2</v>
      </c>
      <c r="CZ39" s="1">
        <v>0</v>
      </c>
      <c r="DA39" s="1">
        <v>0</v>
      </c>
      <c r="DB39" s="1">
        <v>9886</v>
      </c>
      <c r="DC39" s="1">
        <v>22173</v>
      </c>
      <c r="DE39" s="1">
        <v>7.7862520000000002</v>
      </c>
      <c r="DF39" s="1">
        <v>7.4414809999999996</v>
      </c>
      <c r="DH39">
        <f t="shared" si="88"/>
        <v>653.37239340437395</v>
      </c>
      <c r="DI39">
        <f t="shared" si="89"/>
        <v>1465.4284927124399</v>
      </c>
      <c r="DK39">
        <f t="shared" si="90"/>
        <v>265.44919983013193</v>
      </c>
      <c r="DL39">
        <f t="shared" si="91"/>
        <v>569.00514481920118</v>
      </c>
      <c r="DM39">
        <f t="shared" si="51"/>
        <v>0.14767872432896412</v>
      </c>
      <c r="DN39">
        <f t="shared" si="92"/>
        <v>5.4434420144601461</v>
      </c>
      <c r="DO39">
        <f t="shared" si="93"/>
        <v>28.239407616061193</v>
      </c>
      <c r="DP39">
        <f t="shared" si="94"/>
        <v>11.668321146701121</v>
      </c>
      <c r="DQ39">
        <f t="shared" si="95"/>
        <v>33.423327160706663</v>
      </c>
      <c r="DR39">
        <f t="shared" si="52"/>
        <v>17.111763161161267</v>
      </c>
      <c r="DS39">
        <f t="shared" si="96"/>
        <v>98.759790029152583</v>
      </c>
      <c r="DT39">
        <f t="shared" si="64"/>
        <v>0.14767872432896417</v>
      </c>
      <c r="DV39" s="1">
        <v>2794</v>
      </c>
      <c r="DW39" s="1">
        <v>634.70550000000003</v>
      </c>
      <c r="DX39" s="1">
        <v>6548</v>
      </c>
      <c r="DY39" s="1">
        <v>586.52210000000002</v>
      </c>
      <c r="EA39" s="1">
        <v>14725</v>
      </c>
      <c r="EB39" s="1">
        <v>15590</v>
      </c>
      <c r="ED39">
        <f t="shared" si="53"/>
        <v>1.4064363547896306</v>
      </c>
      <c r="EE39">
        <f t="shared" si="54"/>
        <v>3.0458918022456301</v>
      </c>
      <c r="EG39" s="1">
        <v>352917</v>
      </c>
      <c r="EH39" s="1">
        <v>281955</v>
      </c>
      <c r="EI39" s="1">
        <v>184778</v>
      </c>
      <c r="EJ39" s="1">
        <v>119234</v>
      </c>
      <c r="EL39">
        <f t="shared" si="65"/>
        <v>23.32452204765238</v>
      </c>
      <c r="EM39">
        <f t="shared" si="66"/>
        <v>18.634595709319264</v>
      </c>
      <c r="EN39">
        <f t="shared" si="67"/>
        <v>12.212102377956038</v>
      </c>
      <c r="EO39">
        <f t="shared" si="68"/>
        <v>7.8802553060061822</v>
      </c>
      <c r="EQ39" s="1">
        <v>34617</v>
      </c>
      <c r="ER39" s="1">
        <v>54408</v>
      </c>
      <c r="ES39" s="1">
        <v>200</v>
      </c>
      <c r="ET39" s="1">
        <v>567.16719999999998</v>
      </c>
      <c r="EU39" s="1">
        <v>100</v>
      </c>
      <c r="EV39" s="1">
        <v>611.47609999999997</v>
      </c>
      <c r="EX39" s="1">
        <v>0.29075250000000002</v>
      </c>
      <c r="EY39" s="1">
        <v>0.2186457</v>
      </c>
      <c r="EZ39" s="1">
        <v>0.708125</v>
      </c>
      <c r="FA39" s="1">
        <v>0.53859449999999998</v>
      </c>
      <c r="FB39" s="1">
        <v>5.5966299999999997E-2</v>
      </c>
      <c r="FC39" s="1">
        <v>1.55205E-2</v>
      </c>
      <c r="FF39">
        <v>9898</v>
      </c>
      <c r="FG39">
        <v>22122</v>
      </c>
      <c r="FI39">
        <f t="shared" si="55"/>
        <v>2.020610224287735E-2</v>
      </c>
      <c r="FJ39">
        <f t="shared" si="56"/>
        <v>4.5203869451225023E-3</v>
      </c>
    </row>
    <row r="40" spans="1:166" x14ac:dyDescent="0.25">
      <c r="A40">
        <v>2056</v>
      </c>
      <c r="B40" s="1">
        <v>14844</v>
      </c>
      <c r="C40" s="1">
        <v>15846</v>
      </c>
      <c r="D40" s="1">
        <v>32581</v>
      </c>
      <c r="E40" s="1">
        <v>44130</v>
      </c>
      <c r="F40" s="1">
        <v>4847</v>
      </c>
      <c r="G40" s="1">
        <v>4863</v>
      </c>
      <c r="H40" s="1">
        <v>31162</v>
      </c>
      <c r="I40" s="1">
        <v>43678</v>
      </c>
      <c r="J40" s="1">
        <v>28884</v>
      </c>
      <c r="K40" s="1">
        <v>41091</v>
      </c>
      <c r="L40" s="1">
        <v>1151740</v>
      </c>
      <c r="P40">
        <v>2056</v>
      </c>
      <c r="Q40">
        <f t="shared" si="75"/>
        <v>981.04995020175261</v>
      </c>
      <c r="R40">
        <f t="shared" si="76"/>
        <v>1047.2728045605611</v>
      </c>
      <c r="S40">
        <f t="shared" si="77"/>
        <v>2153.3002174294866</v>
      </c>
      <c r="T40">
        <f t="shared" si="78"/>
        <v>2916.5814000541186</v>
      </c>
      <c r="U40">
        <f t="shared" si="24"/>
        <v>7098.2043722459193</v>
      </c>
      <c r="W40">
        <f t="shared" si="79"/>
        <v>1908.9629993012275</v>
      </c>
      <c r="X40">
        <f t="shared" si="80"/>
        <v>2715.731844768271</v>
      </c>
      <c r="Z40">
        <f t="shared" si="25"/>
        <v>244.33721812825911</v>
      </c>
      <c r="AA40">
        <f t="shared" si="26"/>
        <v>200.8495552858476</v>
      </c>
      <c r="AB40">
        <f t="shared" si="27"/>
        <v>0.11347104140449953</v>
      </c>
      <c r="AC40">
        <f t="shared" si="28"/>
        <v>6.8864717878993786E-2</v>
      </c>
      <c r="AE40" s="1">
        <v>74929</v>
      </c>
      <c r="AF40" s="1">
        <v>4720</v>
      </c>
      <c r="AG40" s="1">
        <v>6468</v>
      </c>
      <c r="AH40" s="1">
        <v>3278</v>
      </c>
      <c r="AI40" s="1">
        <v>72003</v>
      </c>
      <c r="AJ40" s="1">
        <v>4874</v>
      </c>
      <c r="AK40" s="1">
        <v>6881</v>
      </c>
      <c r="AL40" s="1">
        <v>3134</v>
      </c>
      <c r="AM40" s="1">
        <v>68243</v>
      </c>
      <c r="AN40" s="1">
        <v>4492</v>
      </c>
      <c r="AO40" s="1">
        <v>6183</v>
      </c>
      <c r="AP40" s="1">
        <v>3031</v>
      </c>
      <c r="AR40" s="1">
        <v>14.716200000000001</v>
      </c>
      <c r="AS40" s="1">
        <v>14.553100000000001</v>
      </c>
      <c r="AT40" s="1">
        <v>15.28823</v>
      </c>
      <c r="AU40" s="1">
        <v>16.00825</v>
      </c>
      <c r="AW40">
        <f t="shared" si="57"/>
        <v>6686</v>
      </c>
      <c r="AX40">
        <f t="shared" si="29"/>
        <v>228</v>
      </c>
      <c r="AY40">
        <f t="shared" si="30"/>
        <v>285</v>
      </c>
      <c r="AZ40">
        <f t="shared" si="31"/>
        <v>247</v>
      </c>
      <c r="BB40">
        <f t="shared" si="58"/>
        <v>8.9231138811408137E-2</v>
      </c>
      <c r="BC40">
        <f t="shared" si="72"/>
        <v>4.8305084745762714E-2</v>
      </c>
      <c r="BD40">
        <f t="shared" si="73"/>
        <v>4.4063079777365489E-2</v>
      </c>
      <c r="BE40">
        <f t="shared" si="74"/>
        <v>7.5350823672971329E-2</v>
      </c>
      <c r="BF40">
        <f t="shared" si="32"/>
        <v>8.329324906314671E-2</v>
      </c>
      <c r="BH40">
        <f t="shared" si="81"/>
        <v>3654.0848869778283</v>
      </c>
      <c r="BI40">
        <f t="shared" si="97"/>
        <v>244.60954364505452</v>
      </c>
      <c r="BJ40">
        <f t="shared" si="98"/>
        <v>362.77815232829784</v>
      </c>
      <c r="BK40">
        <f t="shared" si="99"/>
        <v>173.01159469073585</v>
      </c>
      <c r="BL40">
        <f t="shared" si="37"/>
        <v>4434.4841776419171</v>
      </c>
      <c r="BN40">
        <f t="shared" si="82"/>
        <v>320.34149209295975</v>
      </c>
      <c r="BO40">
        <f t="shared" si="83"/>
        <v>321.3989428611643</v>
      </c>
      <c r="BP40">
        <f t="shared" si="84"/>
        <v>2059.5175524243473</v>
      </c>
      <c r="BQ40">
        <f t="shared" si="85"/>
        <v>2886.7084158523407</v>
      </c>
      <c r="BR40">
        <f t="shared" si="39"/>
        <v>5587.9664032308119</v>
      </c>
      <c r="BT40" s="1">
        <v>57.801850000000002</v>
      </c>
      <c r="BU40" s="1">
        <v>49.935119999999998</v>
      </c>
      <c r="BV40" s="1">
        <v>15.489459999999999</v>
      </c>
      <c r="BW40" s="1">
        <v>14.39406</v>
      </c>
      <c r="BY40">
        <f t="shared" si="40"/>
        <v>966.15569314234153</v>
      </c>
      <c r="BZ40">
        <f t="shared" si="41"/>
        <v>837.41883832363942</v>
      </c>
      <c r="CA40">
        <f t="shared" si="42"/>
        <v>1664.5389409359582</v>
      </c>
      <c r="CB40">
        <f t="shared" si="43"/>
        <v>2168.0955178197946</v>
      </c>
      <c r="CC40">
        <f t="shared" si="44"/>
        <v>5636.208990221734</v>
      </c>
      <c r="CD40" s="4">
        <f t="shared" si="45"/>
        <v>-601.84971888616428</v>
      </c>
      <c r="CF40">
        <f t="shared" si="86"/>
        <v>197.47771210577741</v>
      </c>
      <c r="CG40">
        <f t="shared" si="87"/>
        <v>150.85036582843418</v>
      </c>
      <c r="CI40">
        <v>1.6851469467057143</v>
      </c>
      <c r="CJ40">
        <v>3.8344999999999914</v>
      </c>
      <c r="CK40">
        <v>2</v>
      </c>
      <c r="CL40">
        <f t="shared" si="71"/>
        <v>20.875346106330781</v>
      </c>
      <c r="CM40">
        <f t="shared" si="69"/>
        <v>22.560824008944543</v>
      </c>
      <c r="CN40">
        <f t="shared" si="70"/>
        <v>5096881.3160928311</v>
      </c>
      <c r="CS40">
        <f t="shared" si="62"/>
        <v>20.168834486948295</v>
      </c>
      <c r="CT40">
        <f t="shared" si="47"/>
        <v>17.481408085967431</v>
      </c>
      <c r="CU40">
        <f t="shared" si="48"/>
        <v>34.747826499503418</v>
      </c>
      <c r="CV40">
        <f t="shared" si="49"/>
        <v>45.259744326072664</v>
      </c>
      <c r="CW40">
        <f t="shared" si="50"/>
        <v>117.65781339849181</v>
      </c>
      <c r="CX40">
        <f t="shared" si="63"/>
        <v>2.3084275677952411E-2</v>
      </c>
      <c r="CZ40" s="1">
        <v>0</v>
      </c>
      <c r="DA40" s="1">
        <v>0</v>
      </c>
      <c r="DB40" s="1">
        <v>10162</v>
      </c>
      <c r="DC40" s="1">
        <v>22470</v>
      </c>
      <c r="DE40" s="1">
        <v>7.8115439999999996</v>
      </c>
      <c r="DF40" s="1">
        <v>7.6986889999999999</v>
      </c>
      <c r="DH40">
        <f t="shared" si="88"/>
        <v>671.61341915590197</v>
      </c>
      <c r="DI40">
        <f t="shared" si="89"/>
        <v>1485.0574225972364</v>
      </c>
      <c r="DK40">
        <f t="shared" si="90"/>
        <v>273.74641031699332</v>
      </c>
      <c r="DL40">
        <f t="shared" si="91"/>
        <v>596.55735896684121</v>
      </c>
      <c r="DM40">
        <f t="shared" si="51"/>
        <v>0.15441296992246484</v>
      </c>
      <c r="DN40">
        <f t="shared" si="92"/>
        <v>5.7145510607328749</v>
      </c>
      <c r="DO40">
        <f t="shared" si="93"/>
        <v>29.033275438770545</v>
      </c>
      <c r="DP40">
        <f t="shared" si="94"/>
        <v>12.453341340711424</v>
      </c>
      <c r="DQ40">
        <f t="shared" si="95"/>
        <v>32.806402985361238</v>
      </c>
      <c r="DR40">
        <f t="shared" si="52"/>
        <v>18.167892401444298</v>
      </c>
      <c r="DS40">
        <f t="shared" si="96"/>
        <v>99.489920997047506</v>
      </c>
      <c r="DT40">
        <f t="shared" si="64"/>
        <v>0.15441296992246487</v>
      </c>
      <c r="DV40" s="1">
        <v>2841</v>
      </c>
      <c r="DW40" s="1">
        <v>660.01170000000002</v>
      </c>
      <c r="DX40" s="1">
        <v>6494</v>
      </c>
      <c r="DY40" s="1">
        <v>570.75699999999995</v>
      </c>
      <c r="EA40" s="1">
        <v>14854</v>
      </c>
      <c r="EB40" s="1">
        <v>15629</v>
      </c>
      <c r="ED40">
        <f t="shared" si="53"/>
        <v>1.4871140900819142</v>
      </c>
      <c r="EE40">
        <f t="shared" si="54"/>
        <v>2.9395777486005632</v>
      </c>
      <c r="EG40" s="1">
        <v>352488</v>
      </c>
      <c r="EH40" s="1">
        <v>282770</v>
      </c>
      <c r="EI40" s="1">
        <v>187928</v>
      </c>
      <c r="EJ40" s="1">
        <v>119229</v>
      </c>
      <c r="EL40">
        <f t="shared" si="65"/>
        <v>23.296169148929895</v>
      </c>
      <c r="EM40">
        <f t="shared" si="66"/>
        <v>18.688459607824679</v>
      </c>
      <c r="EN40">
        <f t="shared" si="67"/>
        <v>12.420287997946305</v>
      </c>
      <c r="EO40">
        <f t="shared" si="68"/>
        <v>7.8799248526411176</v>
      </c>
      <c r="EQ40" s="1">
        <v>35006</v>
      </c>
      <c r="ER40" s="1">
        <v>54389</v>
      </c>
      <c r="ES40" s="1">
        <v>181</v>
      </c>
      <c r="ET40" s="1">
        <v>640.57749999999999</v>
      </c>
      <c r="EU40" s="1">
        <v>101</v>
      </c>
      <c r="EV40" s="1">
        <v>653.78560000000004</v>
      </c>
      <c r="EX40" s="1">
        <v>0.29074729999999999</v>
      </c>
      <c r="EY40" s="1">
        <v>0.2207316</v>
      </c>
      <c r="EZ40" s="1">
        <v>0.70754879999999998</v>
      </c>
      <c r="FA40" s="1">
        <v>0.54590700000000003</v>
      </c>
      <c r="FB40" s="1">
        <v>5.4835399999999999E-2</v>
      </c>
      <c r="FC40" s="1">
        <v>1.5237799999999999E-2</v>
      </c>
      <c r="FF40">
        <v>10093</v>
      </c>
      <c r="FG40">
        <v>22361</v>
      </c>
      <c r="FI40">
        <f t="shared" si="55"/>
        <v>1.7933221044288121E-2</v>
      </c>
      <c r="FJ40">
        <f t="shared" si="56"/>
        <v>4.5167926300254905E-3</v>
      </c>
    </row>
    <row r="41" spans="1:166" x14ac:dyDescent="0.25">
      <c r="A41">
        <v>2057</v>
      </c>
      <c r="B41" s="1">
        <v>14737</v>
      </c>
      <c r="C41" s="1">
        <v>15977</v>
      </c>
      <c r="D41" s="1">
        <v>33057</v>
      </c>
      <c r="E41" s="1">
        <v>44076</v>
      </c>
      <c r="F41" s="1">
        <v>4822</v>
      </c>
      <c r="G41" s="1">
        <v>4909</v>
      </c>
      <c r="H41" s="1">
        <v>31623</v>
      </c>
      <c r="I41" s="1">
        <v>43559</v>
      </c>
      <c r="J41" s="1">
        <v>29322</v>
      </c>
      <c r="K41" s="1">
        <v>41044</v>
      </c>
      <c r="L41" s="1">
        <v>1155604</v>
      </c>
      <c r="P41">
        <v>2057</v>
      </c>
      <c r="Q41">
        <f t="shared" si="75"/>
        <v>973.97824818938466</v>
      </c>
      <c r="R41">
        <f t="shared" si="76"/>
        <v>1055.9306827252358</v>
      </c>
      <c r="S41">
        <f t="shared" si="77"/>
        <v>2184.7593777835714</v>
      </c>
      <c r="T41">
        <f t="shared" si="78"/>
        <v>2913.0125037114285</v>
      </c>
      <c r="U41">
        <f t="shared" si="24"/>
        <v>7127.6808124096206</v>
      </c>
      <c r="W41">
        <f t="shared" si="79"/>
        <v>1937.9107140808264</v>
      </c>
      <c r="X41">
        <f t="shared" si="80"/>
        <v>2712.6255831366702</v>
      </c>
      <c r="Z41">
        <f t="shared" si="25"/>
        <v>246.84866370274494</v>
      </c>
      <c r="AA41">
        <f t="shared" si="26"/>
        <v>200.38692057475828</v>
      </c>
      <c r="AB41">
        <f t="shared" si="27"/>
        <v>0.11298665940647973</v>
      </c>
      <c r="AC41">
        <f t="shared" si="28"/>
        <v>6.8790271349487203E-2</v>
      </c>
      <c r="AE41" s="1">
        <v>75116</v>
      </c>
      <c r="AF41" s="1">
        <v>4754</v>
      </c>
      <c r="AG41" s="1">
        <v>6499</v>
      </c>
      <c r="AH41" s="1">
        <v>3294</v>
      </c>
      <c r="AI41" s="1">
        <v>72167</v>
      </c>
      <c r="AJ41" s="1">
        <v>4904</v>
      </c>
      <c r="AK41" s="1">
        <v>6915</v>
      </c>
      <c r="AL41" s="1">
        <v>3146</v>
      </c>
      <c r="AM41" s="1">
        <v>68403</v>
      </c>
      <c r="AN41" s="1">
        <v>4532</v>
      </c>
      <c r="AO41" s="1">
        <v>6244</v>
      </c>
      <c r="AP41" s="1">
        <v>3037</v>
      </c>
      <c r="AR41" s="1">
        <v>14.74161</v>
      </c>
      <c r="AS41" s="1">
        <v>14.78018</v>
      </c>
      <c r="AT41" s="1">
        <v>15.927630000000001</v>
      </c>
      <c r="AU41" s="1">
        <v>16.266829999999999</v>
      </c>
      <c r="AW41">
        <f t="shared" si="57"/>
        <v>6713</v>
      </c>
      <c r="AX41">
        <f t="shared" si="29"/>
        <v>222</v>
      </c>
      <c r="AY41">
        <f t="shared" si="30"/>
        <v>255</v>
      </c>
      <c r="AZ41">
        <f t="shared" si="31"/>
        <v>257</v>
      </c>
      <c r="BB41">
        <f t="shared" si="58"/>
        <v>8.9368443474093395E-2</v>
      </c>
      <c r="BC41">
        <f t="shared" si="72"/>
        <v>4.6697517879680267E-2</v>
      </c>
      <c r="BD41">
        <f t="shared" si="73"/>
        <v>3.9236805662409599E-2</v>
      </c>
      <c r="BE41">
        <f t="shared" si="74"/>
        <v>7.8020643594414088E-2</v>
      </c>
      <c r="BF41">
        <f t="shared" si="32"/>
        <v>8.3055440928811217E-2</v>
      </c>
      <c r="BH41">
        <f t="shared" si="81"/>
        <v>3668.7314978678173</v>
      </c>
      <c r="BI41">
        <f t="shared" si="97"/>
        <v>249.9554115113099</v>
      </c>
      <c r="BJ41">
        <f t="shared" si="98"/>
        <v>379.81813930085553</v>
      </c>
      <c r="BK41">
        <f t="shared" si="99"/>
        <v>176.47939459628938</v>
      </c>
      <c r="BL41">
        <f t="shared" si="37"/>
        <v>4474.984443276272</v>
      </c>
      <c r="BN41">
        <f t="shared" si="82"/>
        <v>318.68922526764021</v>
      </c>
      <c r="BO41">
        <f t="shared" si="83"/>
        <v>324.43911381975232</v>
      </c>
      <c r="BP41">
        <f t="shared" si="84"/>
        <v>2089.9853526832403</v>
      </c>
      <c r="BQ41">
        <f t="shared" si="85"/>
        <v>2878.8436257638195</v>
      </c>
      <c r="BR41">
        <f t="shared" si="39"/>
        <v>5611.9573175344522</v>
      </c>
      <c r="BT41" s="1">
        <v>56.832210000000003</v>
      </c>
      <c r="BU41" s="1">
        <v>49.878239999999998</v>
      </c>
      <c r="BV41" s="1">
        <v>15.75943</v>
      </c>
      <c r="BW41" s="1">
        <v>14.43263</v>
      </c>
      <c r="BY41">
        <f t="shared" si="40"/>
        <v>945.04852702467815</v>
      </c>
      <c r="BZ41">
        <f t="shared" si="41"/>
        <v>844.37722676208261</v>
      </c>
      <c r="CA41">
        <f t="shared" si="42"/>
        <v>1718.6044522555865</v>
      </c>
      <c r="CB41">
        <f t="shared" si="43"/>
        <v>2167.9823288392749</v>
      </c>
      <c r="CC41">
        <f t="shared" si="44"/>
        <v>5676.0125348816218</v>
      </c>
      <c r="CD41" s="4">
        <f t="shared" si="45"/>
        <v>-588.39766218141085</v>
      </c>
      <c r="CF41">
        <f t="shared" si="86"/>
        <v>202.984777825463</v>
      </c>
      <c r="CG41">
        <f t="shared" si="87"/>
        <v>150.9061829022861</v>
      </c>
      <c r="CI41">
        <v>1.6663979928731862</v>
      </c>
      <c r="CJ41">
        <v>3.8344999999999914</v>
      </c>
      <c r="CK41">
        <v>2</v>
      </c>
      <c r="CL41">
        <f t="shared" si="71"/>
        <v>21.250795345860816</v>
      </c>
      <c r="CM41">
        <f t="shared" si="69"/>
        <v>22.966587064281882</v>
      </c>
      <c r="CN41">
        <f t="shared" si="70"/>
        <v>5182771.2559681833</v>
      </c>
      <c r="CS41">
        <f t="shared" si="62"/>
        <v>20.08303283970865</v>
      </c>
      <c r="CT41">
        <f t="shared" si="47"/>
        <v>17.943687640626528</v>
      </c>
      <c r="CU41">
        <f t="shared" si="48"/>
        <v>36.521711495368692</v>
      </c>
      <c r="CV41">
        <f t="shared" si="49"/>
        <v>46.071348783606155</v>
      </c>
      <c r="CW41">
        <f t="shared" si="50"/>
        <v>120.61978075931002</v>
      </c>
      <c r="CX41">
        <f t="shared" si="63"/>
        <v>2.3273220985859867E-2</v>
      </c>
      <c r="CZ41" s="1">
        <v>0</v>
      </c>
      <c r="DA41" s="1">
        <v>0</v>
      </c>
      <c r="DB41" s="1">
        <v>10377</v>
      </c>
      <c r="DC41" s="1">
        <v>22368</v>
      </c>
      <c r="DE41" s="1">
        <v>7.719557</v>
      </c>
      <c r="DF41" s="1">
        <v>7.515117</v>
      </c>
      <c r="DH41">
        <f t="shared" si="88"/>
        <v>685.82291385365033</v>
      </c>
      <c r="DI41">
        <f t="shared" si="89"/>
        <v>1478.3161739499326</v>
      </c>
      <c r="DK41">
        <f t="shared" si="90"/>
        <v>276.24635354137291</v>
      </c>
      <c r="DL41">
        <f t="shared" si="91"/>
        <v>579.68926692644027</v>
      </c>
      <c r="DM41">
        <f t="shared" si="51"/>
        <v>0.15079875444384733</v>
      </c>
      <c r="DN41">
        <f t="shared" si="92"/>
        <v>5.8704547241480283</v>
      </c>
      <c r="DO41">
        <f t="shared" si="93"/>
        <v>30.651256771220663</v>
      </c>
      <c r="DP41">
        <f t="shared" si="94"/>
        <v>12.318857975645864</v>
      </c>
      <c r="DQ41">
        <f t="shared" si="95"/>
        <v>33.752490807960292</v>
      </c>
      <c r="DR41">
        <f t="shared" si="52"/>
        <v>18.189312699793891</v>
      </c>
      <c r="DS41">
        <f t="shared" si="96"/>
        <v>102.43046805951613</v>
      </c>
      <c r="DT41">
        <f t="shared" si="64"/>
        <v>0.15079875444384733</v>
      </c>
      <c r="DV41" s="1">
        <v>2781</v>
      </c>
      <c r="DW41" s="1">
        <v>662.34249999999997</v>
      </c>
      <c r="DX41" s="1">
        <v>6555</v>
      </c>
      <c r="DY41" s="1">
        <v>573.54960000000005</v>
      </c>
      <c r="EA41" s="1">
        <v>14704</v>
      </c>
      <c r="EB41" s="1">
        <v>15916</v>
      </c>
      <c r="ED41">
        <f t="shared" si="53"/>
        <v>1.4608480065804552</v>
      </c>
      <c r="EE41">
        <f t="shared" si="54"/>
        <v>2.9817079116629195</v>
      </c>
      <c r="EG41" s="1">
        <v>352028</v>
      </c>
      <c r="EH41" s="1">
        <v>283340</v>
      </c>
      <c r="EI41" s="1">
        <v>191214</v>
      </c>
      <c r="EJ41" s="1">
        <v>119027</v>
      </c>
      <c r="EL41">
        <f t="shared" si="65"/>
        <v>23.265767439344014</v>
      </c>
      <c r="EM41">
        <f t="shared" si="66"/>
        <v>18.726131291441966</v>
      </c>
      <c r="EN41">
        <f t="shared" si="67"/>
        <v>12.63746194946631</v>
      </c>
      <c r="EO41">
        <f t="shared" si="68"/>
        <v>7.8665745366925357</v>
      </c>
      <c r="EQ41" s="1">
        <v>35524</v>
      </c>
      <c r="ER41" s="1">
        <v>54139</v>
      </c>
      <c r="ES41" s="1">
        <v>174</v>
      </c>
      <c r="ET41" s="1">
        <v>616.49390000000005</v>
      </c>
      <c r="EU41" s="1">
        <v>111</v>
      </c>
      <c r="EV41" s="1">
        <v>569.97429999999997</v>
      </c>
      <c r="EX41" s="1">
        <v>0.29492249999999998</v>
      </c>
      <c r="EY41" s="1">
        <v>0.22371440000000001</v>
      </c>
      <c r="EZ41" s="1">
        <v>0.71002719999999997</v>
      </c>
      <c r="FA41" s="1">
        <v>0.55179739999999999</v>
      </c>
      <c r="FB41" s="1">
        <v>5.9012500000000002E-2</v>
      </c>
      <c r="FC41" s="1">
        <v>1.5946599999999998E-2</v>
      </c>
      <c r="FF41">
        <v>10430</v>
      </c>
      <c r="FG41">
        <v>22114</v>
      </c>
      <c r="FI41">
        <f t="shared" si="55"/>
        <v>1.6682646212847554E-2</v>
      </c>
      <c r="FJ41">
        <f t="shared" si="56"/>
        <v>5.0194446956679023E-3</v>
      </c>
    </row>
    <row r="42" spans="1:166" x14ac:dyDescent="0.25">
      <c r="A42">
        <v>2058</v>
      </c>
      <c r="B42" s="1">
        <v>14711</v>
      </c>
      <c r="C42" s="1">
        <v>16157</v>
      </c>
      <c r="D42" s="1">
        <v>33372</v>
      </c>
      <c r="E42" s="1">
        <v>43907</v>
      </c>
      <c r="F42" s="1">
        <v>4827</v>
      </c>
      <c r="G42" s="1">
        <v>4992</v>
      </c>
      <c r="H42" s="1">
        <v>31990</v>
      </c>
      <c r="I42" s="1">
        <v>43425</v>
      </c>
      <c r="J42" s="1">
        <v>29644</v>
      </c>
      <c r="K42" s="1">
        <v>40845</v>
      </c>
      <c r="L42" s="1">
        <v>1159557</v>
      </c>
      <c r="P42">
        <v>2058</v>
      </c>
      <c r="Q42">
        <f t="shared" si="75"/>
        <v>972.25989069105242</v>
      </c>
      <c r="R42">
        <f t="shared" si="76"/>
        <v>1067.8270038675369</v>
      </c>
      <c r="S42">
        <f t="shared" si="77"/>
        <v>2205.5779397825982</v>
      </c>
      <c r="T42">
        <f t="shared" si="78"/>
        <v>2901.843179972268</v>
      </c>
      <c r="U42">
        <f t="shared" si="24"/>
        <v>7147.5080143134546</v>
      </c>
      <c r="W42">
        <f t="shared" si="79"/>
        <v>1959.1919107909425</v>
      </c>
      <c r="X42">
        <f t="shared" si="80"/>
        <v>2699.4735392071266</v>
      </c>
      <c r="Z42">
        <f t="shared" si="25"/>
        <v>246.38602899165562</v>
      </c>
      <c r="AA42">
        <f t="shared" si="26"/>
        <v>202.36964076514141</v>
      </c>
      <c r="AB42">
        <f t="shared" si="27"/>
        <v>0.11171041591753574</v>
      </c>
      <c r="AC42">
        <f t="shared" si="28"/>
        <v>6.9738310519962488E-2</v>
      </c>
      <c r="AE42" s="1">
        <v>75457</v>
      </c>
      <c r="AF42" s="1">
        <v>4746</v>
      </c>
      <c r="AG42" s="1">
        <v>6564</v>
      </c>
      <c r="AH42" s="1">
        <v>3297</v>
      </c>
      <c r="AI42" s="1">
        <v>72606</v>
      </c>
      <c r="AJ42" s="1">
        <v>4883</v>
      </c>
      <c r="AK42" s="1">
        <v>6939</v>
      </c>
      <c r="AL42" s="1">
        <v>3172</v>
      </c>
      <c r="AM42" s="1">
        <v>68777</v>
      </c>
      <c r="AN42" s="1">
        <v>4523</v>
      </c>
      <c r="AO42" s="1">
        <v>6298</v>
      </c>
      <c r="AP42" s="1">
        <v>3055</v>
      </c>
      <c r="AR42" s="1">
        <v>14.626200000000001</v>
      </c>
      <c r="AS42" s="1">
        <v>14.431710000000001</v>
      </c>
      <c r="AT42" s="1">
        <v>15.31395</v>
      </c>
      <c r="AU42" s="1">
        <v>16.257200000000001</v>
      </c>
      <c r="AW42">
        <f t="shared" si="57"/>
        <v>6680</v>
      </c>
      <c r="AX42">
        <f t="shared" si="29"/>
        <v>223</v>
      </c>
      <c r="AY42">
        <f t="shared" si="30"/>
        <v>266</v>
      </c>
      <c r="AZ42">
        <f t="shared" si="31"/>
        <v>242</v>
      </c>
      <c r="BB42">
        <f t="shared" si="58"/>
        <v>8.8527240680122452E-2</v>
      </c>
      <c r="BC42">
        <f t="shared" si="72"/>
        <v>4.6986936367467341E-2</v>
      </c>
      <c r="BD42">
        <f t="shared" si="73"/>
        <v>4.0524070688604509E-2</v>
      </c>
      <c r="BE42">
        <f t="shared" si="74"/>
        <v>7.3400060661207162E-2</v>
      </c>
      <c r="BF42">
        <f t="shared" si="32"/>
        <v>8.2285930005329549E-2</v>
      </c>
      <c r="BH42">
        <f t="shared" si="81"/>
        <v>3662.1521011955697</v>
      </c>
      <c r="BI42">
        <f t="shared" si="97"/>
        <v>243.0171238226734</v>
      </c>
      <c r="BJ42">
        <f t="shared" si="98"/>
        <v>366.45147259907878</v>
      </c>
      <c r="BK42">
        <f t="shared" si="99"/>
        <v>177.83256235087549</v>
      </c>
      <c r="BL42">
        <f t="shared" si="37"/>
        <v>4449.453259968197</v>
      </c>
      <c r="BN42">
        <f t="shared" si="82"/>
        <v>319.01967863270409</v>
      </c>
      <c r="BO42">
        <f t="shared" si="83"/>
        <v>329.92463967981331</v>
      </c>
      <c r="BP42">
        <f t="shared" si="84"/>
        <v>2114.2406296789322</v>
      </c>
      <c r="BQ42">
        <f t="shared" si="85"/>
        <v>2869.9874755801065</v>
      </c>
      <c r="BR42">
        <f t="shared" si="39"/>
        <v>5633.1724235715565</v>
      </c>
      <c r="BT42" s="1">
        <v>56.98771</v>
      </c>
      <c r="BU42" s="1">
        <v>48.02129</v>
      </c>
      <c r="BV42" s="1">
        <v>15.380179999999999</v>
      </c>
      <c r="BW42" s="1">
        <v>14.254619999999999</v>
      </c>
      <c r="BY42">
        <f t="shared" si="40"/>
        <v>948.61691282293827</v>
      </c>
      <c r="BZ42">
        <f t="shared" si="41"/>
        <v>826.68633339666258</v>
      </c>
      <c r="CA42">
        <f t="shared" si="42"/>
        <v>1696.7115541142766</v>
      </c>
      <c r="CB42">
        <f t="shared" si="43"/>
        <v>2134.6556660654837</v>
      </c>
      <c r="CC42">
        <f t="shared" si="44"/>
        <v>5606.6704663993605</v>
      </c>
      <c r="CD42" s="4">
        <f t="shared" si="45"/>
        <v>-618.08603978843666</v>
      </c>
      <c r="CF42">
        <f t="shared" si="86"/>
        <v>197.72868626877229</v>
      </c>
      <c r="CG42">
        <f t="shared" si="87"/>
        <v>150.51964650529641</v>
      </c>
      <c r="CI42">
        <v>1.6565705974595772</v>
      </c>
      <c r="CJ42">
        <v>3.8344999999999914</v>
      </c>
      <c r="CK42">
        <v>2</v>
      </c>
      <c r="CL42">
        <f t="shared" si="71"/>
        <v>21.632997150390043</v>
      </c>
      <c r="CM42">
        <f t="shared" si="69"/>
        <v>23.379647887511535</v>
      </c>
      <c r="CN42">
        <f t="shared" si="70"/>
        <v>5269136.8521528449</v>
      </c>
      <c r="CS42">
        <f t="shared" si="62"/>
        <v>20.521426971910422</v>
      </c>
      <c r="CT42">
        <f t="shared" si="47"/>
        <v>17.883703094636395</v>
      </c>
      <c r="CU42">
        <f t="shared" si="48"/>
        <v>36.704956215188012</v>
      </c>
      <c r="CV42">
        <f t="shared" si="49"/>
        <v>46.178999941058564</v>
      </c>
      <c r="CW42">
        <f t="shared" si="50"/>
        <v>121.28908622279339</v>
      </c>
      <c r="CX42">
        <f t="shared" si="63"/>
        <v>2.3018777007706211E-2</v>
      </c>
      <c r="CZ42" s="1">
        <v>0</v>
      </c>
      <c r="DA42" s="1">
        <v>0</v>
      </c>
      <c r="DB42" s="1">
        <v>10508</v>
      </c>
      <c r="DC42" s="1">
        <v>22510</v>
      </c>
      <c r="DE42" s="1">
        <v>7.6729310000000002</v>
      </c>
      <c r="DF42" s="1">
        <v>7.5138410000000002</v>
      </c>
      <c r="DH42">
        <f t="shared" si="88"/>
        <v>694.48079201832491</v>
      </c>
      <c r="DI42">
        <f t="shared" si="89"/>
        <v>1487.7010495177478</v>
      </c>
      <c r="DK42">
        <f t="shared" si="90"/>
        <v>278.0441204375586</v>
      </c>
      <c r="DL42">
        <f t="shared" si="91"/>
        <v>583.27028913898073</v>
      </c>
      <c r="DM42">
        <f t="shared" si="51"/>
        <v>0.15362315562121506</v>
      </c>
      <c r="DN42">
        <f t="shared" si="92"/>
        <v>6.014927665108412</v>
      </c>
      <c r="DO42">
        <f t="shared" si="93"/>
        <v>30.6900285500796</v>
      </c>
      <c r="DP42">
        <f t="shared" si="94"/>
        <v>12.617884502850742</v>
      </c>
      <c r="DQ42">
        <f t="shared" si="95"/>
        <v>33.561115438207821</v>
      </c>
      <c r="DR42">
        <f t="shared" si="52"/>
        <v>18.632812167959155</v>
      </c>
      <c r="DS42">
        <f t="shared" si="96"/>
        <v>102.65627405483423</v>
      </c>
      <c r="DT42">
        <f t="shared" si="64"/>
        <v>0.15362315562121504</v>
      </c>
      <c r="DV42" s="1">
        <v>2708</v>
      </c>
      <c r="DW42" s="1">
        <v>641.01829999999995</v>
      </c>
      <c r="DX42" s="1">
        <v>6619</v>
      </c>
      <c r="DY42" s="1">
        <v>572.96130000000005</v>
      </c>
      <c r="EA42" s="1">
        <v>14720</v>
      </c>
      <c r="EB42" s="1">
        <v>16133</v>
      </c>
      <c r="ED42">
        <f t="shared" si="53"/>
        <v>1.3767037916431366</v>
      </c>
      <c r="EE42">
        <f t="shared" si="54"/>
        <v>3.0077316825679272</v>
      </c>
      <c r="EG42" s="1">
        <v>351760</v>
      </c>
      <c r="EH42" s="1">
        <v>284022</v>
      </c>
      <c r="EI42" s="1">
        <v>193971</v>
      </c>
      <c r="EJ42" s="1">
        <v>119089</v>
      </c>
      <c r="EL42">
        <f t="shared" si="65"/>
        <v>23.248055138976589</v>
      </c>
      <c r="EM42">
        <f t="shared" si="66"/>
        <v>18.771205130436684</v>
      </c>
      <c r="EN42">
        <f t="shared" si="67"/>
        <v>12.819673934962553</v>
      </c>
      <c r="EO42">
        <f t="shared" si="68"/>
        <v>7.8706721584193282</v>
      </c>
      <c r="EQ42" s="1">
        <v>35764</v>
      </c>
      <c r="ER42" s="1">
        <v>54300</v>
      </c>
      <c r="ES42" s="1">
        <v>195</v>
      </c>
      <c r="ET42" s="1">
        <v>544.13720000000001</v>
      </c>
      <c r="EU42" s="1">
        <v>102</v>
      </c>
      <c r="EV42" s="1">
        <v>611.60400000000004</v>
      </c>
      <c r="EX42" s="1">
        <v>0.2967593</v>
      </c>
      <c r="EY42" s="1">
        <v>0.22437860000000001</v>
      </c>
      <c r="EZ42" s="1">
        <v>0.71248310000000004</v>
      </c>
      <c r="FA42" s="1">
        <v>0.56010490000000002</v>
      </c>
      <c r="FB42" s="1">
        <v>5.7689499999999998E-2</v>
      </c>
      <c r="FC42" s="1">
        <v>1.5651399999999999E-2</v>
      </c>
      <c r="FF42">
        <v>10543</v>
      </c>
      <c r="FG42">
        <v>22253</v>
      </c>
      <c r="FI42">
        <f t="shared" si="55"/>
        <v>1.8495684340320593E-2</v>
      </c>
      <c r="FJ42">
        <f t="shared" si="56"/>
        <v>4.5836516424751722E-3</v>
      </c>
    </row>
    <row r="43" spans="1:166" x14ac:dyDescent="0.25">
      <c r="A43">
        <v>2059</v>
      </c>
      <c r="B43" s="1">
        <v>14644</v>
      </c>
      <c r="C43" s="1">
        <v>16105</v>
      </c>
      <c r="D43" s="1">
        <v>33696</v>
      </c>
      <c r="E43" s="1">
        <v>43710</v>
      </c>
      <c r="F43" s="1">
        <v>4758</v>
      </c>
      <c r="G43" s="1">
        <v>4927</v>
      </c>
      <c r="H43" s="1">
        <v>32369</v>
      </c>
      <c r="I43" s="1">
        <v>43249</v>
      </c>
      <c r="J43" s="1">
        <v>29924</v>
      </c>
      <c r="K43" s="1">
        <v>40662</v>
      </c>
      <c r="L43" s="1">
        <v>1161449</v>
      </c>
      <c r="P43">
        <v>2059</v>
      </c>
      <c r="Q43">
        <f t="shared" si="75"/>
        <v>967.83181559919592</v>
      </c>
      <c r="R43">
        <f t="shared" si="76"/>
        <v>1064.3902888708719</v>
      </c>
      <c r="S43">
        <f t="shared" si="77"/>
        <v>2226.9913178387396</v>
      </c>
      <c r="T43">
        <f t="shared" si="78"/>
        <v>2888.8233173887497</v>
      </c>
      <c r="U43">
        <f t="shared" si="24"/>
        <v>7148.0367396975562</v>
      </c>
      <c r="W43">
        <f t="shared" si="79"/>
        <v>1977.6972992345218</v>
      </c>
      <c r="X43">
        <f t="shared" si="80"/>
        <v>2687.378946045787</v>
      </c>
      <c r="Z43">
        <f t="shared" si="25"/>
        <v>249.29401860421785</v>
      </c>
      <c r="AA43">
        <f t="shared" si="26"/>
        <v>201.44437134296277</v>
      </c>
      <c r="AB43">
        <f t="shared" si="27"/>
        <v>0.11194207027540359</v>
      </c>
      <c r="AC43">
        <f t="shared" si="28"/>
        <v>6.9732326698695904E-2</v>
      </c>
      <c r="AE43" s="1">
        <v>75768</v>
      </c>
      <c r="AF43" s="1">
        <v>4693</v>
      </c>
      <c r="AG43" s="1">
        <v>6556</v>
      </c>
      <c r="AH43" s="1">
        <v>3277</v>
      </c>
      <c r="AI43" s="1">
        <v>72976</v>
      </c>
      <c r="AJ43" s="1">
        <v>4817</v>
      </c>
      <c r="AK43" s="1">
        <v>6944</v>
      </c>
      <c r="AL43" s="1">
        <v>3125</v>
      </c>
      <c r="AM43" s="1">
        <v>69046</v>
      </c>
      <c r="AN43" s="1">
        <v>4465</v>
      </c>
      <c r="AO43" s="1">
        <v>6297</v>
      </c>
      <c r="AP43" s="1">
        <v>3009</v>
      </c>
      <c r="AR43" s="1">
        <v>14.612719999999999</v>
      </c>
      <c r="AS43" s="1">
        <v>15.13106</v>
      </c>
      <c r="AT43" s="1">
        <v>15.62825</v>
      </c>
      <c r="AU43" s="1">
        <v>17.172229999999999</v>
      </c>
      <c r="AW43">
        <f t="shared" si="57"/>
        <v>6722</v>
      </c>
      <c r="AX43">
        <f t="shared" si="29"/>
        <v>228</v>
      </c>
      <c r="AY43">
        <f t="shared" si="30"/>
        <v>259</v>
      </c>
      <c r="AZ43">
        <f t="shared" si="31"/>
        <v>268</v>
      </c>
      <c r="BB43">
        <f t="shared" si="58"/>
        <v>8.8718192376728969E-2</v>
      </c>
      <c r="BC43">
        <f t="shared" si="72"/>
        <v>4.8582995951417005E-2</v>
      </c>
      <c r="BD43">
        <f t="shared" si="73"/>
        <v>3.950579621720561E-2</v>
      </c>
      <c r="BE43">
        <f t="shared" si="74"/>
        <v>8.178211779066219E-2</v>
      </c>
      <c r="BF43">
        <f t="shared" si="32"/>
        <v>8.2807274015992208E-2</v>
      </c>
      <c r="BH43">
        <f t="shared" si="81"/>
        <v>3677.4220565174446</v>
      </c>
      <c r="BI43">
        <f t="shared" si="97"/>
        <v>251.34969276028966</v>
      </c>
      <c r="BJ43">
        <f t="shared" si="98"/>
        <v>374.24191005720201</v>
      </c>
      <c r="BK43">
        <f t="shared" si="99"/>
        <v>185.05851690514228</v>
      </c>
      <c r="BL43">
        <f t="shared" si="37"/>
        <v>4488.0721762400781</v>
      </c>
      <c r="BN43">
        <f t="shared" si="82"/>
        <v>314.45942219482203</v>
      </c>
      <c r="BO43">
        <f t="shared" si="83"/>
        <v>325.62874593398243</v>
      </c>
      <c r="BP43">
        <f t="shared" si="84"/>
        <v>2139.288994750777</v>
      </c>
      <c r="BQ43">
        <f t="shared" si="85"/>
        <v>2858.3555171298572</v>
      </c>
      <c r="BR43">
        <f t="shared" si="39"/>
        <v>5637.7326800094379</v>
      </c>
      <c r="BT43" s="1">
        <v>56.542929999999998</v>
      </c>
      <c r="BU43" s="1">
        <v>50.187980000000003</v>
      </c>
      <c r="BV43" s="1">
        <v>15.680759999999999</v>
      </c>
      <c r="BW43" s="1">
        <v>14.34807</v>
      </c>
      <c r="BY43">
        <f t="shared" si="40"/>
        <v>927.75885066858268</v>
      </c>
      <c r="BZ43">
        <f t="shared" si="41"/>
        <v>852.73607757120203</v>
      </c>
      <c r="CA43">
        <f t="shared" si="42"/>
        <v>1750.3655189784461</v>
      </c>
      <c r="CB43">
        <f t="shared" si="43"/>
        <v>2139.9415732234334</v>
      </c>
      <c r="CC43">
        <f t="shared" si="44"/>
        <v>5670.8020204416644</v>
      </c>
      <c r="CD43" s="4">
        <f t="shared" si="45"/>
        <v>-597.76508403819844</v>
      </c>
      <c r="CF43">
        <f t="shared" si="86"/>
        <v>203.97228019360176</v>
      </c>
      <c r="CG43">
        <f t="shared" si="87"/>
        <v>150.81370471421346</v>
      </c>
      <c r="CI43">
        <v>1.6355235720945274</v>
      </c>
      <c r="CJ43">
        <v>3.8344999999999914</v>
      </c>
      <c r="CK43">
        <v>2</v>
      </c>
      <c r="CL43">
        <f t="shared" si="71"/>
        <v>22.022072966786027</v>
      </c>
      <c r="CM43">
        <f t="shared" si="69"/>
        <v>23.800137731135454</v>
      </c>
      <c r="CN43">
        <f t="shared" si="70"/>
        <v>5356423.8239855161</v>
      </c>
      <c r="CS43">
        <f t="shared" si="62"/>
        <v>20.431173105005069</v>
      </c>
      <c r="CT43">
        <f t="shared" si="47"/>
        <v>18.779016121683924</v>
      </c>
      <c r="CU43">
        <f t="shared" si="48"/>
        <v>38.546677177489634</v>
      </c>
      <c r="CV43">
        <f t="shared" si="49"/>
        <v>47.125949470185333</v>
      </c>
      <c r="CW43">
        <f t="shared" si="50"/>
        <v>124.88281587436396</v>
      </c>
      <c r="CX43">
        <f t="shared" si="63"/>
        <v>2.331458823611969E-2</v>
      </c>
      <c r="CZ43" s="1">
        <v>0</v>
      </c>
      <c r="DA43" s="1">
        <v>0</v>
      </c>
      <c r="DB43" s="1">
        <v>10481</v>
      </c>
      <c r="DC43" s="1">
        <v>22448</v>
      </c>
      <c r="DE43" s="1">
        <v>7.7531829999999999</v>
      </c>
      <c r="DF43" s="1">
        <v>7.4503950000000003</v>
      </c>
      <c r="DH43">
        <f t="shared" si="88"/>
        <v>692.69634384697974</v>
      </c>
      <c r="DI43">
        <f t="shared" si="89"/>
        <v>1483.6034277909555</v>
      </c>
      <c r="DK43">
        <f t="shared" si="90"/>
        <v>280.23031488360897</v>
      </c>
      <c r="DL43">
        <f t="shared" si="91"/>
        <v>576.75226820497949</v>
      </c>
      <c r="DM43">
        <f t="shared" si="51"/>
        <v>0.15112193654432027</v>
      </c>
      <c r="DN43">
        <f t="shared" si="92"/>
        <v>6.1712524418722623</v>
      </c>
      <c r="DO43">
        <f t="shared" si="93"/>
        <v>32.375424735617372</v>
      </c>
      <c r="DP43">
        <f t="shared" si="94"/>
        <v>12.701280534169403</v>
      </c>
      <c r="DQ43">
        <f t="shared" si="95"/>
        <v>34.424668936015934</v>
      </c>
      <c r="DR43">
        <f t="shared" si="52"/>
        <v>18.872532976041665</v>
      </c>
      <c r="DS43">
        <f t="shared" si="96"/>
        <v>106.01028289832229</v>
      </c>
      <c r="DT43">
        <f t="shared" si="64"/>
        <v>0.1511219365443203</v>
      </c>
      <c r="DV43" s="1">
        <v>2705</v>
      </c>
      <c r="DW43" s="1">
        <v>650.66600000000005</v>
      </c>
      <c r="DX43" s="1">
        <v>6705</v>
      </c>
      <c r="DY43" s="1">
        <v>567.14869999999996</v>
      </c>
      <c r="EA43" s="1">
        <v>14664</v>
      </c>
      <c r="EB43" s="1">
        <v>16253</v>
      </c>
      <c r="ED43">
        <f t="shared" si="53"/>
        <v>1.3958758818585439</v>
      </c>
      <c r="EE43">
        <f t="shared" si="54"/>
        <v>3.0159014325754114</v>
      </c>
      <c r="EG43" s="1">
        <v>351679</v>
      </c>
      <c r="EH43" s="1">
        <v>284299</v>
      </c>
      <c r="EI43" s="1">
        <v>196218</v>
      </c>
      <c r="EJ43" s="1">
        <v>119785</v>
      </c>
      <c r="EL43">
        <f t="shared" si="65"/>
        <v>23.242701794462555</v>
      </c>
      <c r="EM43">
        <f t="shared" si="66"/>
        <v>18.789512246861229</v>
      </c>
      <c r="EN43">
        <f t="shared" si="67"/>
        <v>12.968179677222277</v>
      </c>
      <c r="EO43">
        <f t="shared" si="68"/>
        <v>7.9166712668362251</v>
      </c>
      <c r="EQ43" s="1">
        <v>36077</v>
      </c>
      <c r="ER43" s="1">
        <v>54217</v>
      </c>
      <c r="ES43" s="1">
        <v>185</v>
      </c>
      <c r="ET43" s="1">
        <v>637.28380000000004</v>
      </c>
      <c r="EU43" s="1">
        <v>88</v>
      </c>
      <c r="EV43" s="1">
        <v>685.76949999999999</v>
      </c>
      <c r="EX43" s="1">
        <v>0.2960719</v>
      </c>
      <c r="EY43" s="1">
        <v>0.22474060000000001</v>
      </c>
      <c r="EZ43" s="1">
        <v>0.71635020000000005</v>
      </c>
      <c r="FA43" s="1">
        <v>0.56110700000000002</v>
      </c>
      <c r="FB43" s="1">
        <v>5.6381800000000003E-2</v>
      </c>
      <c r="FC43" s="1">
        <v>1.6133499999999999E-2</v>
      </c>
      <c r="FF43">
        <v>10525</v>
      </c>
      <c r="FG43">
        <v>22297</v>
      </c>
      <c r="FI43">
        <f t="shared" si="55"/>
        <v>1.7577197149643706E-2</v>
      </c>
      <c r="FJ43">
        <f t="shared" si="56"/>
        <v>3.9467192895905282E-3</v>
      </c>
    </row>
    <row r="44" spans="1:166" x14ac:dyDescent="0.25">
      <c r="A44">
        <v>2060</v>
      </c>
      <c r="B44" s="1">
        <v>14792</v>
      </c>
      <c r="C44" s="1">
        <v>16216</v>
      </c>
      <c r="D44" s="1">
        <v>33944</v>
      </c>
      <c r="E44" s="1">
        <v>43739</v>
      </c>
      <c r="F44" s="1">
        <v>4779</v>
      </c>
      <c r="G44" s="1">
        <v>5007</v>
      </c>
      <c r="H44" s="1">
        <v>32660</v>
      </c>
      <c r="I44" s="1">
        <v>43268</v>
      </c>
      <c r="J44" s="1">
        <v>30226</v>
      </c>
      <c r="K44" s="1">
        <v>40638</v>
      </c>
      <c r="L44" s="1">
        <v>1164813</v>
      </c>
      <c r="P44">
        <v>2060</v>
      </c>
      <c r="Q44">
        <f t="shared" si="75"/>
        <v>977.61323520508779</v>
      </c>
      <c r="R44">
        <f t="shared" si="76"/>
        <v>1071.7263535752909</v>
      </c>
      <c r="S44">
        <f t="shared" si="77"/>
        <v>2243.3818047459104</v>
      </c>
      <c r="T44">
        <f t="shared" si="78"/>
        <v>2890.7399469061206</v>
      </c>
      <c r="U44">
        <f t="shared" si="24"/>
        <v>7183.46134043241</v>
      </c>
      <c r="W44">
        <f t="shared" si="79"/>
        <v>1997.6566824843824</v>
      </c>
      <c r="X44">
        <f t="shared" si="80"/>
        <v>2685.79276989348</v>
      </c>
      <c r="Z44">
        <f t="shared" si="25"/>
        <v>245.72512226152799</v>
      </c>
      <c r="AA44">
        <f t="shared" si="26"/>
        <v>204.94717701264062</v>
      </c>
      <c r="AB44">
        <f t="shared" si="27"/>
        <v>0.10953334904548682</v>
      </c>
      <c r="AC44">
        <f t="shared" si="28"/>
        <v>7.0897825739043019E-2</v>
      </c>
      <c r="AE44" s="1">
        <v>75922</v>
      </c>
      <c r="AF44" s="1">
        <v>4622</v>
      </c>
      <c r="AG44" s="1">
        <v>6537</v>
      </c>
      <c r="AH44" s="1">
        <v>3345</v>
      </c>
      <c r="AI44" s="1">
        <v>73147</v>
      </c>
      <c r="AJ44" s="1">
        <v>4787</v>
      </c>
      <c r="AK44" s="1">
        <v>6930</v>
      </c>
      <c r="AL44" s="1">
        <v>3174</v>
      </c>
      <c r="AM44" s="1">
        <v>69200</v>
      </c>
      <c r="AN44" s="1">
        <v>4406</v>
      </c>
      <c r="AO44" s="1">
        <v>6262</v>
      </c>
      <c r="AP44" s="1">
        <v>3061</v>
      </c>
      <c r="AR44" s="1">
        <v>14.661479999999999</v>
      </c>
      <c r="AS44" s="1">
        <v>14.4979</v>
      </c>
      <c r="AT44" s="1">
        <v>15.482760000000001</v>
      </c>
      <c r="AU44" s="1">
        <v>16.496670000000002</v>
      </c>
      <c r="AW44">
        <f t="shared" si="57"/>
        <v>6722</v>
      </c>
      <c r="AX44">
        <f t="shared" si="29"/>
        <v>216</v>
      </c>
      <c r="AY44">
        <f t="shared" si="30"/>
        <v>275</v>
      </c>
      <c r="AZ44">
        <f t="shared" si="31"/>
        <v>284</v>
      </c>
      <c r="BB44">
        <f t="shared" si="58"/>
        <v>8.8538236611258925E-2</v>
      </c>
      <c r="BC44">
        <f t="shared" si="72"/>
        <v>4.6733016010385112E-2</v>
      </c>
      <c r="BD44">
        <f t="shared" si="73"/>
        <v>4.2068227015450516E-2</v>
      </c>
      <c r="BE44">
        <f t="shared" si="74"/>
        <v>8.4902840059790735E-2</v>
      </c>
      <c r="BF44">
        <f t="shared" si="32"/>
        <v>8.2907570831398048E-2</v>
      </c>
      <c r="BH44">
        <f t="shared" si="81"/>
        <v>3698.3387697023572</v>
      </c>
      <c r="BI44">
        <f t="shared" si="97"/>
        <v>239.33206407616748</v>
      </c>
      <c r="BJ44">
        <f t="shared" si="98"/>
        <v>370.01043773886471</v>
      </c>
      <c r="BK44">
        <f t="shared" si="99"/>
        <v>180.56582988044229</v>
      </c>
      <c r="BL44">
        <f t="shared" si="37"/>
        <v>4488.2471013978311</v>
      </c>
      <c r="BN44">
        <f t="shared" si="82"/>
        <v>315.8473263280905</v>
      </c>
      <c r="BO44">
        <f t="shared" si="83"/>
        <v>330.91599977500505</v>
      </c>
      <c r="BP44">
        <f t="shared" si="84"/>
        <v>2158.5213805974963</v>
      </c>
      <c r="BQ44">
        <f t="shared" si="85"/>
        <v>2859.6112399170997</v>
      </c>
      <c r="BR44">
        <f t="shared" si="39"/>
        <v>5664.8959466176912</v>
      </c>
      <c r="BT44" s="1">
        <v>59.087870000000002</v>
      </c>
      <c r="BU44" s="1">
        <v>50.100920000000002</v>
      </c>
      <c r="BV44" s="1">
        <v>15.627179999999999</v>
      </c>
      <c r="BW44" s="1">
        <v>14.262460000000001</v>
      </c>
      <c r="BY44">
        <f t="shared" si="40"/>
        <v>973.79541258299048</v>
      </c>
      <c r="BZ44">
        <f t="shared" si="41"/>
        <v>865.07876435517392</v>
      </c>
      <c r="CA44">
        <f t="shared" si="42"/>
        <v>1760.0668121028209</v>
      </c>
      <c r="CB44">
        <f t="shared" si="43"/>
        <v>2128.1077800440071</v>
      </c>
      <c r="CC44">
        <f t="shared" si="44"/>
        <v>5727.0487690849923</v>
      </c>
      <c r="CD44" s="4">
        <f t="shared" si="45"/>
        <v>-600.07250925100288</v>
      </c>
      <c r="CF44">
        <f t="shared" si="86"/>
        <v>200.36522986522658</v>
      </c>
      <c r="CG44">
        <f t="shared" si="87"/>
        <v>152.52062091884241</v>
      </c>
      <c r="CI44">
        <v>1.6473427983652726</v>
      </c>
      <c r="CJ44">
        <v>3.8344999999999914</v>
      </c>
      <c r="CK44">
        <v>2</v>
      </c>
      <c r="CL44">
        <f t="shared" si="71"/>
        <v>22.418146426173955</v>
      </c>
      <c r="CM44">
        <f t="shared" si="69"/>
        <v>24.22819020827043</v>
      </c>
      <c r="CN44">
        <f t="shared" si="70"/>
        <v>5444029.3982480867</v>
      </c>
      <c r="CS44">
        <f t="shared" si="62"/>
        <v>21.830688148421959</v>
      </c>
      <c r="CT44">
        <f t="shared" si="47"/>
        <v>19.39346240948792</v>
      </c>
      <c r="CU44">
        <f t="shared" si="48"/>
        <v>39.457435513570246</v>
      </c>
      <c r="CV44">
        <f t="shared" si="49"/>
        <v>47.708231823706548</v>
      </c>
      <c r="CW44">
        <f t="shared" si="50"/>
        <v>128.38981789518667</v>
      </c>
      <c r="CX44">
        <f t="shared" si="63"/>
        <v>2.3583601134943007E-2</v>
      </c>
      <c r="CZ44" s="1">
        <v>0</v>
      </c>
      <c r="DA44" s="1">
        <v>0</v>
      </c>
      <c r="DB44" s="1">
        <v>10624</v>
      </c>
      <c r="DC44" s="1">
        <v>22535</v>
      </c>
      <c r="DE44" s="1">
        <v>7.6930440000000004</v>
      </c>
      <c r="DF44" s="1">
        <v>7.4687739999999998</v>
      </c>
      <c r="DH44">
        <f t="shared" si="88"/>
        <v>702.1473100878078</v>
      </c>
      <c r="DI44">
        <f t="shared" si="89"/>
        <v>1489.3533163430675</v>
      </c>
      <c r="DK44">
        <f t="shared" si="90"/>
        <v>281.85038823543664</v>
      </c>
      <c r="DL44">
        <f t="shared" si="91"/>
        <v>580.41581782730566</v>
      </c>
      <c r="DM44">
        <f t="shared" si="51"/>
        <v>0.15056030441321108</v>
      </c>
      <c r="DN44">
        <f t="shared" si="92"/>
        <v>6.318563273735994</v>
      </c>
      <c r="DO44">
        <f t="shared" si="93"/>
        <v>33.138872239834249</v>
      </c>
      <c r="DP44">
        <f t="shared" si="94"/>
        <v>13.011846792120044</v>
      </c>
      <c r="DQ44">
        <f t="shared" si="95"/>
        <v>34.696385031586502</v>
      </c>
      <c r="DR44">
        <f t="shared" si="52"/>
        <v>19.330410065856039</v>
      </c>
      <c r="DS44">
        <f t="shared" si="96"/>
        <v>109.05940782933062</v>
      </c>
      <c r="DT44">
        <f t="shared" si="64"/>
        <v>0.15056030441321108</v>
      </c>
      <c r="DV44" s="1">
        <v>2728</v>
      </c>
      <c r="DW44" s="1">
        <v>663.62570000000005</v>
      </c>
      <c r="DX44" s="1">
        <v>6701</v>
      </c>
      <c r="DY44" s="1">
        <v>572.14859999999999</v>
      </c>
      <c r="EA44" s="1">
        <v>14790</v>
      </c>
      <c r="EB44" s="1">
        <v>16199</v>
      </c>
      <c r="ED44">
        <f t="shared" si="53"/>
        <v>1.4357835818187401</v>
      </c>
      <c r="EE44">
        <f t="shared" si="54"/>
        <v>3.0406741216331081</v>
      </c>
      <c r="EG44" s="1">
        <v>351475</v>
      </c>
      <c r="EH44" s="1">
        <v>284866</v>
      </c>
      <c r="EI44" s="1">
        <v>197754</v>
      </c>
      <c r="EJ44" s="1">
        <v>120880</v>
      </c>
      <c r="EL44">
        <f t="shared" si="65"/>
        <v>23.229219297167944</v>
      </c>
      <c r="EM44">
        <f t="shared" si="66"/>
        <v>18.826985658459474</v>
      </c>
      <c r="EN44">
        <f t="shared" si="67"/>
        <v>13.069694950969913</v>
      </c>
      <c r="EO44">
        <f t="shared" si="68"/>
        <v>7.9890405537852223</v>
      </c>
      <c r="EQ44" s="1">
        <v>36391</v>
      </c>
      <c r="ER44" s="1">
        <v>54035</v>
      </c>
      <c r="ES44" s="1">
        <v>191</v>
      </c>
      <c r="ET44" s="1">
        <v>530.44809999999995</v>
      </c>
      <c r="EU44" s="1">
        <v>87</v>
      </c>
      <c r="EV44" s="1">
        <v>697.54549999999995</v>
      </c>
      <c r="EX44" s="1">
        <v>0.29610779999999998</v>
      </c>
      <c r="EY44" s="1">
        <v>0.2282324</v>
      </c>
      <c r="EZ44" s="1">
        <v>0.71633619999999998</v>
      </c>
      <c r="FA44" s="1">
        <v>0.57476110000000002</v>
      </c>
      <c r="FB44" s="1">
        <v>5.6729500000000002E-2</v>
      </c>
      <c r="FC44" s="1">
        <v>1.6742799999999999E-2</v>
      </c>
      <c r="FF44">
        <v>10636</v>
      </c>
      <c r="FG44">
        <v>22483</v>
      </c>
      <c r="FI44">
        <f t="shared" si="55"/>
        <v>1.7957878901842798E-2</v>
      </c>
      <c r="FJ44">
        <f t="shared" si="56"/>
        <v>3.8695903571587423E-3</v>
      </c>
    </row>
    <row r="45" spans="1:166" x14ac:dyDescent="0.25">
      <c r="A45">
        <v>2061</v>
      </c>
      <c r="B45" s="1">
        <v>14828</v>
      </c>
      <c r="C45" s="1">
        <v>16430</v>
      </c>
      <c r="D45" s="1">
        <v>34174</v>
      </c>
      <c r="E45" s="1">
        <v>43938</v>
      </c>
      <c r="F45" s="1">
        <v>4864</v>
      </c>
      <c r="G45" s="1">
        <v>4933</v>
      </c>
      <c r="H45" s="1">
        <v>32938</v>
      </c>
      <c r="I45" s="1">
        <v>43578</v>
      </c>
      <c r="J45" s="1">
        <v>30448</v>
      </c>
      <c r="K45" s="1">
        <v>40900</v>
      </c>
      <c r="L45" s="1">
        <v>1166389</v>
      </c>
      <c r="P45">
        <v>2061</v>
      </c>
      <c r="Q45">
        <f t="shared" si="75"/>
        <v>979.99249943354801</v>
      </c>
      <c r="R45">
        <f t="shared" si="76"/>
        <v>1085.8697576000266</v>
      </c>
      <c r="S45">
        <f t="shared" si="77"/>
        <v>2258.5826595388503</v>
      </c>
      <c r="T45">
        <f t="shared" si="78"/>
        <v>2903.8919908356643</v>
      </c>
      <c r="U45">
        <f t="shared" si="24"/>
        <v>7228.3369074080892</v>
      </c>
      <c r="W45">
        <f t="shared" si="79"/>
        <v>2012.3288118932203</v>
      </c>
      <c r="X45">
        <f t="shared" si="80"/>
        <v>2703.1085262228294</v>
      </c>
      <c r="Z45">
        <f t="shared" si="25"/>
        <v>246.25384764563</v>
      </c>
      <c r="AA45">
        <f t="shared" si="26"/>
        <v>200.7834646128349</v>
      </c>
      <c r="AB45">
        <f t="shared" si="27"/>
        <v>0.1090302569204659</v>
      </c>
      <c r="AC45">
        <f t="shared" si="28"/>
        <v>6.9142883153534465E-2</v>
      </c>
      <c r="AE45" s="1">
        <v>76045</v>
      </c>
      <c r="AF45" s="1">
        <v>4640</v>
      </c>
      <c r="AG45" s="1">
        <v>6578</v>
      </c>
      <c r="AH45" s="1">
        <v>3338</v>
      </c>
      <c r="AI45" s="1">
        <v>73286</v>
      </c>
      <c r="AJ45" s="1">
        <v>4811</v>
      </c>
      <c r="AK45" s="1">
        <v>6976</v>
      </c>
      <c r="AL45" s="1">
        <v>3198</v>
      </c>
      <c r="AM45" s="1">
        <v>69242</v>
      </c>
      <c r="AN45" s="1">
        <v>4432</v>
      </c>
      <c r="AO45" s="1">
        <v>6305</v>
      </c>
      <c r="AP45" s="1">
        <v>3083</v>
      </c>
      <c r="AR45" s="1">
        <v>14.589180000000001</v>
      </c>
      <c r="AS45" s="1">
        <v>14.26787</v>
      </c>
      <c r="AT45" s="1">
        <v>15.67834</v>
      </c>
      <c r="AU45" s="1">
        <v>16.541119999999999</v>
      </c>
      <c r="AW45">
        <f t="shared" si="57"/>
        <v>6803</v>
      </c>
      <c r="AX45">
        <f t="shared" si="29"/>
        <v>208</v>
      </c>
      <c r="AY45">
        <f t="shared" si="30"/>
        <v>273</v>
      </c>
      <c r="AZ45">
        <f t="shared" si="31"/>
        <v>255</v>
      </c>
      <c r="BB45">
        <f t="shared" si="58"/>
        <v>8.9460188046551384E-2</v>
      </c>
      <c r="BC45">
        <f t="shared" si="72"/>
        <v>4.4827586206896551E-2</v>
      </c>
      <c r="BD45">
        <f t="shared" si="73"/>
        <v>4.1501976284584984E-2</v>
      </c>
      <c r="BE45">
        <f t="shared" si="74"/>
        <v>7.6393049730377471E-2</v>
      </c>
      <c r="BF45">
        <f t="shared" si="32"/>
        <v>8.3211002086069685E-2</v>
      </c>
      <c r="BH45">
        <f t="shared" si="81"/>
        <v>3687.0944248614483</v>
      </c>
      <c r="BI45">
        <f t="shared" si="97"/>
        <v>236.71558902037231</v>
      </c>
      <c r="BJ45">
        <f t="shared" si="98"/>
        <v>377.17153496670471</v>
      </c>
      <c r="BK45">
        <f t="shared" si="99"/>
        <v>182.42137743945258</v>
      </c>
      <c r="BL45">
        <f t="shared" si="37"/>
        <v>4483.4029262879785</v>
      </c>
      <c r="BN45">
        <f t="shared" si="82"/>
        <v>321.46503353417705</v>
      </c>
      <c r="BO45">
        <f t="shared" si="83"/>
        <v>326.02528997205906</v>
      </c>
      <c r="BP45">
        <f t="shared" si="84"/>
        <v>2176.8945876950502</v>
      </c>
      <c r="BQ45">
        <f t="shared" si="85"/>
        <v>2880.0993485510626</v>
      </c>
      <c r="BR45">
        <f t="shared" si="39"/>
        <v>5704.4842597523493</v>
      </c>
      <c r="BT45" s="1">
        <v>57.660829999999997</v>
      </c>
      <c r="BU45" s="1">
        <v>49.101680000000002</v>
      </c>
      <c r="BV45" s="1">
        <v>15.73701</v>
      </c>
      <c r="BW45" s="1">
        <v>14.18928</v>
      </c>
      <c r="BY45">
        <f t="shared" si="40"/>
        <v>967.17890317874787</v>
      </c>
      <c r="BZ45">
        <f t="shared" si="41"/>
        <v>835.29489290101367</v>
      </c>
      <c r="CA45">
        <f t="shared" si="42"/>
        <v>1787.5236849760613</v>
      </c>
      <c r="CB45">
        <f t="shared" si="43"/>
        <v>2132.3574721186073</v>
      </c>
      <c r="CC45">
        <f t="shared" si="44"/>
        <v>5722.3549531744302</v>
      </c>
      <c r="CD45" s="4">
        <f t="shared" si="45"/>
        <v>-563.52176919330986</v>
      </c>
      <c r="CF45">
        <f t="shared" si="86"/>
        <v>202.20757939828789</v>
      </c>
      <c r="CG45">
        <f t="shared" si="87"/>
        <v>148.65533067823952</v>
      </c>
      <c r="CI45">
        <v>1.6296370842923835</v>
      </c>
      <c r="CJ45">
        <v>3.8344999999999914</v>
      </c>
      <c r="CK45">
        <v>2</v>
      </c>
      <c r="CL45">
        <f t="shared" si="71"/>
        <v>22.821343383221169</v>
      </c>
      <c r="CM45">
        <f t="shared" si="69"/>
        <v>24.663941335104468</v>
      </c>
      <c r="CN45">
        <f t="shared" si="70"/>
        <v>5533711.2244810145</v>
      </c>
      <c r="CS45">
        <f t="shared" si="62"/>
        <v>22.072321862449424</v>
      </c>
      <c r="CT45">
        <f t="shared" si="47"/>
        <v>19.062551577144983</v>
      </c>
      <c r="CU45">
        <f t="shared" si="48"/>
        <v>40.793691820479559</v>
      </c>
      <c r="CV45">
        <f t="shared" si="49"/>
        <v>48.663262086996198</v>
      </c>
      <c r="CW45">
        <f t="shared" si="50"/>
        <v>130.59182734707016</v>
      </c>
      <c r="CX45">
        <f t="shared" si="63"/>
        <v>2.3599320970948908E-2</v>
      </c>
      <c r="CZ45" s="1">
        <v>0</v>
      </c>
      <c r="DA45" s="1">
        <v>0</v>
      </c>
      <c r="DB45" s="1">
        <v>10744</v>
      </c>
      <c r="DC45" s="1">
        <v>22471</v>
      </c>
      <c r="DE45" s="1">
        <v>7.6579769999999998</v>
      </c>
      <c r="DF45" s="1">
        <v>7.476667</v>
      </c>
      <c r="DH45">
        <f t="shared" si="88"/>
        <v>710.07819084934181</v>
      </c>
      <c r="DI45">
        <f t="shared" si="89"/>
        <v>1485.1235132702493</v>
      </c>
      <c r="DK45">
        <f t="shared" si="90"/>
        <v>283.7346766033391</v>
      </c>
      <c r="DL45">
        <f t="shared" si="91"/>
        <v>579.37906283380448</v>
      </c>
      <c r="DM45">
        <f t="shared" si="51"/>
        <v>0.15083191212358091</v>
      </c>
      <c r="DN45">
        <f t="shared" si="92"/>
        <v>6.4752064844920119</v>
      </c>
      <c r="DO45">
        <f t="shared" si="93"/>
        <v>34.318485335987546</v>
      </c>
      <c r="DP45">
        <f t="shared" si="94"/>
        <v>13.222208541979127</v>
      </c>
      <c r="DQ45">
        <f t="shared" si="95"/>
        <v>35.44105354501707</v>
      </c>
      <c r="DR45">
        <f t="shared" si="52"/>
        <v>19.697415026471138</v>
      </c>
      <c r="DS45">
        <f t="shared" si="96"/>
        <v>110.89441232059903</v>
      </c>
      <c r="DT45">
        <f t="shared" si="64"/>
        <v>0.15083191212358091</v>
      </c>
      <c r="DV45" s="1">
        <v>2737</v>
      </c>
      <c r="DW45" s="1">
        <v>654.55939999999998</v>
      </c>
      <c r="DX45" s="1">
        <v>6895</v>
      </c>
      <c r="DY45" s="1">
        <v>570.02059999999994</v>
      </c>
      <c r="EA45" s="1">
        <v>14673</v>
      </c>
      <c r="EB45" s="1">
        <v>16549</v>
      </c>
      <c r="ED45">
        <f t="shared" si="53"/>
        <v>1.4208403496852722</v>
      </c>
      <c r="EE45">
        <f t="shared" si="54"/>
        <v>3.1170677503453463</v>
      </c>
      <c r="EG45" s="1">
        <v>351360</v>
      </c>
      <c r="EH45" s="1">
        <v>285433</v>
      </c>
      <c r="EI45" s="1">
        <v>199169</v>
      </c>
      <c r="EJ45" s="1">
        <v>121822</v>
      </c>
      <c r="EL45">
        <f t="shared" si="65"/>
        <v>23.221618869771472</v>
      </c>
      <c r="EM45">
        <f t="shared" si="66"/>
        <v>18.864459070057723</v>
      </c>
      <c r="EN45">
        <f t="shared" si="67"/>
        <v>13.163213253282999</v>
      </c>
      <c r="EO45">
        <f t="shared" si="68"/>
        <v>8.051297967763265</v>
      </c>
      <c r="EQ45" s="1">
        <v>36805</v>
      </c>
      <c r="ER45" s="1">
        <v>53796</v>
      </c>
      <c r="ES45" s="1">
        <v>222</v>
      </c>
      <c r="ET45" s="1">
        <v>559.20579999999995</v>
      </c>
      <c r="EU45" s="1">
        <v>96</v>
      </c>
      <c r="EV45" s="1">
        <v>622.2364</v>
      </c>
      <c r="EX45" s="1">
        <v>0.297819</v>
      </c>
      <c r="EY45" s="1">
        <v>0.22791339999999999</v>
      </c>
      <c r="EZ45" s="1">
        <v>0.71810779999999996</v>
      </c>
      <c r="FA45" s="1">
        <v>0.57739249999999998</v>
      </c>
      <c r="FB45" s="1">
        <v>5.4038799999999998E-2</v>
      </c>
      <c r="FC45" s="1">
        <v>1.5919800000000001E-2</v>
      </c>
      <c r="FF45">
        <v>10688</v>
      </c>
      <c r="FG45">
        <v>22474</v>
      </c>
      <c r="FI45">
        <f t="shared" si="55"/>
        <v>2.0770958083832336E-2</v>
      </c>
      <c r="FJ45">
        <f t="shared" si="56"/>
        <v>4.271602740945092E-3</v>
      </c>
    </row>
    <row r="46" spans="1:166" x14ac:dyDescent="0.25">
      <c r="A46">
        <v>2062</v>
      </c>
      <c r="B46" s="1">
        <v>14818</v>
      </c>
      <c r="C46" s="1">
        <v>16804</v>
      </c>
      <c r="D46" s="1">
        <v>34431</v>
      </c>
      <c r="E46" s="1">
        <v>44075</v>
      </c>
      <c r="F46" s="1">
        <v>4828</v>
      </c>
      <c r="G46" s="1">
        <v>5059</v>
      </c>
      <c r="H46" s="1">
        <v>33140</v>
      </c>
      <c r="I46" s="1">
        <v>43812</v>
      </c>
      <c r="J46" s="1">
        <v>30703</v>
      </c>
      <c r="K46" s="1">
        <v>41028</v>
      </c>
      <c r="L46" s="1">
        <v>1170019</v>
      </c>
      <c r="P46">
        <v>2062</v>
      </c>
      <c r="Q46">
        <f t="shared" si="75"/>
        <v>979.33159270342026</v>
      </c>
      <c r="R46">
        <f t="shared" si="76"/>
        <v>1110.5876693068074</v>
      </c>
      <c r="S46">
        <f t="shared" si="77"/>
        <v>2275.5679625031353</v>
      </c>
      <c r="T46">
        <f t="shared" si="78"/>
        <v>2912.9464130384158</v>
      </c>
      <c r="U46">
        <f t="shared" si="24"/>
        <v>7278.4336375517787</v>
      </c>
      <c r="W46">
        <f t="shared" si="79"/>
        <v>2029.1819335114799</v>
      </c>
      <c r="X46">
        <f t="shared" si="80"/>
        <v>2711.5681323684653</v>
      </c>
      <c r="Z46">
        <f t="shared" si="25"/>
        <v>246.38602899165539</v>
      </c>
      <c r="AA46">
        <f t="shared" si="26"/>
        <v>201.37828066995053</v>
      </c>
      <c r="AB46">
        <f t="shared" si="27"/>
        <v>0.10827452005460193</v>
      </c>
      <c r="AC46">
        <f t="shared" si="28"/>
        <v>6.9132161089052874E-2</v>
      </c>
      <c r="AE46" s="1">
        <v>76518</v>
      </c>
      <c r="AF46" s="1">
        <v>4717</v>
      </c>
      <c r="AG46" s="1">
        <v>6516</v>
      </c>
      <c r="AH46" s="1">
        <v>3329</v>
      </c>
      <c r="AI46" s="1">
        <v>73778</v>
      </c>
      <c r="AJ46" s="1">
        <v>4900</v>
      </c>
      <c r="AK46" s="1">
        <v>6896</v>
      </c>
      <c r="AL46" s="1">
        <v>3190</v>
      </c>
      <c r="AM46" s="1">
        <v>69628</v>
      </c>
      <c r="AN46" s="1">
        <v>4517</v>
      </c>
      <c r="AO46" s="1">
        <v>6232</v>
      </c>
      <c r="AP46" s="1">
        <v>3061</v>
      </c>
      <c r="AR46" s="1">
        <v>14.767770000000001</v>
      </c>
      <c r="AS46" s="1">
        <v>14.754810000000001</v>
      </c>
      <c r="AT46" s="1">
        <v>15.52444</v>
      </c>
      <c r="AU46" s="1">
        <v>16.351600000000001</v>
      </c>
      <c r="AW46">
        <f t="shared" si="57"/>
        <v>6890</v>
      </c>
      <c r="AX46">
        <f t="shared" si="29"/>
        <v>200</v>
      </c>
      <c r="AY46">
        <f t="shared" si="30"/>
        <v>284</v>
      </c>
      <c r="AZ46">
        <f t="shared" si="31"/>
        <v>268</v>
      </c>
      <c r="BB46">
        <f t="shared" si="58"/>
        <v>9.004417261297995E-2</v>
      </c>
      <c r="BC46">
        <f t="shared" si="72"/>
        <v>4.23998304006784E-2</v>
      </c>
      <c r="BD46">
        <f t="shared" si="73"/>
        <v>4.3585021485573971E-2</v>
      </c>
      <c r="BE46">
        <f t="shared" si="74"/>
        <v>8.0504656052868731E-2</v>
      </c>
      <c r="BF46">
        <f t="shared" si="32"/>
        <v>8.3904259991216507E-2</v>
      </c>
      <c r="BH46">
        <f t="shared" si="81"/>
        <v>3757.2851571109154</v>
      </c>
      <c r="BI46">
        <f t="shared" si="97"/>
        <v>249.32283722739047</v>
      </c>
      <c r="BJ46">
        <f t="shared" si="98"/>
        <v>369.18628165018623</v>
      </c>
      <c r="BK46">
        <f t="shared" si="99"/>
        <v>179.88017305863411</v>
      </c>
      <c r="BL46">
        <f t="shared" si="37"/>
        <v>4555.6744490471265</v>
      </c>
      <c r="BN46">
        <f t="shared" si="82"/>
        <v>319.08576930571684</v>
      </c>
      <c r="BO46">
        <f t="shared" si="83"/>
        <v>334.35271477166975</v>
      </c>
      <c r="BP46">
        <f t="shared" si="84"/>
        <v>2190.2449036436324</v>
      </c>
      <c r="BQ46">
        <f t="shared" si="85"/>
        <v>2895.5645660360537</v>
      </c>
      <c r="BR46">
        <f t="shared" si="39"/>
        <v>5739.2479537570725</v>
      </c>
      <c r="BT46" s="1">
        <v>56.785969999999999</v>
      </c>
      <c r="BU46" s="1">
        <v>45.668680000000002</v>
      </c>
      <c r="BV46" s="1">
        <v>15.845750000000001</v>
      </c>
      <c r="BW46" s="1">
        <v>14.082459999999999</v>
      </c>
      <c r="BY46">
        <f t="shared" si="40"/>
        <v>945.45457795808579</v>
      </c>
      <c r="BZ46">
        <f t="shared" si="41"/>
        <v>796.73793816694581</v>
      </c>
      <c r="CA46">
        <f t="shared" si="42"/>
        <v>1810.913318527575</v>
      </c>
      <c r="CB46">
        <f t="shared" si="43"/>
        <v>2127.6685018915696</v>
      </c>
      <c r="CC46">
        <f t="shared" si="44"/>
        <v>5680.7743365441765</v>
      </c>
      <c r="CD46" s="4">
        <f t="shared" si="45"/>
        <v>-617.09262862798187</v>
      </c>
      <c r="CF46">
        <f t="shared" si="86"/>
        <v>203.71408725017494</v>
      </c>
      <c r="CG46">
        <f t="shared" si="87"/>
        <v>147.97329328183201</v>
      </c>
      <c r="CI46">
        <v>1.6083939001508867</v>
      </c>
      <c r="CJ46">
        <v>3.8344999999999914</v>
      </c>
      <c r="CK46">
        <v>2</v>
      </c>
      <c r="CL46">
        <f t="shared" si="71"/>
        <v>23.231791956128216</v>
      </c>
      <c r="CM46">
        <f t="shared" si="69"/>
        <v>25.107529574116711</v>
      </c>
      <c r="CN46">
        <f t="shared" si="70"/>
        <v>5623890.6347328071</v>
      </c>
      <c r="CS46">
        <f t="shared" si="62"/>
        <v>21.964604059091258</v>
      </c>
      <c r="CT46">
        <f t="shared" si="47"/>
        <v>18.50965002304903</v>
      </c>
      <c r="CU46">
        <f t="shared" si="48"/>
        <v>42.070761466614371</v>
      </c>
      <c r="CV46">
        <f t="shared" si="49"/>
        <v>49.429551987551939</v>
      </c>
      <c r="CW46">
        <f t="shared" si="50"/>
        <v>131.97456753630661</v>
      </c>
      <c r="CX46">
        <f t="shared" si="63"/>
        <v>2.3466773468395652E-2</v>
      </c>
      <c r="CZ46" s="1">
        <v>0</v>
      </c>
      <c r="DA46" s="1">
        <v>0</v>
      </c>
      <c r="DB46" s="1">
        <v>10713</v>
      </c>
      <c r="DC46" s="1">
        <v>22671</v>
      </c>
      <c r="DE46" s="1">
        <v>7.8736360000000003</v>
      </c>
      <c r="DF46" s="1">
        <v>7.5353240000000001</v>
      </c>
      <c r="DH46">
        <f t="shared" si="88"/>
        <v>708.02937998594552</v>
      </c>
      <c r="DI46">
        <f t="shared" si="89"/>
        <v>1498.3416478728061</v>
      </c>
      <c r="DK46">
        <f t="shared" si="90"/>
        <v>290.88330585625869</v>
      </c>
      <c r="DL46">
        <f t="shared" si="91"/>
        <v>589.12162741878763</v>
      </c>
      <c r="DM46">
        <f t="shared" si="51"/>
        <v>0.15490932769746063</v>
      </c>
      <c r="DN46">
        <f t="shared" si="92"/>
        <v>6.7577404451634147</v>
      </c>
      <c r="DO46">
        <f t="shared" si="93"/>
        <v>35.313021021450957</v>
      </c>
      <c r="DP46">
        <f t="shared" si="94"/>
        <v>13.686351085048953</v>
      </c>
      <c r="DQ46">
        <f t="shared" si="95"/>
        <v>35.743200902502984</v>
      </c>
      <c r="DR46">
        <f t="shared" si="52"/>
        <v>20.444091530212368</v>
      </c>
      <c r="DS46">
        <f t="shared" si="96"/>
        <v>111.53047600609423</v>
      </c>
      <c r="DT46">
        <f t="shared" si="64"/>
        <v>0.15490932769746063</v>
      </c>
      <c r="DV46" s="1">
        <v>2705</v>
      </c>
      <c r="DW46" s="1">
        <v>659.71590000000003</v>
      </c>
      <c r="DX46" s="1">
        <v>6941</v>
      </c>
      <c r="DY46" s="1">
        <v>566.27610000000004</v>
      </c>
      <c r="EA46" s="1">
        <v>14577</v>
      </c>
      <c r="EB46" s="1">
        <v>16784</v>
      </c>
      <c r="ED46">
        <f t="shared" si="53"/>
        <v>1.4152906617044732</v>
      </c>
      <c r="EE46">
        <f t="shared" si="54"/>
        <v>3.1172504565040242</v>
      </c>
      <c r="EG46" s="1">
        <v>351741</v>
      </c>
      <c r="EH46" s="1">
        <v>285687</v>
      </c>
      <c r="EI46" s="1">
        <v>200745</v>
      </c>
      <c r="EJ46" s="1">
        <v>122758</v>
      </c>
      <c r="EL46">
        <f t="shared" si="65"/>
        <v>23.246799416189347</v>
      </c>
      <c r="EM46">
        <f t="shared" si="66"/>
        <v>18.881246101002969</v>
      </c>
      <c r="EN46">
        <f t="shared" si="67"/>
        <v>13.267372153951145</v>
      </c>
      <c r="EO46">
        <f t="shared" si="68"/>
        <v>8.1131588377032298</v>
      </c>
      <c r="EQ46" s="1">
        <v>37099</v>
      </c>
      <c r="ER46" s="1">
        <v>53981</v>
      </c>
      <c r="ES46" s="1">
        <v>201</v>
      </c>
      <c r="ET46" s="1">
        <v>615.99680000000001</v>
      </c>
      <c r="EU46" s="1">
        <v>115</v>
      </c>
      <c r="EV46" s="1">
        <v>508.30329999999998</v>
      </c>
      <c r="EX46" s="1">
        <v>0.29873309999999997</v>
      </c>
      <c r="EY46" s="1">
        <v>0.2293808</v>
      </c>
      <c r="EZ46" s="1">
        <v>0.72513419999999995</v>
      </c>
      <c r="FA46" s="1">
        <v>0.58192109999999997</v>
      </c>
      <c r="FB46" s="1">
        <v>5.59242E-2</v>
      </c>
      <c r="FC46" s="1">
        <v>1.6312900000000002E-2</v>
      </c>
      <c r="FF46">
        <v>10760</v>
      </c>
      <c r="FG46">
        <v>22504</v>
      </c>
      <c r="FI46">
        <f t="shared" si="55"/>
        <v>1.8680297397769517E-2</v>
      </c>
      <c r="FJ46">
        <f t="shared" si="56"/>
        <v>5.1102026306434414E-3</v>
      </c>
    </row>
    <row r="47" spans="1:166" x14ac:dyDescent="0.25">
      <c r="A47">
        <v>2063</v>
      </c>
      <c r="B47" s="1">
        <v>14988</v>
      </c>
      <c r="C47" s="1">
        <v>16751</v>
      </c>
      <c r="D47" s="1">
        <v>34775</v>
      </c>
      <c r="E47" s="1">
        <v>44377</v>
      </c>
      <c r="F47" s="1">
        <v>4873</v>
      </c>
      <c r="G47" s="1">
        <v>5137</v>
      </c>
      <c r="H47" s="1">
        <v>33397</v>
      </c>
      <c r="I47" s="1">
        <v>44001</v>
      </c>
      <c r="J47" s="1">
        <v>30937</v>
      </c>
      <c r="K47" s="1">
        <v>41296</v>
      </c>
      <c r="L47" s="1">
        <v>1171181</v>
      </c>
      <c r="P47">
        <v>2063</v>
      </c>
      <c r="Q47">
        <f t="shared" si="75"/>
        <v>990.56700711559324</v>
      </c>
      <c r="R47">
        <f t="shared" si="76"/>
        <v>1107.08486363713</v>
      </c>
      <c r="S47">
        <f t="shared" si="77"/>
        <v>2298.3031540195329</v>
      </c>
      <c r="T47">
        <f t="shared" si="78"/>
        <v>2932.9057962882762</v>
      </c>
      <c r="U47">
        <f t="shared" si="24"/>
        <v>7328.8608210605325</v>
      </c>
      <c r="W47">
        <f t="shared" si="79"/>
        <v>2044.6471509964713</v>
      </c>
      <c r="X47">
        <f t="shared" si="80"/>
        <v>2729.2804327358917</v>
      </c>
      <c r="Z47">
        <f t="shared" si="25"/>
        <v>253.65600302306166</v>
      </c>
      <c r="AA47">
        <f t="shared" si="26"/>
        <v>203.62536355238444</v>
      </c>
      <c r="AB47">
        <f t="shared" si="27"/>
        <v>0.11036664270309132</v>
      </c>
      <c r="AC47">
        <f t="shared" si="28"/>
        <v>6.9427856772652383E-2</v>
      </c>
      <c r="AE47" s="1">
        <v>77159</v>
      </c>
      <c r="AF47" s="1">
        <v>4720</v>
      </c>
      <c r="AG47" s="1">
        <v>6515</v>
      </c>
      <c r="AH47" s="1">
        <v>3344</v>
      </c>
      <c r="AI47" s="1">
        <v>74476</v>
      </c>
      <c r="AJ47" s="1">
        <v>4902</v>
      </c>
      <c r="AK47" s="1">
        <v>6908</v>
      </c>
      <c r="AL47" s="1">
        <v>3217</v>
      </c>
      <c r="AM47" s="1">
        <v>70256</v>
      </c>
      <c r="AN47" s="1">
        <v>4526</v>
      </c>
      <c r="AO47" s="1">
        <v>6229</v>
      </c>
      <c r="AP47" s="1">
        <v>3090</v>
      </c>
      <c r="AR47" s="1">
        <v>14.63697</v>
      </c>
      <c r="AS47" s="1">
        <v>14.71461</v>
      </c>
      <c r="AT47" s="1">
        <v>15.42632</v>
      </c>
      <c r="AU47" s="1">
        <v>16.266300000000001</v>
      </c>
      <c r="AW47">
        <f t="shared" si="57"/>
        <v>6903</v>
      </c>
      <c r="AX47">
        <f t="shared" si="29"/>
        <v>194</v>
      </c>
      <c r="AY47">
        <f t="shared" si="30"/>
        <v>286</v>
      </c>
      <c r="AZ47">
        <f t="shared" si="31"/>
        <v>254</v>
      </c>
      <c r="BB47">
        <f t="shared" si="58"/>
        <v>8.9464612034888993E-2</v>
      </c>
      <c r="BC47">
        <f t="shared" si="72"/>
        <v>4.1101694915254235E-2</v>
      </c>
      <c r="BD47">
        <f t="shared" si="73"/>
        <v>4.389869531849578E-2</v>
      </c>
      <c r="BE47">
        <f t="shared" si="74"/>
        <v>7.5956937799043056E-2</v>
      </c>
      <c r="BF47">
        <f t="shared" si="32"/>
        <v>8.3247945235344137E-2</v>
      </c>
      <c r="BH47">
        <f t="shared" si="81"/>
        <v>3759.2385441982565</v>
      </c>
      <c r="BI47">
        <f t="shared" si="97"/>
        <v>248.74503553052338</v>
      </c>
      <c r="BJ47">
        <f t="shared" si="98"/>
        <v>367.4912677257654</v>
      </c>
      <c r="BK47">
        <f t="shared" si="99"/>
        <v>180.45636195311619</v>
      </c>
      <c r="BL47">
        <f t="shared" si="37"/>
        <v>4555.9312094076613</v>
      </c>
      <c r="BN47">
        <f t="shared" si="82"/>
        <v>322.05984959129211</v>
      </c>
      <c r="BO47">
        <f t="shared" si="83"/>
        <v>339.50778726666687</v>
      </c>
      <c r="BP47">
        <f t="shared" si="84"/>
        <v>2207.2302066079178</v>
      </c>
      <c r="BQ47">
        <f t="shared" si="85"/>
        <v>2908.0557032354695</v>
      </c>
      <c r="BR47">
        <f t="shared" si="39"/>
        <v>5776.8535467013462</v>
      </c>
      <c r="BT47" s="1">
        <v>56.095599999999997</v>
      </c>
      <c r="BU47" s="1">
        <v>49.165509999999998</v>
      </c>
      <c r="BV47" s="1">
        <v>15.656969999999999</v>
      </c>
      <c r="BW47" s="1">
        <v>14.294420000000001</v>
      </c>
      <c r="BY47">
        <f t="shared" si="40"/>
        <v>942.66540245176191</v>
      </c>
      <c r="BZ47">
        <f t="shared" si="41"/>
        <v>870.96854992922226</v>
      </c>
      <c r="CA47">
        <f t="shared" si="42"/>
        <v>1803.2150979978837</v>
      </c>
      <c r="CB47">
        <f t="shared" si="43"/>
        <v>2169.0094497697305</v>
      </c>
      <c r="CC47">
        <f t="shared" si="44"/>
        <v>5785.858500148599</v>
      </c>
      <c r="CD47" s="4">
        <f t="shared" si="45"/>
        <v>-583.70666164004706</v>
      </c>
      <c r="CF47">
        <f t="shared" si="86"/>
        <v>207.22638399005538</v>
      </c>
      <c r="CG47">
        <f t="shared" si="87"/>
        <v>151.87650541443443</v>
      </c>
      <c r="CI47">
        <v>1.5970643940730724</v>
      </c>
      <c r="CJ47">
        <v>3.8344999999999914</v>
      </c>
      <c r="CK47">
        <v>2</v>
      </c>
      <c r="CL47">
        <f t="shared" si="71"/>
        <v>23.649622567339165</v>
      </c>
      <c r="CM47">
        <f t="shared" si="69"/>
        <v>25.559095878074718</v>
      </c>
      <c r="CN47">
        <f t="shared" si="70"/>
        <v>5714344.948653006</v>
      </c>
      <c r="CS47">
        <f t="shared" si="62"/>
        <v>22.293680975273045</v>
      </c>
      <c r="CT47">
        <f t="shared" si="47"/>
        <v>20.598077473848804</v>
      </c>
      <c r="CU47">
        <f t="shared" si="48"/>
        <v>42.645356475377454</v>
      </c>
      <c r="CV47">
        <f t="shared" si="49"/>
        <v>51.296254832046124</v>
      </c>
      <c r="CW47">
        <f t="shared" si="50"/>
        <v>136.83336975654544</v>
      </c>
      <c r="CX47">
        <f t="shared" si="63"/>
        <v>2.3945591487052248E-2</v>
      </c>
      <c r="CZ47" s="1">
        <v>0</v>
      </c>
      <c r="DA47" s="1">
        <v>0</v>
      </c>
      <c r="DB47" s="1">
        <v>10826</v>
      </c>
      <c r="DC47" s="1">
        <v>22963</v>
      </c>
      <c r="DE47" s="1">
        <v>7.7090300000000003</v>
      </c>
      <c r="DF47" s="1">
        <v>7.5066680000000003</v>
      </c>
      <c r="DH47">
        <f t="shared" si="88"/>
        <v>715.49762603638999</v>
      </c>
      <c r="DI47">
        <f t="shared" si="89"/>
        <v>1517.6401243925386</v>
      </c>
      <c r="DK47">
        <f t="shared" si="90"/>
        <v>287.80618150597422</v>
      </c>
      <c r="DL47">
        <f t="shared" si="91"/>
        <v>594.44022979306385</v>
      </c>
      <c r="DM47">
        <f t="shared" si="51"/>
        <v>0.15248323326199201</v>
      </c>
      <c r="DN47">
        <f t="shared" si="92"/>
        <v>6.8065075651633995</v>
      </c>
      <c r="DO47">
        <f t="shared" si="93"/>
        <v>35.838848910214054</v>
      </c>
      <c r="DP47">
        <f t="shared" si="94"/>
        <v>14.058287073448323</v>
      </c>
      <c r="DQ47">
        <f t="shared" si="95"/>
        <v>37.237967758597804</v>
      </c>
      <c r="DR47">
        <f t="shared" si="52"/>
        <v>20.864794638611723</v>
      </c>
      <c r="DS47">
        <f t="shared" si="96"/>
        <v>115.96857511793371</v>
      </c>
      <c r="DT47">
        <f t="shared" si="64"/>
        <v>0.15248323326199203</v>
      </c>
      <c r="DV47" s="1">
        <v>2697</v>
      </c>
      <c r="DW47" s="1">
        <v>667.15740000000005</v>
      </c>
      <c r="DX47" s="1">
        <v>6931</v>
      </c>
      <c r="DY47" s="1">
        <v>574.5317</v>
      </c>
      <c r="EA47" s="1">
        <v>14703</v>
      </c>
      <c r="EB47" s="1">
        <v>17009</v>
      </c>
      <c r="ED47">
        <f t="shared" si="53"/>
        <v>1.4270220191786847</v>
      </c>
      <c r="EE47">
        <f t="shared" si="54"/>
        <v>3.1581395418906779</v>
      </c>
      <c r="EG47" s="1">
        <v>351503</v>
      </c>
      <c r="EH47" s="1">
        <v>285775</v>
      </c>
      <c r="EI47" s="1">
        <v>202300</v>
      </c>
      <c r="EJ47" s="1">
        <v>123951</v>
      </c>
      <c r="EL47">
        <f t="shared" si="65"/>
        <v>23.231069836012303</v>
      </c>
      <c r="EM47">
        <f t="shared" si="66"/>
        <v>18.887062080228095</v>
      </c>
      <c r="EN47">
        <f t="shared" si="67"/>
        <v>13.370143150486024</v>
      </c>
      <c r="EO47">
        <f t="shared" si="68"/>
        <v>8.1920050106074793</v>
      </c>
      <c r="EQ47" s="1">
        <v>37568</v>
      </c>
      <c r="ER47" s="1">
        <v>54170</v>
      </c>
      <c r="ES47" s="1">
        <v>206</v>
      </c>
      <c r="ET47" s="1">
        <v>488.85340000000002</v>
      </c>
      <c r="EU47" s="1">
        <v>118</v>
      </c>
      <c r="EV47" s="1">
        <v>755.02099999999996</v>
      </c>
      <c r="EX47" s="1">
        <v>0.29996260000000002</v>
      </c>
      <c r="EY47" s="1">
        <v>0.2297293</v>
      </c>
      <c r="EZ47" s="1">
        <v>0.72627030000000004</v>
      </c>
      <c r="FA47" s="1">
        <v>0.58299800000000002</v>
      </c>
      <c r="FB47" s="1">
        <v>5.68747E-2</v>
      </c>
      <c r="FC47" s="1">
        <v>1.59527E-2</v>
      </c>
      <c r="FF47">
        <v>10721</v>
      </c>
      <c r="FG47">
        <v>22684</v>
      </c>
      <c r="FI47">
        <f t="shared" si="55"/>
        <v>1.9214625501352486E-2</v>
      </c>
      <c r="FJ47">
        <f t="shared" si="56"/>
        <v>5.2019044260271556E-3</v>
      </c>
    </row>
    <row r="48" spans="1:166" x14ac:dyDescent="0.25">
      <c r="A48">
        <v>2064</v>
      </c>
      <c r="B48" s="1">
        <v>14898</v>
      </c>
      <c r="C48" s="1">
        <v>16806</v>
      </c>
      <c r="D48" s="1">
        <v>35322</v>
      </c>
      <c r="E48" s="1">
        <v>44505</v>
      </c>
      <c r="F48" s="1">
        <v>4755</v>
      </c>
      <c r="G48" s="1">
        <v>5104</v>
      </c>
      <c r="H48" s="1">
        <v>33919</v>
      </c>
      <c r="I48" s="1">
        <v>44061</v>
      </c>
      <c r="J48" s="1">
        <v>31432</v>
      </c>
      <c r="K48" s="1">
        <v>41377</v>
      </c>
      <c r="L48" s="1">
        <v>1174109</v>
      </c>
      <c r="P48">
        <v>2064</v>
      </c>
      <c r="Q48">
        <f t="shared" si="75"/>
        <v>984.61884654444282</v>
      </c>
      <c r="R48">
        <f t="shared" si="76"/>
        <v>1110.719850652833</v>
      </c>
      <c r="S48">
        <f t="shared" si="77"/>
        <v>2334.454752157525</v>
      </c>
      <c r="T48">
        <f t="shared" si="78"/>
        <v>2941.3654024339121</v>
      </c>
      <c r="U48">
        <f t="shared" si="24"/>
        <v>7371.158851788713</v>
      </c>
      <c r="W48">
        <f t="shared" si="79"/>
        <v>2077.3620341377991</v>
      </c>
      <c r="X48">
        <f t="shared" si="80"/>
        <v>2734.6337772499269</v>
      </c>
      <c r="Z48">
        <f t="shared" si="25"/>
        <v>257.09271801972591</v>
      </c>
      <c r="AA48">
        <f t="shared" si="26"/>
        <v>206.73162518398522</v>
      </c>
      <c r="AB48">
        <f t="shared" si="27"/>
        <v>0.11012966423192327</v>
      </c>
      <c r="AC48">
        <f t="shared" si="28"/>
        <v>7.028423772609807E-2</v>
      </c>
      <c r="AE48" s="1">
        <v>77639</v>
      </c>
      <c r="AF48" s="1">
        <v>4839</v>
      </c>
      <c r="AG48" s="1">
        <v>6535</v>
      </c>
      <c r="AH48" s="1">
        <v>3410</v>
      </c>
      <c r="AI48" s="1">
        <v>74809</v>
      </c>
      <c r="AJ48" s="1">
        <v>5045</v>
      </c>
      <c r="AK48" s="1">
        <v>6954</v>
      </c>
      <c r="AL48" s="1">
        <v>3249</v>
      </c>
      <c r="AM48" s="1">
        <v>70622</v>
      </c>
      <c r="AN48" s="1">
        <v>4635</v>
      </c>
      <c r="AO48" s="1">
        <v>6276</v>
      </c>
      <c r="AP48" s="1">
        <v>3141</v>
      </c>
      <c r="AR48" s="1">
        <v>14.611459999999999</v>
      </c>
      <c r="AS48" s="1">
        <v>15.04879</v>
      </c>
      <c r="AT48" s="1">
        <v>15.62364</v>
      </c>
      <c r="AU48" s="1">
        <v>15.93027</v>
      </c>
      <c r="AW48">
        <f t="shared" si="57"/>
        <v>7017</v>
      </c>
      <c r="AX48">
        <f t="shared" si="29"/>
        <v>204</v>
      </c>
      <c r="AY48">
        <f t="shared" si="30"/>
        <v>259</v>
      </c>
      <c r="AZ48">
        <f t="shared" si="31"/>
        <v>269</v>
      </c>
      <c r="BB48">
        <f t="shared" si="58"/>
        <v>9.037983487680161E-2</v>
      </c>
      <c r="BC48">
        <f t="shared" si="72"/>
        <v>4.2157470551766892E-2</v>
      </c>
      <c r="BD48">
        <f t="shared" si="73"/>
        <v>3.9632746748278498E-2</v>
      </c>
      <c r="BE48">
        <f t="shared" si="74"/>
        <v>7.8885630498533726E-2</v>
      </c>
      <c r="BF48">
        <f t="shared" si="32"/>
        <v>8.3842766410958308E-2</v>
      </c>
      <c r="BH48">
        <f t="shared" si="81"/>
        <v>3769.4659260256126</v>
      </c>
      <c r="BI48">
        <f t="shared" si="97"/>
        <v>261.81535369088238</v>
      </c>
      <c r="BJ48">
        <f t="shared" si="98"/>
        <v>374.67030055207499</v>
      </c>
      <c r="BK48">
        <f t="shared" si="99"/>
        <v>178.48643160600511</v>
      </c>
      <c r="BL48">
        <f t="shared" si="37"/>
        <v>4584.4380118745748</v>
      </c>
      <c r="BN48">
        <f t="shared" si="82"/>
        <v>314.26115017578371</v>
      </c>
      <c r="BO48">
        <f t="shared" si="83"/>
        <v>337.32679505724502</v>
      </c>
      <c r="BP48">
        <f t="shared" si="84"/>
        <v>2241.7295379205907</v>
      </c>
      <c r="BQ48">
        <f t="shared" si="85"/>
        <v>2912.0211436162367</v>
      </c>
      <c r="BR48">
        <f t="shared" si="39"/>
        <v>5805.3386267698561</v>
      </c>
      <c r="BT48" s="1">
        <v>57.137180000000001</v>
      </c>
      <c r="BU48" s="1">
        <v>49.227260000000001</v>
      </c>
      <c r="BV48" s="1">
        <v>15.738770000000001</v>
      </c>
      <c r="BW48" s="1">
        <v>14.263109999999999</v>
      </c>
      <c r="BY48">
        <f t="shared" si="40"/>
        <v>936.91821487934817</v>
      </c>
      <c r="BZ48">
        <f t="shared" si="41"/>
        <v>866.46033885392262</v>
      </c>
      <c r="CA48">
        <f t="shared" si="42"/>
        <v>1840.9677800330601</v>
      </c>
      <c r="CB48">
        <f t="shared" si="43"/>
        <v>2167.2097215261083</v>
      </c>
      <c r="CC48">
        <f t="shared" si="44"/>
        <v>5811.5560552924389</v>
      </c>
      <c r="CD48" s="4">
        <f t="shared" si="45"/>
        <v>-576.26051031540646</v>
      </c>
      <c r="CF48">
        <f t="shared" si="86"/>
        <v>211.13136190125275</v>
      </c>
      <c r="CG48">
        <f t="shared" si="87"/>
        <v>153.85560947172453</v>
      </c>
      <c r="CI48">
        <v>1.6009267250737906</v>
      </c>
      <c r="CJ48">
        <v>3.8344999999999914</v>
      </c>
      <c r="CK48">
        <v>2</v>
      </c>
      <c r="CL48">
        <f t="shared" si="71"/>
        <v>24.074967984984099</v>
      </c>
      <c r="CM48">
        <f t="shared" si="69"/>
        <v>26.018783734823028</v>
      </c>
      <c r="CN48">
        <f t="shared" si="70"/>
        <v>5805606.7171824565</v>
      </c>
      <c r="CS48">
        <f t="shared" si="62"/>
        <v>22.55627602776876</v>
      </c>
      <c r="CT48">
        <f t="shared" si="47"/>
        <v>20.860004918166663</v>
      </c>
      <c r="CU48">
        <f t="shared" si="48"/>
        <v>44.321240365683167</v>
      </c>
      <c r="CV48">
        <f t="shared" si="49"/>
        <v>52.175504662487363</v>
      </c>
      <c r="CW48">
        <f t="shared" si="50"/>
        <v>139.91302597410595</v>
      </c>
      <c r="CX48">
        <f t="shared" si="63"/>
        <v>2.4099638985192528E-2</v>
      </c>
      <c r="CZ48" s="1">
        <v>0</v>
      </c>
      <c r="DA48" s="1">
        <v>0</v>
      </c>
      <c r="DB48" s="1">
        <v>11277</v>
      </c>
      <c r="DC48" s="1">
        <v>23148</v>
      </c>
      <c r="DE48" s="1">
        <v>7.8610569999999997</v>
      </c>
      <c r="DF48" s="1">
        <v>7.4699650000000002</v>
      </c>
      <c r="DH48">
        <f t="shared" si="88"/>
        <v>745.30451956515515</v>
      </c>
      <c r="DI48">
        <f t="shared" si="89"/>
        <v>1529.8668988999036</v>
      </c>
      <c r="DK48">
        <f t="shared" si="90"/>
        <v>305.70805695975844</v>
      </c>
      <c r="DL48">
        <f t="shared" si="91"/>
        <v>596.29943745617982</v>
      </c>
      <c r="DM48">
        <f t="shared" si="51"/>
        <v>0.15520929090832783</v>
      </c>
      <c r="DN48">
        <f t="shared" si="92"/>
        <v>7.3599116840578782</v>
      </c>
      <c r="DO48">
        <f t="shared" si="93"/>
        <v>36.96132868162529</v>
      </c>
      <c r="DP48">
        <f t="shared" si="94"/>
        <v>14.355889866221558</v>
      </c>
      <c r="DQ48">
        <f t="shared" si="95"/>
        <v>37.819614796265803</v>
      </c>
      <c r="DR48">
        <f t="shared" si="52"/>
        <v>21.715801550279437</v>
      </c>
      <c r="DS48">
        <f t="shared" si="96"/>
        <v>118.19722442382651</v>
      </c>
      <c r="DT48">
        <f t="shared" si="64"/>
        <v>0.15520929090832783</v>
      </c>
      <c r="DV48" s="1">
        <v>2672</v>
      </c>
      <c r="DW48" s="1">
        <v>670.31569999999999</v>
      </c>
      <c r="DX48" s="1">
        <v>6907</v>
      </c>
      <c r="DY48" s="1">
        <v>572.64700000000005</v>
      </c>
      <c r="EA48" s="1">
        <v>14729</v>
      </c>
      <c r="EB48" s="1">
        <v>17114</v>
      </c>
      <c r="ED48">
        <f t="shared" si="53"/>
        <v>1.4204870072167326</v>
      </c>
      <c r="EE48">
        <f t="shared" si="54"/>
        <v>3.1368797186134159</v>
      </c>
      <c r="EG48" s="1">
        <v>352142</v>
      </c>
      <c r="EH48" s="1">
        <v>285692</v>
      </c>
      <c r="EI48" s="1">
        <v>203542</v>
      </c>
      <c r="EJ48" s="1">
        <v>124999</v>
      </c>
      <c r="EL48">
        <f t="shared" si="65"/>
        <v>23.273301776067473</v>
      </c>
      <c r="EM48">
        <f t="shared" si="66"/>
        <v>18.881576554368035</v>
      </c>
      <c r="EN48">
        <f t="shared" si="67"/>
        <v>13.452227766367901</v>
      </c>
      <c r="EO48">
        <f t="shared" si="68"/>
        <v>8.2612680359248767</v>
      </c>
      <c r="EQ48" s="1">
        <v>38088</v>
      </c>
      <c r="ER48" s="1">
        <v>54335</v>
      </c>
      <c r="ES48" s="1">
        <v>206</v>
      </c>
      <c r="ET48" s="1">
        <v>499.60180000000003</v>
      </c>
      <c r="EU48" s="1">
        <v>96</v>
      </c>
      <c r="EV48" s="1">
        <v>532.07180000000005</v>
      </c>
      <c r="EX48" s="1">
        <v>0.30076720000000001</v>
      </c>
      <c r="EY48" s="1">
        <v>0.23025999999999999</v>
      </c>
      <c r="EZ48" s="1">
        <v>0.72350910000000002</v>
      </c>
      <c r="FA48" s="1">
        <v>0.58851690000000001</v>
      </c>
      <c r="FB48" s="1">
        <v>5.9499000000000003E-2</v>
      </c>
      <c r="FC48" s="1">
        <v>1.5829800000000002E-2</v>
      </c>
      <c r="FF48">
        <v>11080</v>
      </c>
      <c r="FG48">
        <v>23038</v>
      </c>
      <c r="FI48">
        <f t="shared" si="55"/>
        <v>1.8592057761732853E-2</v>
      </c>
      <c r="FJ48">
        <f t="shared" si="56"/>
        <v>4.167028387880892E-3</v>
      </c>
    </row>
    <row r="49" spans="1:166" x14ac:dyDescent="0.25">
      <c r="A49">
        <v>2065</v>
      </c>
      <c r="B49" s="1">
        <v>14788</v>
      </c>
      <c r="C49" s="1">
        <v>16692</v>
      </c>
      <c r="D49" s="1">
        <v>35632</v>
      </c>
      <c r="E49" s="1">
        <v>44794</v>
      </c>
      <c r="F49" s="1">
        <v>4715</v>
      </c>
      <c r="G49" s="1">
        <v>5072</v>
      </c>
      <c r="H49" s="1">
        <v>34199</v>
      </c>
      <c r="I49" s="1">
        <v>44475</v>
      </c>
      <c r="J49" s="1">
        <v>31702</v>
      </c>
      <c r="K49" s="1">
        <v>41700</v>
      </c>
      <c r="L49" s="1">
        <v>1176100</v>
      </c>
      <c r="P49">
        <v>2065</v>
      </c>
      <c r="Q49">
        <f t="shared" si="75"/>
        <v>977.34887251303667</v>
      </c>
      <c r="R49">
        <f t="shared" si="76"/>
        <v>1103.1855139293757</v>
      </c>
      <c r="S49">
        <f t="shared" si="77"/>
        <v>2354.9428607914879</v>
      </c>
      <c r="T49">
        <f t="shared" si="78"/>
        <v>2960.465606934607</v>
      </c>
      <c r="U49">
        <f t="shared" si="24"/>
        <v>7395.9428541685065</v>
      </c>
      <c r="W49">
        <f t="shared" si="79"/>
        <v>2095.2065158512505</v>
      </c>
      <c r="X49">
        <f t="shared" si="80"/>
        <v>2755.9810646330561</v>
      </c>
      <c r="Z49">
        <f t="shared" si="25"/>
        <v>259.73634494023736</v>
      </c>
      <c r="AA49">
        <f t="shared" si="26"/>
        <v>204.48454230155085</v>
      </c>
      <c r="AB49">
        <f t="shared" si="27"/>
        <v>0.11029411764705871</v>
      </c>
      <c r="AC49">
        <f t="shared" si="28"/>
        <v>6.9071750680894717E-2</v>
      </c>
      <c r="AE49" s="1">
        <v>78164</v>
      </c>
      <c r="AF49" s="1">
        <v>4794</v>
      </c>
      <c r="AG49" s="1">
        <v>6599</v>
      </c>
      <c r="AH49" s="1">
        <v>3437</v>
      </c>
      <c r="AI49" s="1">
        <v>75428</v>
      </c>
      <c r="AJ49" s="1">
        <v>5025</v>
      </c>
      <c r="AK49" s="1">
        <v>7049</v>
      </c>
      <c r="AL49" s="1">
        <v>3272</v>
      </c>
      <c r="AM49" s="1">
        <v>71162</v>
      </c>
      <c r="AN49" s="1">
        <v>4603</v>
      </c>
      <c r="AO49" s="1">
        <v>6370</v>
      </c>
      <c r="AP49" s="1">
        <v>3170</v>
      </c>
      <c r="AR49" s="1">
        <v>14.59085</v>
      </c>
      <c r="AS49" s="1">
        <v>14.49159</v>
      </c>
      <c r="AT49" s="1">
        <v>15.455830000000001</v>
      </c>
      <c r="AU49" s="1">
        <v>16.083590000000001</v>
      </c>
      <c r="AW49">
        <f t="shared" si="57"/>
        <v>7002</v>
      </c>
      <c r="AX49">
        <f t="shared" si="29"/>
        <v>191</v>
      </c>
      <c r="AY49">
        <f t="shared" si="30"/>
        <v>229</v>
      </c>
      <c r="AZ49">
        <f t="shared" si="31"/>
        <v>267</v>
      </c>
      <c r="BB49">
        <f t="shared" si="58"/>
        <v>8.958088122409294E-2</v>
      </c>
      <c r="BC49">
        <f t="shared" si="72"/>
        <v>3.9841468502294537E-2</v>
      </c>
      <c r="BD49">
        <f t="shared" si="73"/>
        <v>3.4702227610243976E-2</v>
      </c>
      <c r="BE49">
        <f t="shared" si="74"/>
        <v>7.7684026767529821E-2</v>
      </c>
      <c r="BF49">
        <f t="shared" si="32"/>
        <v>8.2682753726046845E-2</v>
      </c>
      <c r="BH49">
        <f t="shared" si="81"/>
        <v>3795.2950509174889</v>
      </c>
      <c r="BI49">
        <f t="shared" si="97"/>
        <v>251.12182762633654</v>
      </c>
      <c r="BJ49">
        <f t="shared" si="98"/>
        <v>375.70952184554903</v>
      </c>
      <c r="BK49">
        <f t="shared" si="99"/>
        <v>181.47994860205358</v>
      </c>
      <c r="BL49">
        <f t="shared" si="37"/>
        <v>4603.6063489914286</v>
      </c>
      <c r="BN49">
        <f t="shared" si="82"/>
        <v>311.61752325527237</v>
      </c>
      <c r="BO49">
        <f t="shared" si="83"/>
        <v>335.21189352083599</v>
      </c>
      <c r="BP49">
        <f t="shared" si="84"/>
        <v>2260.23492636417</v>
      </c>
      <c r="BQ49">
        <f t="shared" si="85"/>
        <v>2939.382682243529</v>
      </c>
      <c r="BR49">
        <f t="shared" si="39"/>
        <v>5846.4470253838072</v>
      </c>
      <c r="BT49" s="1">
        <v>57.855640000000001</v>
      </c>
      <c r="BU49" s="1">
        <v>49.7166</v>
      </c>
      <c r="BV49" s="1">
        <v>15.777139999999999</v>
      </c>
      <c r="BW49" s="1">
        <v>14.09314</v>
      </c>
      <c r="BY49">
        <f t="shared" si="40"/>
        <v>940.71865879429299</v>
      </c>
      <c r="BZ49">
        <f t="shared" si="41"/>
        <v>869.58697174056033</v>
      </c>
      <c r="CA49">
        <f t="shared" si="42"/>
        <v>1860.6900938366589</v>
      </c>
      <c r="CB49">
        <f t="shared" si="43"/>
        <v>2161.5041909688371</v>
      </c>
      <c r="CC49">
        <f t="shared" si="44"/>
        <v>5832.4999153403496</v>
      </c>
      <c r="CD49" s="4">
        <f t="shared" si="45"/>
        <v>-581.41206418593265</v>
      </c>
      <c r="CF49">
        <f t="shared" si="86"/>
        <v>213.82239447872919</v>
      </c>
      <c r="CG49">
        <f t="shared" si="87"/>
        <v>150.36973506144079</v>
      </c>
      <c r="CI49">
        <v>1.6081199060166398</v>
      </c>
      <c r="CJ49">
        <v>3.8344999999999914</v>
      </c>
      <c r="CK49">
        <v>2</v>
      </c>
      <c r="CL49">
        <f t="shared" si="71"/>
        <v>24.507963365066971</v>
      </c>
      <c r="CM49">
        <f t="shared" si="69"/>
        <v>26.486739212877268</v>
      </c>
      <c r="CN49">
        <f t="shared" si="70"/>
        <v>5898550.2266705101</v>
      </c>
      <c r="CS49">
        <f t="shared" si="62"/>
        <v>23.055098426565468</v>
      </c>
      <c r="CT49">
        <f t="shared" si="47"/>
        <v>21.311805646157179</v>
      </c>
      <c r="CU49">
        <f t="shared" si="48"/>
        <v>45.601724653491857</v>
      </c>
      <c r="CV49">
        <f t="shared" si="49"/>
        <v>52.974065525702983</v>
      </c>
      <c r="CW49">
        <f t="shared" si="50"/>
        <v>142.94269425191749</v>
      </c>
      <c r="CX49">
        <f t="shared" si="63"/>
        <v>2.4233530063980279E-2</v>
      </c>
      <c r="CZ49" s="1">
        <v>0</v>
      </c>
      <c r="DA49" s="1">
        <v>0</v>
      </c>
      <c r="DB49" s="1">
        <v>11332</v>
      </c>
      <c r="DC49" s="1">
        <v>23302</v>
      </c>
      <c r="DE49" s="1">
        <v>7.9178129999999998</v>
      </c>
      <c r="DF49" s="1">
        <v>7.4015440000000003</v>
      </c>
      <c r="DH49">
        <f t="shared" si="88"/>
        <v>748.93950658085828</v>
      </c>
      <c r="DI49">
        <f t="shared" si="89"/>
        <v>1540.0448625438721</v>
      </c>
      <c r="DK49">
        <f t="shared" si="90"/>
        <v>309.41699595121059</v>
      </c>
      <c r="DL49">
        <f t="shared" si="91"/>
        <v>594.76839412382242</v>
      </c>
      <c r="DM49">
        <f t="shared" si="51"/>
        <v>0.15502535845682394</v>
      </c>
      <c r="DN49">
        <f t="shared" si="92"/>
        <v>7.5831804013013429</v>
      </c>
      <c r="DO49">
        <f t="shared" si="93"/>
        <v>38.018544252190516</v>
      </c>
      <c r="DP49">
        <f t="shared" si="94"/>
        <v>14.576562013886354</v>
      </c>
      <c r="DQ49">
        <f t="shared" si="95"/>
        <v>38.39750351181663</v>
      </c>
      <c r="DR49">
        <f t="shared" si="52"/>
        <v>22.159742415187697</v>
      </c>
      <c r="DS49">
        <f t="shared" si="96"/>
        <v>120.78295183672979</v>
      </c>
      <c r="DT49">
        <f t="shared" si="64"/>
        <v>0.15502535845682394</v>
      </c>
      <c r="DV49" s="1">
        <v>2668</v>
      </c>
      <c r="DW49" s="1">
        <v>668.16489999999999</v>
      </c>
      <c r="DX49" s="1">
        <v>6877</v>
      </c>
      <c r="DY49" s="1">
        <v>576.8732</v>
      </c>
      <c r="EA49" s="1">
        <v>14641</v>
      </c>
      <c r="EB49" s="1">
        <v>16988</v>
      </c>
      <c r="ED49">
        <f t="shared" si="53"/>
        <v>1.413809525071398</v>
      </c>
      <c r="EE49">
        <f t="shared" si="54"/>
        <v>3.1463049100733662</v>
      </c>
      <c r="EG49" s="1">
        <v>352390</v>
      </c>
      <c r="EH49" s="1">
        <v>285766</v>
      </c>
      <c r="EI49" s="1">
        <v>204363</v>
      </c>
      <c r="EJ49" s="1">
        <v>126666</v>
      </c>
      <c r="EL49">
        <f t="shared" si="65"/>
        <v>23.289692262974643</v>
      </c>
      <c r="EM49">
        <f t="shared" si="66"/>
        <v>18.886467264170978</v>
      </c>
      <c r="EN49">
        <f t="shared" si="67"/>
        <v>13.506488208911394</v>
      </c>
      <c r="EO49">
        <f t="shared" si="68"/>
        <v>8.3714411878371866</v>
      </c>
      <c r="EQ49" s="1">
        <v>38178</v>
      </c>
      <c r="ER49" s="1">
        <v>54816</v>
      </c>
      <c r="ES49" s="1">
        <v>197</v>
      </c>
      <c r="ET49" s="1">
        <v>633.68389999999999</v>
      </c>
      <c r="EU49" s="1">
        <v>100</v>
      </c>
      <c r="EV49" s="1">
        <v>621.93420000000003</v>
      </c>
      <c r="EX49" s="1">
        <v>0.3014443</v>
      </c>
      <c r="EY49" s="1">
        <v>0.23005100000000001</v>
      </c>
      <c r="EZ49" s="1">
        <v>0.73098549999999995</v>
      </c>
      <c r="FA49" s="1">
        <v>0.59215439999999997</v>
      </c>
      <c r="FB49" s="1">
        <v>6.2753400000000001E-2</v>
      </c>
      <c r="FC49" s="1">
        <v>1.6231499999999999E-2</v>
      </c>
      <c r="FF49">
        <v>11229</v>
      </c>
      <c r="FG49">
        <v>23234</v>
      </c>
      <c r="FI49">
        <f t="shared" si="55"/>
        <v>1.7543859649122806E-2</v>
      </c>
      <c r="FJ49">
        <f t="shared" si="56"/>
        <v>4.3040371868812944E-3</v>
      </c>
    </row>
    <row r="50" spans="1:166" x14ac:dyDescent="0.25">
      <c r="A50">
        <v>2066</v>
      </c>
      <c r="B50" s="1">
        <v>14903</v>
      </c>
      <c r="C50" s="1">
        <v>16825</v>
      </c>
      <c r="D50" s="1">
        <v>35454</v>
      </c>
      <c r="E50" s="1">
        <v>45215</v>
      </c>
      <c r="F50" s="1">
        <v>4805</v>
      </c>
      <c r="G50" s="1">
        <v>5163</v>
      </c>
      <c r="H50" s="1">
        <v>33920</v>
      </c>
      <c r="I50" s="1">
        <v>44996</v>
      </c>
      <c r="J50" s="1">
        <v>31514</v>
      </c>
      <c r="K50" s="1">
        <v>42135</v>
      </c>
      <c r="L50" s="1">
        <v>1179341</v>
      </c>
      <c r="P50">
        <v>2066</v>
      </c>
      <c r="Q50">
        <f t="shared" si="75"/>
        <v>984.94929990950664</v>
      </c>
      <c r="R50">
        <f t="shared" si="76"/>
        <v>1111.9755734400758</v>
      </c>
      <c r="S50">
        <f t="shared" si="77"/>
        <v>2343.1787209952126</v>
      </c>
      <c r="T50">
        <f t="shared" si="78"/>
        <v>2988.2897802729885</v>
      </c>
      <c r="U50">
        <f t="shared" si="24"/>
        <v>7428.3933746177836</v>
      </c>
      <c r="W50">
        <f t="shared" si="79"/>
        <v>2082.781469324847</v>
      </c>
      <c r="X50">
        <f t="shared" si="80"/>
        <v>2784.7305073936168</v>
      </c>
      <c r="Z50">
        <f t="shared" si="25"/>
        <v>260.39725167036568</v>
      </c>
      <c r="AA50">
        <f t="shared" si="26"/>
        <v>203.55927287937175</v>
      </c>
      <c r="AB50">
        <f t="shared" si="27"/>
        <v>0.11112991481920242</v>
      </c>
      <c r="AC50">
        <f t="shared" si="28"/>
        <v>6.8118987061815683E-2</v>
      </c>
      <c r="AE50" s="1">
        <v>78785</v>
      </c>
      <c r="AF50" s="1">
        <v>4823</v>
      </c>
      <c r="AG50" s="1">
        <v>6649</v>
      </c>
      <c r="AH50" s="1">
        <v>3444</v>
      </c>
      <c r="AI50" s="1">
        <v>76092</v>
      </c>
      <c r="AJ50" s="1">
        <v>5036</v>
      </c>
      <c r="AK50" s="1">
        <v>7093</v>
      </c>
      <c r="AL50" s="1">
        <v>3304</v>
      </c>
      <c r="AM50" s="1">
        <v>71736</v>
      </c>
      <c r="AN50" s="1">
        <v>4622</v>
      </c>
      <c r="AO50" s="1">
        <v>6397</v>
      </c>
      <c r="AP50" s="1">
        <v>3198</v>
      </c>
      <c r="AR50" s="1">
        <v>14.58976</v>
      </c>
      <c r="AS50" s="1">
        <v>14.330249999999999</v>
      </c>
      <c r="AT50" s="1">
        <v>15.212440000000001</v>
      </c>
      <c r="AU50" s="1">
        <v>15.91771</v>
      </c>
      <c r="AW50">
        <f t="shared" si="57"/>
        <v>7049</v>
      </c>
      <c r="AX50">
        <f t="shared" si="29"/>
        <v>201</v>
      </c>
      <c r="AY50">
        <f t="shared" si="30"/>
        <v>252</v>
      </c>
      <c r="AZ50">
        <f t="shared" si="31"/>
        <v>246</v>
      </c>
      <c r="BB50">
        <f t="shared" si="58"/>
        <v>8.9471346068414032E-2</v>
      </c>
      <c r="BC50">
        <f t="shared" si="72"/>
        <v>4.1675305826249225E-2</v>
      </c>
      <c r="BD50">
        <f t="shared" si="73"/>
        <v>3.7900436155812907E-2</v>
      </c>
      <c r="BE50">
        <f t="shared" si="74"/>
        <v>7.1428571428571425E-2</v>
      </c>
      <c r="BF50">
        <f t="shared" si="32"/>
        <v>8.2688551883117578E-2</v>
      </c>
      <c r="BH50">
        <f t="shared" si="81"/>
        <v>3828.4193804108895</v>
      </c>
      <c r="BI50">
        <f t="shared" si="97"/>
        <v>248.86959865088699</v>
      </c>
      <c r="BJ50">
        <f t="shared" si="98"/>
        <v>372.1013084358778</v>
      </c>
      <c r="BK50">
        <f t="shared" si="99"/>
        <v>181.36479351859242</v>
      </c>
      <c r="BL50">
        <f t="shared" si="37"/>
        <v>4630.7550810162465</v>
      </c>
      <c r="BN50">
        <f t="shared" si="82"/>
        <v>317.56568382642286</v>
      </c>
      <c r="BO50">
        <f t="shared" si="83"/>
        <v>341.22614476499922</v>
      </c>
      <c r="BP50">
        <f t="shared" si="84"/>
        <v>2241.7956285936029</v>
      </c>
      <c r="BQ50">
        <f t="shared" si="85"/>
        <v>2973.8159228831887</v>
      </c>
      <c r="BR50">
        <f t="shared" si="39"/>
        <v>5874.4033800682137</v>
      </c>
      <c r="BT50" s="1">
        <v>57.042169999999999</v>
      </c>
      <c r="BU50" s="1">
        <v>50.19106</v>
      </c>
      <c r="BV50" s="1">
        <v>15.39302</v>
      </c>
      <c r="BW50" s="1">
        <v>13.98208</v>
      </c>
      <c r="BY50">
        <f t="shared" si="40"/>
        <v>945.19581397474519</v>
      </c>
      <c r="BZ50">
        <f t="shared" si="41"/>
        <v>893.63640299606641</v>
      </c>
      <c r="CA50">
        <f t="shared" si="42"/>
        <v>1800.5784009769127</v>
      </c>
      <c r="CB50">
        <f t="shared" si="43"/>
        <v>2169.5918948256362</v>
      </c>
      <c r="CC50">
        <f t="shared" si="44"/>
        <v>5809.0025127733606</v>
      </c>
      <c r="CD50" s="4">
        <f t="shared" si="45"/>
        <v>-660.58478521369761</v>
      </c>
      <c r="CF50">
        <f t="shared" si="86"/>
        <v>209.14737322668168</v>
      </c>
      <c r="CG50">
        <f t="shared" si="87"/>
        <v>148.50971277586797</v>
      </c>
      <c r="CI50">
        <v>1.6167095199787269</v>
      </c>
      <c r="CJ50">
        <v>3.8344999999999914</v>
      </c>
      <c r="CK50">
        <v>2</v>
      </c>
      <c r="CL50">
        <f t="shared" si="71"/>
        <v>24.948746294412214</v>
      </c>
      <c r="CM50">
        <f t="shared" si="69"/>
        <v>26.963111007838279</v>
      </c>
      <c r="CN50">
        <f t="shared" si="70"/>
        <v>5993405.9870319879</v>
      </c>
      <c r="CS50">
        <f t="shared" si="62"/>
        <v>23.581450561396359</v>
      </c>
      <c r="CT50">
        <f t="shared" si="47"/>
        <v>22.295107897799973</v>
      </c>
      <c r="CU50">
        <f t="shared" si="48"/>
        <v>44.922173709171417</v>
      </c>
      <c r="CV50">
        <f t="shared" si="49"/>
        <v>54.128597746417867</v>
      </c>
      <c r="CW50">
        <f t="shared" si="50"/>
        <v>144.92732991478562</v>
      </c>
      <c r="CX50">
        <f t="shared" si="63"/>
        <v>2.4181130100041078E-2</v>
      </c>
      <c r="CZ50" s="1">
        <v>0</v>
      </c>
      <c r="DA50" s="1">
        <v>0</v>
      </c>
      <c r="DB50" s="1">
        <v>11115</v>
      </c>
      <c r="DC50" s="1">
        <v>23501</v>
      </c>
      <c r="DE50" s="1">
        <v>7.8408220000000002</v>
      </c>
      <c r="DF50" s="1">
        <v>7.3993599999999997</v>
      </c>
      <c r="DH50">
        <f t="shared" si="88"/>
        <v>734.59783053708429</v>
      </c>
      <c r="DI50">
        <f t="shared" si="89"/>
        <v>1553.196906473416</v>
      </c>
      <c r="DK50">
        <f t="shared" si="90"/>
        <v>300.54078799424616</v>
      </c>
      <c r="DL50">
        <f t="shared" si="91"/>
        <v>599.67074047897358</v>
      </c>
      <c r="DM50">
        <f t="shared" si="51"/>
        <v>0.15496834895384415</v>
      </c>
      <c r="DN50">
        <f t="shared" si="92"/>
        <v>7.4981158707911781</v>
      </c>
      <c r="DO50">
        <f t="shared" si="93"/>
        <v>37.424057838380236</v>
      </c>
      <c r="DP50">
        <f t="shared" si="94"/>
        <v>14.961033164392223</v>
      </c>
      <c r="DQ50">
        <f t="shared" si="95"/>
        <v>39.167564582025648</v>
      </c>
      <c r="DR50">
        <f t="shared" si="52"/>
        <v>22.459149035183401</v>
      </c>
      <c r="DS50">
        <f t="shared" si="96"/>
        <v>122.46818087960222</v>
      </c>
      <c r="DT50">
        <f t="shared" si="64"/>
        <v>0.1549683489538442</v>
      </c>
      <c r="DV50" s="1">
        <v>2675</v>
      </c>
      <c r="DW50" s="1">
        <v>681.63850000000002</v>
      </c>
      <c r="DX50" s="1">
        <v>6833</v>
      </c>
      <c r="DY50" s="1">
        <v>574.82129999999995</v>
      </c>
      <c r="EA50" s="1">
        <v>14544</v>
      </c>
      <c r="EB50" s="1">
        <v>17065</v>
      </c>
      <c r="ED50">
        <f t="shared" si="53"/>
        <v>1.4461033056472095</v>
      </c>
      <c r="EE50">
        <f t="shared" si="54"/>
        <v>3.1150548181784816</v>
      </c>
      <c r="EG50" s="1">
        <v>352986</v>
      </c>
      <c r="EH50" s="1">
        <v>285515</v>
      </c>
      <c r="EI50" s="1">
        <v>205093</v>
      </c>
      <c r="EJ50" s="1">
        <v>128383</v>
      </c>
      <c r="EL50">
        <f t="shared" si="65"/>
        <v>23.32908230409026</v>
      </c>
      <c r="EM50">
        <f t="shared" si="66"/>
        <v>18.86987850524477</v>
      </c>
      <c r="EN50">
        <f t="shared" si="67"/>
        <v>13.554734400210727</v>
      </c>
      <c r="EO50">
        <f t="shared" si="68"/>
        <v>8.4849188734001348</v>
      </c>
      <c r="EQ50" s="1">
        <v>38080</v>
      </c>
      <c r="ER50" s="1">
        <v>55621</v>
      </c>
      <c r="ES50" s="1">
        <v>201</v>
      </c>
      <c r="ET50" s="1">
        <v>602.90560000000005</v>
      </c>
      <c r="EU50" s="1">
        <v>111</v>
      </c>
      <c r="EV50" s="1">
        <v>539.84460000000001</v>
      </c>
      <c r="EX50" s="1">
        <v>0.30349130000000002</v>
      </c>
      <c r="EY50" s="1">
        <v>0.2294168</v>
      </c>
      <c r="EZ50" s="1">
        <v>0.72714129999999999</v>
      </c>
      <c r="FA50" s="1">
        <v>0.60060500000000006</v>
      </c>
      <c r="FB50" s="1">
        <v>6.1904899999999999E-2</v>
      </c>
      <c r="FC50" s="1">
        <v>1.7194899999999999E-2</v>
      </c>
      <c r="FF50">
        <v>11095</v>
      </c>
      <c r="FG50">
        <v>23433</v>
      </c>
      <c r="FI50">
        <f t="shared" si="55"/>
        <v>1.8116268589454709E-2</v>
      </c>
      <c r="FJ50">
        <f t="shared" si="56"/>
        <v>4.7369094866214316E-3</v>
      </c>
    </row>
    <row r="51" spans="1:166" x14ac:dyDescent="0.25">
      <c r="A51">
        <v>2067</v>
      </c>
      <c r="B51" s="1">
        <v>14788</v>
      </c>
      <c r="C51" s="1">
        <v>17011</v>
      </c>
      <c r="D51" s="1">
        <v>35688</v>
      </c>
      <c r="E51" s="1">
        <v>45793</v>
      </c>
      <c r="F51" s="1">
        <v>4743</v>
      </c>
      <c r="G51" s="1">
        <v>5206</v>
      </c>
      <c r="H51" s="1">
        <v>34114</v>
      </c>
      <c r="I51" s="1">
        <v>45536</v>
      </c>
      <c r="J51" s="1">
        <v>31672</v>
      </c>
      <c r="K51" s="1">
        <v>42617</v>
      </c>
      <c r="L51" s="1">
        <v>1181463</v>
      </c>
      <c r="P51">
        <v>2067</v>
      </c>
      <c r="Q51">
        <f t="shared" si="75"/>
        <v>977.34887251303667</v>
      </c>
      <c r="R51">
        <f t="shared" si="76"/>
        <v>1124.2684386204535</v>
      </c>
      <c r="S51">
        <f t="shared" si="77"/>
        <v>2358.6439384802038</v>
      </c>
      <c r="T51">
        <f t="shared" si="78"/>
        <v>3026.4901892743774</v>
      </c>
      <c r="U51">
        <f t="shared" si="24"/>
        <v>7486.7514388880709</v>
      </c>
      <c r="W51">
        <f t="shared" si="79"/>
        <v>2093.2237956608669</v>
      </c>
      <c r="X51">
        <f t="shared" si="80"/>
        <v>2816.5862117857778</v>
      </c>
      <c r="Z51">
        <f t="shared" si="25"/>
        <v>265.42014281933689</v>
      </c>
      <c r="AA51">
        <f t="shared" si="26"/>
        <v>209.90397748859959</v>
      </c>
      <c r="AB51">
        <f t="shared" si="27"/>
        <v>0.11253082268549648</v>
      </c>
      <c r="AC51">
        <f t="shared" si="28"/>
        <v>6.9355578363505477E-2</v>
      </c>
      <c r="AE51" s="1">
        <v>79618</v>
      </c>
      <c r="AF51" s="1">
        <v>4985</v>
      </c>
      <c r="AG51" s="1">
        <v>6748</v>
      </c>
      <c r="AH51" s="1">
        <v>3455</v>
      </c>
      <c r="AI51" s="1">
        <v>76884</v>
      </c>
      <c r="AJ51" s="1">
        <v>5166</v>
      </c>
      <c r="AK51" s="1">
        <v>7184</v>
      </c>
      <c r="AL51" s="1">
        <v>3313</v>
      </c>
      <c r="AM51" s="1">
        <v>72477</v>
      </c>
      <c r="AN51" s="1">
        <v>4763</v>
      </c>
      <c r="AO51" s="1">
        <v>6502</v>
      </c>
      <c r="AP51" s="1">
        <v>3209</v>
      </c>
      <c r="AR51" s="1">
        <v>14.509370000000001</v>
      </c>
      <c r="AS51" s="1">
        <v>14.41108</v>
      </c>
      <c r="AT51" s="1">
        <v>15.365690000000001</v>
      </c>
      <c r="AU51" s="1">
        <v>16.361049999999999</v>
      </c>
      <c r="AW51">
        <f t="shared" si="57"/>
        <v>7141</v>
      </c>
      <c r="AX51">
        <f t="shared" si="29"/>
        <v>222</v>
      </c>
      <c r="AY51">
        <f t="shared" si="30"/>
        <v>246</v>
      </c>
      <c r="AZ51">
        <f t="shared" si="31"/>
        <v>246</v>
      </c>
      <c r="BB51">
        <f t="shared" si="58"/>
        <v>8.9690773443191235E-2</v>
      </c>
      <c r="BC51">
        <f t="shared" si="72"/>
        <v>4.4533600802407224E-2</v>
      </c>
      <c r="BD51">
        <f t="shared" si="73"/>
        <v>3.6455245998814466E-2</v>
      </c>
      <c r="BE51">
        <f t="shared" si="74"/>
        <v>7.1201157742402321E-2</v>
      </c>
      <c r="BF51">
        <f t="shared" si="32"/>
        <v>8.2853405902580002E-2</v>
      </c>
      <c r="BH51">
        <f t="shared" si="81"/>
        <v>3846.9530384760164</v>
      </c>
      <c r="BI51">
        <f t="shared" si="97"/>
        <v>256.73394241275946</v>
      </c>
      <c r="BJ51">
        <f t="shared" si="98"/>
        <v>380.67183866141238</v>
      </c>
      <c r="BK51">
        <f t="shared" si="99"/>
        <v>186.92395729356136</v>
      </c>
      <c r="BL51">
        <f t="shared" si="37"/>
        <v>4671.2827768437492</v>
      </c>
      <c r="BN51">
        <f t="shared" si="82"/>
        <v>313.46806209963029</v>
      </c>
      <c r="BO51">
        <f t="shared" si="83"/>
        <v>344.06804370454893</v>
      </c>
      <c r="BP51">
        <f t="shared" si="84"/>
        <v>2254.6172191580831</v>
      </c>
      <c r="BQ51">
        <f t="shared" si="85"/>
        <v>3009.5048863100919</v>
      </c>
      <c r="BR51">
        <f t="shared" si="39"/>
        <v>5921.6582112723545</v>
      </c>
      <c r="BT51" s="1">
        <v>57.999769999999998</v>
      </c>
      <c r="BU51" s="1">
        <v>48.84675</v>
      </c>
      <c r="BV51" s="1">
        <v>15.401289999999999</v>
      </c>
      <c r="BW51" s="1">
        <v>14.105449999999999</v>
      </c>
      <c r="BY51">
        <f t="shared" si="40"/>
        <v>948.66254684019873</v>
      </c>
      <c r="BZ51">
        <f t="shared" si="41"/>
        <v>876.94467671066354</v>
      </c>
      <c r="CA51">
        <f t="shared" si="42"/>
        <v>1811.8494255447197</v>
      </c>
      <c r="CB51">
        <f t="shared" si="43"/>
        <v>2215.0023085949474</v>
      </c>
      <c r="CC51">
        <f t="shared" si="44"/>
        <v>5852.4589576905291</v>
      </c>
      <c r="CD51" s="4">
        <f t="shared" si="45"/>
        <v>-644.43104270408185</v>
      </c>
      <c r="CF51">
        <f t="shared" si="86"/>
        <v>213.29622128708422</v>
      </c>
      <c r="CG51">
        <f t="shared" si="87"/>
        <v>154.48979559244478</v>
      </c>
      <c r="CI51">
        <v>1.6420883354257683</v>
      </c>
      <c r="CJ51">
        <v>3.8344999999999914</v>
      </c>
      <c r="CK51">
        <v>2</v>
      </c>
      <c r="CL51">
        <f t="shared" si="71"/>
        <v>25.397456834383771</v>
      </c>
      <c r="CM51">
        <f t="shared" si="69"/>
        <v>27.448050489641016</v>
      </c>
      <c r="CN51">
        <f t="shared" si="70"/>
        <v>6090301.9521953082</v>
      </c>
      <c r="CS51">
        <f t="shared" si="62"/>
        <v>24.09361608377052</v>
      </c>
      <c r="CT51">
        <f t="shared" si="47"/>
        <v>22.272164572901708</v>
      </c>
      <c r="CU51">
        <f t="shared" si="48"/>
        <v>46.016367575675055</v>
      </c>
      <c r="CV51">
        <f t="shared" si="49"/>
        <v>56.255425520600575</v>
      </c>
      <c r="CW51">
        <f t="shared" si="50"/>
        <v>148.63757375294784</v>
      </c>
      <c r="CX51">
        <f t="shared" si="63"/>
        <v>2.4405616489896694E-2</v>
      </c>
      <c r="CZ51" s="1">
        <v>0</v>
      </c>
      <c r="DA51" s="1">
        <v>0</v>
      </c>
      <c r="DB51" s="1">
        <v>11301</v>
      </c>
      <c r="DC51" s="1">
        <v>23956</v>
      </c>
      <c r="DE51" s="1">
        <v>7.6728180000000004</v>
      </c>
      <c r="DF51" s="1">
        <v>7.2921310000000004</v>
      </c>
      <c r="DH51">
        <f t="shared" si="88"/>
        <v>746.89069571746199</v>
      </c>
      <c r="DI51">
        <f t="shared" si="89"/>
        <v>1583.2681626942324</v>
      </c>
      <c r="DK51">
        <f t="shared" si="90"/>
        <v>299.02268080746404</v>
      </c>
      <c r="DL51">
        <f t="shared" si="91"/>
        <v>602.42241859193405</v>
      </c>
      <c r="DM51">
        <f t="shared" si="51"/>
        <v>0.15402843589613521</v>
      </c>
      <c r="DN51">
        <f t="shared" si="92"/>
        <v>7.5944156283092852</v>
      </c>
      <c r="DO51">
        <f t="shared" si="93"/>
        <v>38.42195194736577</v>
      </c>
      <c r="DP51">
        <f t="shared" si="94"/>
        <v>15.299997372253713</v>
      </c>
      <c r="DQ51">
        <f t="shared" si="95"/>
        <v>40.955428148346861</v>
      </c>
      <c r="DR51">
        <f t="shared" si="52"/>
        <v>22.894413000562999</v>
      </c>
      <c r="DS51">
        <f t="shared" si="96"/>
        <v>125.74316075238485</v>
      </c>
      <c r="DT51">
        <f t="shared" si="64"/>
        <v>0.15402843589613521</v>
      </c>
      <c r="DV51" s="1">
        <v>2771</v>
      </c>
      <c r="DW51" s="1">
        <v>694.59029999999996</v>
      </c>
      <c r="DX51" s="1">
        <v>7083</v>
      </c>
      <c r="DY51" s="1">
        <v>572.04970000000003</v>
      </c>
      <c r="EA51" s="1">
        <v>14724</v>
      </c>
      <c r="EB51" s="1">
        <v>17324</v>
      </c>
      <c r="ED51">
        <f t="shared" si="53"/>
        <v>1.5264643300195584</v>
      </c>
      <c r="EE51">
        <f t="shared" si="54"/>
        <v>3.2134564933309786</v>
      </c>
      <c r="EG51" s="1">
        <v>353817</v>
      </c>
      <c r="EH51" s="1">
        <v>285390</v>
      </c>
      <c r="EI51" s="1">
        <v>205631</v>
      </c>
      <c r="EJ51" s="1">
        <v>130396</v>
      </c>
      <c r="EL51">
        <f t="shared" si="65"/>
        <v>23.384003653363884</v>
      </c>
      <c r="EM51">
        <f t="shared" si="66"/>
        <v>18.861617171118173</v>
      </c>
      <c r="EN51">
        <f t="shared" si="67"/>
        <v>13.590291182291605</v>
      </c>
      <c r="EO51">
        <f t="shared" si="68"/>
        <v>8.6179593981748663</v>
      </c>
      <c r="EQ51" s="1">
        <v>38485</v>
      </c>
      <c r="ER51" s="1">
        <v>56321</v>
      </c>
      <c r="ES51" s="1">
        <v>182</v>
      </c>
      <c r="ET51" s="1">
        <v>575.0702</v>
      </c>
      <c r="EU51" s="1">
        <v>108</v>
      </c>
      <c r="EV51" s="1">
        <v>632.68209999999999</v>
      </c>
      <c r="EX51" s="1">
        <v>0.30434430000000001</v>
      </c>
      <c r="EY51" s="1">
        <v>0.230432</v>
      </c>
      <c r="EZ51" s="1">
        <v>0.73390080000000002</v>
      </c>
      <c r="FA51" s="1">
        <v>0.59556489999999995</v>
      </c>
      <c r="FB51" s="1">
        <v>6.2269499999999998E-2</v>
      </c>
      <c r="FC51" s="1">
        <v>1.82014E-2</v>
      </c>
      <c r="FF51">
        <v>11267</v>
      </c>
      <c r="FG51">
        <v>23763</v>
      </c>
      <c r="FI51">
        <f t="shared" si="55"/>
        <v>1.615336824354309E-2</v>
      </c>
      <c r="FJ51">
        <f t="shared" si="56"/>
        <v>4.5448806968817071E-3</v>
      </c>
    </row>
    <row r="52" spans="1:166" x14ac:dyDescent="0.25">
      <c r="A52">
        <v>2068</v>
      </c>
      <c r="B52" s="1">
        <v>15036</v>
      </c>
      <c r="C52" s="1">
        <v>16989</v>
      </c>
      <c r="D52" s="1">
        <v>35533</v>
      </c>
      <c r="E52" s="1">
        <v>46423</v>
      </c>
      <c r="F52" s="1">
        <v>4914</v>
      </c>
      <c r="G52" s="1">
        <v>5211</v>
      </c>
      <c r="H52" s="1">
        <v>34068</v>
      </c>
      <c r="I52" s="1">
        <v>46136</v>
      </c>
      <c r="J52" s="1">
        <v>31605</v>
      </c>
      <c r="K52" s="1">
        <v>43205</v>
      </c>
      <c r="L52" s="1">
        <v>1183917</v>
      </c>
      <c r="P52">
        <v>2068</v>
      </c>
      <c r="Q52">
        <f t="shared" si="75"/>
        <v>993.73935942020682</v>
      </c>
      <c r="R52">
        <f t="shared" si="76"/>
        <v>1122.8144438141724</v>
      </c>
      <c r="S52">
        <f t="shared" si="77"/>
        <v>2348.3998841632224</v>
      </c>
      <c r="T52">
        <f t="shared" si="78"/>
        <v>3068.1273132724305</v>
      </c>
      <c r="U52">
        <f t="shared" si="24"/>
        <v>7533.0810006700322</v>
      </c>
      <c r="W52">
        <f t="shared" si="79"/>
        <v>2088.7957205690104</v>
      </c>
      <c r="X52">
        <f t="shared" si="80"/>
        <v>2855.4475275172945</v>
      </c>
      <c r="Z52">
        <f t="shared" si="25"/>
        <v>259.60416359421197</v>
      </c>
      <c r="AA52">
        <f t="shared" si="26"/>
        <v>212.67978575513598</v>
      </c>
      <c r="AB52">
        <f t="shared" si="27"/>
        <v>0.1105451270649818</v>
      </c>
      <c r="AC52">
        <f t="shared" si="28"/>
        <v>6.9319087521271763E-2</v>
      </c>
      <c r="AE52" s="1">
        <v>80245</v>
      </c>
      <c r="AF52" s="1">
        <v>5047</v>
      </c>
      <c r="AG52" s="1">
        <v>6659</v>
      </c>
      <c r="AH52" s="1">
        <v>3483</v>
      </c>
      <c r="AI52" s="1">
        <v>77468</v>
      </c>
      <c r="AJ52" s="1">
        <v>5224</v>
      </c>
      <c r="AK52" s="1">
        <v>7091</v>
      </c>
      <c r="AL52" s="1">
        <v>3341</v>
      </c>
      <c r="AM52" s="1">
        <v>73086</v>
      </c>
      <c r="AN52" s="1">
        <v>4809</v>
      </c>
      <c r="AO52" s="1">
        <v>6413</v>
      </c>
      <c r="AP52" s="1">
        <v>3228</v>
      </c>
      <c r="AR52" s="1">
        <v>14.58892</v>
      </c>
      <c r="AS52" s="1">
        <v>14.673590000000001</v>
      </c>
      <c r="AT52" s="1">
        <v>15.40915</v>
      </c>
      <c r="AU52" s="1">
        <v>16.468070000000001</v>
      </c>
      <c r="AW52">
        <f t="shared" si="57"/>
        <v>7159</v>
      </c>
      <c r="AX52">
        <f t="shared" si="29"/>
        <v>238</v>
      </c>
      <c r="AY52">
        <f t="shared" si="30"/>
        <v>246</v>
      </c>
      <c r="AZ52">
        <f t="shared" si="31"/>
        <v>255</v>
      </c>
      <c r="BB52">
        <f t="shared" si="58"/>
        <v>8.9214281263630138E-2</v>
      </c>
      <c r="BC52">
        <f t="shared" si="72"/>
        <v>4.7156726768377254E-2</v>
      </c>
      <c r="BD52">
        <f t="shared" si="73"/>
        <v>3.69424838564349E-2</v>
      </c>
      <c r="BE52">
        <f t="shared" si="74"/>
        <v>7.3212747631352285E-2</v>
      </c>
      <c r="BF52">
        <f t="shared" si="32"/>
        <v>8.2758765219942576E-2</v>
      </c>
      <c r="BH52">
        <f t="shared" si="81"/>
        <v>3897.4257093915321</v>
      </c>
      <c r="BI52">
        <f t="shared" si="97"/>
        <v>264.34549126368313</v>
      </c>
      <c r="BJ52">
        <f t="shared" si="98"/>
        <v>376.80662259840835</v>
      </c>
      <c r="BK52">
        <f t="shared" si="99"/>
        <v>189.73678569452773</v>
      </c>
      <c r="BL52">
        <f t="shared" si="37"/>
        <v>4728.3146089481515</v>
      </c>
      <c r="BN52">
        <f t="shared" si="82"/>
        <v>324.76956718481625</v>
      </c>
      <c r="BO52">
        <f t="shared" si="83"/>
        <v>344.3984970696128</v>
      </c>
      <c r="BP52">
        <f t="shared" si="84"/>
        <v>2251.5770481994955</v>
      </c>
      <c r="BQ52">
        <f t="shared" si="85"/>
        <v>3049.1592901177614</v>
      </c>
      <c r="BR52">
        <f t="shared" si="39"/>
        <v>5969.9044025716867</v>
      </c>
      <c r="BT52" s="1">
        <v>57.441960000000002</v>
      </c>
      <c r="BU52" s="1">
        <v>48.914259999999999</v>
      </c>
      <c r="BV52" s="1">
        <v>15.476760000000001</v>
      </c>
      <c r="BW52" s="1">
        <v>14.242889999999999</v>
      </c>
      <c r="BY52">
        <f t="shared" si="40"/>
        <v>973.41214686288708</v>
      </c>
      <c r="BZ52">
        <f t="shared" si="41"/>
        <v>879.00009058452849</v>
      </c>
      <c r="CA52">
        <f t="shared" si="42"/>
        <v>1818.2728145883873</v>
      </c>
      <c r="CB52">
        <f t="shared" si="43"/>
        <v>2266.0548488690952</v>
      </c>
      <c r="CC52">
        <f t="shared" si="44"/>
        <v>5936.7399009048986</v>
      </c>
      <c r="CD52" s="4">
        <f t="shared" si="45"/>
        <v>-643.98694549066931</v>
      </c>
      <c r="CF52">
        <f t="shared" si="86"/>
        <v>209.64469929855528</v>
      </c>
      <c r="CG52">
        <f t="shared" si="87"/>
        <v>158.058013344476</v>
      </c>
      <c r="CI52">
        <v>1.6982253767489794</v>
      </c>
      <c r="CJ52">
        <v>3.8344999999999914</v>
      </c>
      <c r="CK52">
        <v>2</v>
      </c>
      <c r="CL52">
        <f t="shared" si="71"/>
        <v>25.854237565390402</v>
      </c>
      <c r="CM52">
        <f t="shared" si="69"/>
        <v>27.94171175065323</v>
      </c>
      <c r="CN52">
        <f t="shared" si="70"/>
        <v>6190310.090144515</v>
      </c>
      <c r="CS52">
        <f t="shared" si="62"/>
        <v>25.166828894029774</v>
      </c>
      <c r="CT52">
        <f t="shared" si="47"/>
        <v>22.725877161972083</v>
      </c>
      <c r="CU52">
        <f t="shared" si="48"/>
        <v>47.01005730705922</v>
      </c>
      <c r="CV52">
        <f t="shared" si="49"/>
        <v>58.587120398866432</v>
      </c>
      <c r="CW52">
        <f t="shared" si="50"/>
        <v>153.4898837619275</v>
      </c>
      <c r="CX52">
        <f t="shared" si="63"/>
        <v>2.4795184978906964E-2</v>
      </c>
      <c r="CZ52" s="1">
        <v>0</v>
      </c>
      <c r="DA52" s="1">
        <v>0</v>
      </c>
      <c r="DB52" s="1">
        <v>11319</v>
      </c>
      <c r="DC52" s="1">
        <v>24348</v>
      </c>
      <c r="DE52" s="1">
        <v>7.689781</v>
      </c>
      <c r="DF52" s="1">
        <v>7.4437319999999998</v>
      </c>
      <c r="DH52">
        <f t="shared" si="88"/>
        <v>748.0803278316921</v>
      </c>
      <c r="DI52">
        <f t="shared" si="89"/>
        <v>1609.1757065152433</v>
      </c>
      <c r="DK52">
        <f t="shared" si="90"/>
        <v>300.16108769231971</v>
      </c>
      <c r="DL52">
        <f t="shared" si="91"/>
        <v>625.00915767882111</v>
      </c>
      <c r="DM52">
        <f t="shared" si="51"/>
        <v>0.15583809646606264</v>
      </c>
      <c r="DN52">
        <f t="shared" si="92"/>
        <v>7.7604360690832168</v>
      </c>
      <c r="DO52">
        <f t="shared" si="93"/>
        <v>39.249621237976001</v>
      </c>
      <c r="DP52">
        <f t="shared" si="94"/>
        <v>16.159135243172791</v>
      </c>
      <c r="DQ52">
        <f t="shared" si="95"/>
        <v>42.427985155693641</v>
      </c>
      <c r="DR52">
        <f t="shared" si="52"/>
        <v>23.919571312256007</v>
      </c>
      <c r="DS52">
        <f t="shared" si="96"/>
        <v>129.57031244967149</v>
      </c>
      <c r="DT52">
        <f t="shared" si="64"/>
        <v>0.1558380964660627</v>
      </c>
      <c r="DV52" s="1">
        <v>2792</v>
      </c>
      <c r="DW52" s="1">
        <v>688.35739999999998</v>
      </c>
      <c r="DX52" s="1">
        <v>7017</v>
      </c>
      <c r="DY52" s="1">
        <v>575.08050000000003</v>
      </c>
      <c r="EA52" s="1">
        <v>14972</v>
      </c>
      <c r="EB52" s="1">
        <v>17433</v>
      </c>
      <c r="ED52">
        <f t="shared" si="53"/>
        <v>1.5242311046328973</v>
      </c>
      <c r="EE52">
        <f t="shared" si="54"/>
        <v>3.2003799329337688</v>
      </c>
      <c r="EG52" s="1">
        <v>354352</v>
      </c>
      <c r="EH52" s="1">
        <v>284694</v>
      </c>
      <c r="EI52" s="1">
        <v>205768</v>
      </c>
      <c r="EJ52" s="1">
        <v>132594</v>
      </c>
      <c r="EL52">
        <f t="shared" si="65"/>
        <v>23.419362163425721</v>
      </c>
      <c r="EM52">
        <f t="shared" si="66"/>
        <v>18.815618062701276</v>
      </c>
      <c r="EN52">
        <f t="shared" si="67"/>
        <v>13.599345604494356</v>
      </c>
      <c r="EO52">
        <f t="shared" si="68"/>
        <v>8.7632266974569628</v>
      </c>
      <c r="EQ52" s="1">
        <v>38357</v>
      </c>
      <c r="ER52" s="1">
        <v>57077</v>
      </c>
      <c r="ES52" s="1">
        <v>205</v>
      </c>
      <c r="ET52" s="1">
        <v>633.58939999999996</v>
      </c>
      <c r="EU52" s="1">
        <v>101</v>
      </c>
      <c r="EV52" s="1">
        <v>707.24099999999999</v>
      </c>
      <c r="EX52" s="1">
        <v>0.30628280000000002</v>
      </c>
      <c r="EY52" s="1">
        <v>0.23341880000000001</v>
      </c>
      <c r="EZ52" s="1">
        <v>0.73404720000000001</v>
      </c>
      <c r="FA52" s="1">
        <v>0.60280999999999996</v>
      </c>
      <c r="FB52" s="1">
        <v>6.21472E-2</v>
      </c>
      <c r="FC52" s="1">
        <v>1.90075E-2</v>
      </c>
      <c r="FF52">
        <v>11319</v>
      </c>
      <c r="FG52">
        <v>24239</v>
      </c>
      <c r="FI52">
        <f t="shared" si="55"/>
        <v>1.8111140560120153E-2</v>
      </c>
      <c r="FJ52">
        <f t="shared" si="56"/>
        <v>4.1668385659474399E-3</v>
      </c>
    </row>
    <row r="53" spans="1:166" x14ac:dyDescent="0.25">
      <c r="A53">
        <v>2069</v>
      </c>
      <c r="B53" s="1">
        <v>15101</v>
      </c>
      <c r="C53" s="1">
        <v>16993</v>
      </c>
      <c r="D53" s="1">
        <v>35382</v>
      </c>
      <c r="E53" s="1">
        <v>47330</v>
      </c>
      <c r="F53" s="1">
        <v>4895</v>
      </c>
      <c r="G53" s="1">
        <v>5175</v>
      </c>
      <c r="H53" s="1">
        <v>33964</v>
      </c>
      <c r="I53" s="1">
        <v>47101</v>
      </c>
      <c r="J53" s="1">
        <v>31463</v>
      </c>
      <c r="K53" s="1">
        <v>44143</v>
      </c>
      <c r="L53" s="1">
        <v>1187262</v>
      </c>
      <c r="P53">
        <v>2069</v>
      </c>
      <c r="Q53">
        <f t="shared" si="75"/>
        <v>998.03525316603782</v>
      </c>
      <c r="R53">
        <f t="shared" si="76"/>
        <v>1123.0788065062236</v>
      </c>
      <c r="S53">
        <f t="shared" si="77"/>
        <v>2338.4201925382922</v>
      </c>
      <c r="T53">
        <f t="shared" si="78"/>
        <v>3128.0715536950247</v>
      </c>
      <c r="U53">
        <f t="shared" si="24"/>
        <v>7587.6058059055786</v>
      </c>
      <c r="W53">
        <f t="shared" si="79"/>
        <v>2079.410845001195</v>
      </c>
      <c r="X53">
        <f t="shared" si="80"/>
        <v>2917.440578803285</v>
      </c>
      <c r="Z53">
        <f t="shared" si="25"/>
        <v>259.00934753709726</v>
      </c>
      <c r="AA53">
        <f t="shared" si="26"/>
        <v>210.6309748917397</v>
      </c>
      <c r="AB53">
        <f t="shared" si="27"/>
        <v>0.11076253462212433</v>
      </c>
      <c r="AC53">
        <f t="shared" si="28"/>
        <v>6.7335727868159709E-2</v>
      </c>
      <c r="AE53" s="1">
        <v>81249</v>
      </c>
      <c r="AF53" s="1">
        <v>5098</v>
      </c>
      <c r="AG53" s="1">
        <v>6707</v>
      </c>
      <c r="AH53" s="1">
        <v>3491</v>
      </c>
      <c r="AI53" s="1">
        <v>78409</v>
      </c>
      <c r="AJ53" s="1">
        <v>5256</v>
      </c>
      <c r="AK53" s="1">
        <v>7152</v>
      </c>
      <c r="AL53" s="1">
        <v>3368</v>
      </c>
      <c r="AM53" s="1">
        <v>73986</v>
      </c>
      <c r="AN53" s="1">
        <v>4858</v>
      </c>
      <c r="AO53" s="1">
        <v>6446</v>
      </c>
      <c r="AP53" s="1">
        <v>3256</v>
      </c>
      <c r="AR53" s="1">
        <v>14.719049999999999</v>
      </c>
      <c r="AS53" s="1">
        <v>15.09191</v>
      </c>
      <c r="AT53" s="1">
        <v>15.5099</v>
      </c>
      <c r="AU53" s="1">
        <v>15.788740000000001</v>
      </c>
      <c r="AW53">
        <f t="shared" si="57"/>
        <v>7263</v>
      </c>
      <c r="AX53">
        <f t="shared" si="29"/>
        <v>240</v>
      </c>
      <c r="AY53">
        <f t="shared" si="30"/>
        <v>261</v>
      </c>
      <c r="AZ53">
        <f t="shared" si="31"/>
        <v>235</v>
      </c>
      <c r="BB53">
        <f t="shared" si="58"/>
        <v>8.9391869438393085E-2</v>
      </c>
      <c r="BC53">
        <f t="shared" si="72"/>
        <v>4.707728520988623E-2</v>
      </c>
      <c r="BD53">
        <f t="shared" si="73"/>
        <v>3.8914566870433875E-2</v>
      </c>
      <c r="BE53">
        <f t="shared" si="74"/>
        <v>6.7315955313663703E-2</v>
      </c>
      <c r="BF53">
        <f t="shared" si="32"/>
        <v>8.2852555802993416E-2</v>
      </c>
      <c r="BH53">
        <f t="shared" si="81"/>
        <v>3979.9540188609326</v>
      </c>
      <c r="BI53">
        <f t="shared" si="97"/>
        <v>273.54697855665052</v>
      </c>
      <c r="BJ53">
        <f t="shared" si="98"/>
        <v>382.53296129975843</v>
      </c>
      <c r="BK53">
        <f t="shared" si="99"/>
        <v>183.37997740809425</v>
      </c>
      <c r="BL53">
        <f t="shared" si="37"/>
        <v>4819.4139361254356</v>
      </c>
      <c r="BN53">
        <f t="shared" si="82"/>
        <v>323.51384439757334</v>
      </c>
      <c r="BO53">
        <f t="shared" si="83"/>
        <v>342.01923284115264</v>
      </c>
      <c r="BP53">
        <f t="shared" si="84"/>
        <v>2244.7036182061656</v>
      </c>
      <c r="BQ53">
        <f t="shared" si="85"/>
        <v>3112.9367895750975</v>
      </c>
      <c r="BR53">
        <f t="shared" si="39"/>
        <v>6023.1734850199891</v>
      </c>
      <c r="BT53" s="1">
        <v>57.922719999999998</v>
      </c>
      <c r="BU53" s="1">
        <v>49.828009999999999</v>
      </c>
      <c r="BV53" s="1">
        <v>15.555809999999999</v>
      </c>
      <c r="BW53" s="1">
        <v>14.28722</v>
      </c>
      <c r="BY53">
        <f t="shared" si="40"/>
        <v>977.76390952017528</v>
      </c>
      <c r="BZ53">
        <f t="shared" si="41"/>
        <v>889.2344021031455</v>
      </c>
      <c r="CA53">
        <f t="shared" si="42"/>
        <v>1821.9809053584822</v>
      </c>
      <c r="CB53">
        <f t="shared" si="43"/>
        <v>2320.6530657335111</v>
      </c>
      <c r="CC53">
        <f t="shared" si="44"/>
        <v>6009.6322827153144</v>
      </c>
      <c r="CD53" s="4">
        <f t="shared" si="45"/>
        <v>-676.77996503344275</v>
      </c>
      <c r="CF53">
        <f t="shared" si="86"/>
        <v>210.23269250088029</v>
      </c>
      <c r="CG53">
        <f t="shared" si="87"/>
        <v>157.02259655830446</v>
      </c>
      <c r="CI53">
        <v>1.7459147367757453</v>
      </c>
      <c r="CJ53">
        <v>3.8344999999999914</v>
      </c>
      <c r="CK53">
        <v>2</v>
      </c>
      <c r="CL53">
        <f t="shared" si="71"/>
        <v>26.319233632191466</v>
      </c>
      <c r="CM53">
        <f t="shared" si="69"/>
        <v>28.444251654639238</v>
      </c>
      <c r="CN53">
        <f t="shared" si="70"/>
        <v>6295435.5069948016</v>
      </c>
      <c r="CS53">
        <f t="shared" si="62"/>
        <v>25.733996771786408</v>
      </c>
      <c r="CT53">
        <f t="shared" si="47"/>
        <v>23.403967982734777</v>
      </c>
      <c r="CU53">
        <f t="shared" si="48"/>
        <v>47.953141121521618</v>
      </c>
      <c r="CV53">
        <f t="shared" si="49"/>
        <v>61.077810216301657</v>
      </c>
      <c r="CW53">
        <f t="shared" si="50"/>
        <v>158.16891609234446</v>
      </c>
      <c r="CX53">
        <f t="shared" si="63"/>
        <v>2.5124380341376606E-2</v>
      </c>
      <c r="CZ53" s="1">
        <v>0</v>
      </c>
      <c r="DA53" s="1">
        <v>0</v>
      </c>
      <c r="DB53" s="1">
        <v>11434</v>
      </c>
      <c r="DC53" s="1">
        <v>24842</v>
      </c>
      <c r="DE53" s="1">
        <v>7.750502</v>
      </c>
      <c r="DF53" s="1">
        <v>7.4256840000000004</v>
      </c>
      <c r="DH53">
        <f t="shared" si="88"/>
        <v>755.68075522816218</v>
      </c>
      <c r="DI53">
        <f t="shared" si="89"/>
        <v>1641.824498983558</v>
      </c>
      <c r="DK53">
        <f t="shared" si="90"/>
        <v>305.60494657680476</v>
      </c>
      <c r="DL53">
        <f t="shared" si="91"/>
        <v>636.14391938435153</v>
      </c>
      <c r="DM53">
        <f t="shared" si="51"/>
        <v>0.15670657066153285</v>
      </c>
      <c r="DN53">
        <f t="shared" si="92"/>
        <v>8.0432879881083164</v>
      </c>
      <c r="DO53">
        <f t="shared" si="93"/>
        <v>39.9098531334133</v>
      </c>
      <c r="DP53">
        <f t="shared" si="94"/>
        <v>16.742820437974718</v>
      </c>
      <c r="DQ53">
        <f t="shared" si="95"/>
        <v>44.334989778326943</v>
      </c>
      <c r="DR53">
        <f t="shared" si="52"/>
        <v>24.786108426083032</v>
      </c>
      <c r="DS53">
        <f t="shared" si="96"/>
        <v>133.38280766626144</v>
      </c>
      <c r="DT53">
        <f t="shared" si="64"/>
        <v>0.15670657066153282</v>
      </c>
      <c r="DV53" s="1">
        <v>2806</v>
      </c>
      <c r="DW53" s="1">
        <v>660.26930000000004</v>
      </c>
      <c r="DX53" s="1">
        <v>7038</v>
      </c>
      <c r="DY53" s="1">
        <v>568.13210000000004</v>
      </c>
      <c r="EA53" s="1">
        <v>15016</v>
      </c>
      <c r="EB53" s="1">
        <v>17392</v>
      </c>
      <c r="ED53">
        <f t="shared" si="53"/>
        <v>1.469366695117702</v>
      </c>
      <c r="EE53">
        <f t="shared" si="54"/>
        <v>3.1711735535091465</v>
      </c>
      <c r="EG53" s="1">
        <v>354596</v>
      </c>
      <c r="EH53" s="1">
        <v>284460</v>
      </c>
      <c r="EI53" s="1">
        <v>206366</v>
      </c>
      <c r="EJ53" s="1">
        <v>135143</v>
      </c>
      <c r="EL53">
        <f t="shared" si="65"/>
        <v>23.43548828764084</v>
      </c>
      <c r="EM53">
        <f t="shared" si="66"/>
        <v>18.800152845216285</v>
      </c>
      <c r="EN53">
        <f t="shared" si="67"/>
        <v>13.638867826956</v>
      </c>
      <c r="EO53">
        <f t="shared" si="68"/>
        <v>8.9316918229665472</v>
      </c>
      <c r="EQ53" s="1">
        <v>38330</v>
      </c>
      <c r="ER53" s="1">
        <v>58215</v>
      </c>
      <c r="ES53" s="1">
        <v>202</v>
      </c>
      <c r="ET53" s="1">
        <v>677.80989999999997</v>
      </c>
      <c r="EU53" s="1">
        <v>113</v>
      </c>
      <c r="EV53" s="1">
        <v>554.66849999999999</v>
      </c>
      <c r="EX53" s="1">
        <v>0.3080485</v>
      </c>
      <c r="EY53" s="1">
        <v>0.233547</v>
      </c>
      <c r="EZ53" s="1">
        <v>0.74270349999999996</v>
      </c>
      <c r="FA53" s="1">
        <v>0.60259470000000004</v>
      </c>
      <c r="FB53" s="1">
        <v>6.5770599999999999E-2</v>
      </c>
      <c r="FC53" s="1">
        <v>1.8704100000000001E-2</v>
      </c>
      <c r="FF53">
        <v>11293</v>
      </c>
      <c r="FG53">
        <v>24644</v>
      </c>
      <c r="FI53">
        <f t="shared" si="55"/>
        <v>1.7887186752855753E-2</v>
      </c>
      <c r="FJ53">
        <f t="shared" si="56"/>
        <v>4.5852945950332737E-3</v>
      </c>
    </row>
    <row r="54" spans="1:166" x14ac:dyDescent="0.25">
      <c r="A54">
        <v>2070</v>
      </c>
      <c r="B54" s="1">
        <v>15036</v>
      </c>
      <c r="C54" s="1">
        <v>17195</v>
      </c>
      <c r="D54" s="1">
        <v>35588</v>
      </c>
      <c r="E54" s="1">
        <v>48500</v>
      </c>
      <c r="F54" s="1">
        <v>4887</v>
      </c>
      <c r="G54" s="1">
        <v>5229</v>
      </c>
      <c r="H54" s="1">
        <v>34080</v>
      </c>
      <c r="I54" s="1">
        <v>48237</v>
      </c>
      <c r="J54" s="1">
        <v>31624</v>
      </c>
      <c r="K54" s="1">
        <v>45263</v>
      </c>
      <c r="L54" s="1">
        <v>1189815</v>
      </c>
      <c r="P54">
        <v>2070</v>
      </c>
      <c r="Q54">
        <f t="shared" si="75"/>
        <v>993.73935942020682</v>
      </c>
      <c r="R54">
        <f t="shared" si="76"/>
        <v>1136.4291224548056</v>
      </c>
      <c r="S54">
        <f t="shared" si="77"/>
        <v>2352.0348711789256</v>
      </c>
      <c r="T54">
        <f t="shared" si="78"/>
        <v>3205.397641119981</v>
      </c>
      <c r="U54">
        <f t="shared" si="24"/>
        <v>7687.6009941739185</v>
      </c>
      <c r="W54">
        <f t="shared" si="79"/>
        <v>2090.051443356253</v>
      </c>
      <c r="X54">
        <f t="shared" si="80"/>
        <v>2991.4621325776025</v>
      </c>
      <c r="Z54">
        <f t="shared" si="25"/>
        <v>261.98342782267264</v>
      </c>
      <c r="AA54">
        <f t="shared" si="26"/>
        <v>213.93550854237856</v>
      </c>
      <c r="AB54">
        <f t="shared" si="27"/>
        <v>0.11138586040238298</v>
      </c>
      <c r="AC54">
        <f t="shared" si="28"/>
        <v>6.6742268041236993E-2</v>
      </c>
      <c r="AE54" s="1">
        <v>82487</v>
      </c>
      <c r="AF54" s="1">
        <v>5090</v>
      </c>
      <c r="AG54" s="1">
        <v>6784</v>
      </c>
      <c r="AH54" s="1">
        <v>3556</v>
      </c>
      <c r="AI54" s="1">
        <v>79548</v>
      </c>
      <c r="AJ54" s="1">
        <v>5291</v>
      </c>
      <c r="AK54" s="1">
        <v>7242</v>
      </c>
      <c r="AL54" s="1">
        <v>3406</v>
      </c>
      <c r="AM54" s="1">
        <v>75077</v>
      </c>
      <c r="AN54" s="1">
        <v>4846</v>
      </c>
      <c r="AO54" s="1">
        <v>6518</v>
      </c>
      <c r="AP54" s="1">
        <v>3296</v>
      </c>
      <c r="AR54" s="1">
        <v>14.64526</v>
      </c>
      <c r="AS54" s="1">
        <v>14.94891</v>
      </c>
      <c r="AT54" s="1">
        <v>15.589130000000001</v>
      </c>
      <c r="AU54" s="1">
        <v>16.45</v>
      </c>
      <c r="AW54">
        <f t="shared" si="57"/>
        <v>7410</v>
      </c>
      <c r="AX54">
        <f t="shared" si="29"/>
        <v>244</v>
      </c>
      <c r="AY54">
        <f t="shared" si="30"/>
        <v>266</v>
      </c>
      <c r="AZ54">
        <f t="shared" si="31"/>
        <v>260</v>
      </c>
      <c r="BB54">
        <f t="shared" si="58"/>
        <v>8.9832337216773556E-2</v>
      </c>
      <c r="BC54">
        <f t="shared" si="72"/>
        <v>4.7937131630648333E-2</v>
      </c>
      <c r="BD54">
        <f t="shared" si="73"/>
        <v>3.920990566037736E-2</v>
      </c>
      <c r="BE54">
        <f t="shared" si="74"/>
        <v>7.3115860517435322E-2</v>
      </c>
      <c r="BF54">
        <f t="shared" si="32"/>
        <v>8.3540141139945054E-2</v>
      </c>
      <c r="BH54">
        <f t="shared" si="81"/>
        <v>4017.52613134383</v>
      </c>
      <c r="BI54">
        <f t="shared" si="97"/>
        <v>272.75935057289598</v>
      </c>
      <c r="BJ54">
        <f t="shared" si="98"/>
        <v>389.3254176573123</v>
      </c>
      <c r="BK54">
        <f t="shared" si="99"/>
        <v>193.2159189784557</v>
      </c>
      <c r="BL54">
        <f t="shared" si="37"/>
        <v>4872.8268185524939</v>
      </c>
      <c r="BN54">
        <f t="shared" si="82"/>
        <v>322.98511901347104</v>
      </c>
      <c r="BO54">
        <f t="shared" si="83"/>
        <v>345.58812918384291</v>
      </c>
      <c r="BP54">
        <f t="shared" si="84"/>
        <v>2252.3701362756487</v>
      </c>
      <c r="BQ54">
        <f t="shared" si="85"/>
        <v>3188.0157941176194</v>
      </c>
      <c r="BR54">
        <f t="shared" si="39"/>
        <v>6108.9591785905823</v>
      </c>
      <c r="BT54" s="1">
        <v>57.939109999999999</v>
      </c>
      <c r="BU54" s="1">
        <v>50.345359999999999</v>
      </c>
      <c r="BV54" s="1">
        <v>15.59104</v>
      </c>
      <c r="BW54" s="1">
        <v>14.332710000000001</v>
      </c>
      <c r="BY54">
        <f t="shared" si="40"/>
        <v>976.44214875394221</v>
      </c>
      <c r="BZ54">
        <f t="shared" si="41"/>
        <v>907.84237753523632</v>
      </c>
      <c r="CA54">
        <f t="shared" si="42"/>
        <v>1832.344086126034</v>
      </c>
      <c r="CB54">
        <f t="shared" si="43"/>
        <v>2384.1905518040544</v>
      </c>
      <c r="CC54">
        <f t="shared" si="44"/>
        <v>6100.8191642192669</v>
      </c>
      <c r="CD54" s="4">
        <f t="shared" si="45"/>
        <v>-656.29218062240579</v>
      </c>
      <c r="CF54">
        <f t="shared" si="86"/>
        <v>213.12828513508239</v>
      </c>
      <c r="CG54">
        <f t="shared" si="87"/>
        <v>159.99388055205981</v>
      </c>
      <c r="CI54">
        <v>1.7459147367757453</v>
      </c>
      <c r="CJ54">
        <v>3.8344999999999914</v>
      </c>
      <c r="CK54">
        <v>2</v>
      </c>
      <c r="CL54">
        <f t="shared" si="71"/>
        <v>26.792592790017494</v>
      </c>
      <c r="CM54">
        <f t="shared" si="69"/>
        <v>28.955829886604292</v>
      </c>
      <c r="CN54">
        <f t="shared" si="70"/>
        <v>6405348.4432556368</v>
      </c>
      <c r="CS54">
        <f t="shared" si="62"/>
        <v>26.161416874574062</v>
      </c>
      <c r="CT54">
        <f t="shared" si="47"/>
        <v>24.323451138822911</v>
      </c>
      <c r="CU54">
        <f t="shared" si="48"/>
        <v>49.093248950771574</v>
      </c>
      <c r="CV54">
        <f t="shared" si="49"/>
        <v>63.878646588293137</v>
      </c>
      <c r="CW54">
        <f t="shared" si="50"/>
        <v>163.45676355246167</v>
      </c>
      <c r="CX54">
        <f t="shared" si="63"/>
        <v>2.5518793395942367E-2</v>
      </c>
      <c r="CZ54" s="1">
        <v>0</v>
      </c>
      <c r="DA54" s="1">
        <v>0</v>
      </c>
      <c r="DB54" s="1">
        <v>11295</v>
      </c>
      <c r="DC54" s="1">
        <v>25518</v>
      </c>
      <c r="DE54" s="1">
        <v>7.7667760000000001</v>
      </c>
      <c r="DF54" s="1">
        <v>7.4601850000000001</v>
      </c>
      <c r="DH54">
        <f t="shared" si="88"/>
        <v>746.49415167938525</v>
      </c>
      <c r="DI54">
        <f t="shared" si="89"/>
        <v>1686.5017939401996</v>
      </c>
      <c r="DK54">
        <f t="shared" si="90"/>
        <v>302.52367966110592</v>
      </c>
      <c r="DL54">
        <f t="shared" si="91"/>
        <v>656.49071708568727</v>
      </c>
      <c r="DM54">
        <f t="shared" si="51"/>
        <v>0.15719436536839557</v>
      </c>
      <c r="DN54">
        <f t="shared" si="92"/>
        <v>8.1053937584977085</v>
      </c>
      <c r="DO54">
        <f t="shared" si="93"/>
        <v>40.987855192273869</v>
      </c>
      <c r="DP54">
        <f t="shared" si="94"/>
        <v>17.5890884533034</v>
      </c>
      <c r="DQ54">
        <f t="shared" si="95"/>
        <v>46.289558134989733</v>
      </c>
      <c r="DR54">
        <f t="shared" si="52"/>
        <v>25.694482211801109</v>
      </c>
      <c r="DS54">
        <f t="shared" si="96"/>
        <v>137.76228134066056</v>
      </c>
      <c r="DT54">
        <f t="shared" si="64"/>
        <v>0.15719436536839559</v>
      </c>
      <c r="DV54" s="1">
        <v>2754</v>
      </c>
      <c r="DW54" s="1">
        <v>659.26949999999999</v>
      </c>
      <c r="DX54" s="1">
        <v>6987</v>
      </c>
      <c r="DY54" s="1">
        <v>567.33799999999997</v>
      </c>
      <c r="EA54" s="1">
        <v>15032</v>
      </c>
      <c r="EB54" s="1">
        <v>17397</v>
      </c>
      <c r="ED54">
        <f t="shared" si="53"/>
        <v>1.4399530785271202</v>
      </c>
      <c r="EE54">
        <f t="shared" si="54"/>
        <v>3.1437936836026799</v>
      </c>
      <c r="EG54" s="1">
        <v>354784</v>
      </c>
      <c r="EH54" s="1">
        <v>284325</v>
      </c>
      <c r="EI54" s="1">
        <v>206596</v>
      </c>
      <c r="EJ54" s="1">
        <v>137807</v>
      </c>
      <c r="EL54">
        <f t="shared" si="65"/>
        <v>23.447913334167247</v>
      </c>
      <c r="EM54">
        <f t="shared" si="66"/>
        <v>18.791230604359558</v>
      </c>
      <c r="EN54">
        <f t="shared" si="67"/>
        <v>13.654068681748941</v>
      </c>
      <c r="EO54">
        <f t="shared" si="68"/>
        <v>9.1077573758726018</v>
      </c>
      <c r="EQ54" s="1">
        <v>38462</v>
      </c>
      <c r="ER54" s="1">
        <v>59455</v>
      </c>
      <c r="ES54" s="1">
        <v>195</v>
      </c>
      <c r="ET54" s="1">
        <v>668.1069</v>
      </c>
      <c r="EU54" s="1">
        <v>114</v>
      </c>
      <c r="EV54" s="1">
        <v>857.20839999999998</v>
      </c>
      <c r="EX54" s="1">
        <v>0.30837389999999998</v>
      </c>
      <c r="EY54" s="1">
        <v>0.2321193</v>
      </c>
      <c r="EZ54" s="1">
        <v>0.7460215</v>
      </c>
      <c r="FA54" s="1">
        <v>0.60046080000000002</v>
      </c>
      <c r="FB54" s="1">
        <v>6.8056000000000005E-2</v>
      </c>
      <c r="FC54" s="1">
        <v>1.87026E-2</v>
      </c>
      <c r="FF54">
        <v>11249</v>
      </c>
      <c r="FG54">
        <v>25662</v>
      </c>
      <c r="FI54">
        <f t="shared" si="55"/>
        <v>1.733487421104098E-2</v>
      </c>
      <c r="FJ54">
        <f t="shared" si="56"/>
        <v>4.4423661444938038E-3</v>
      </c>
    </row>
    <row r="56" spans="1:166" x14ac:dyDescent="0.25">
      <c r="F56">
        <f>SUM(F54:I54)/SUM(F4:I4)</f>
        <v>1.9288620855157446</v>
      </c>
      <c r="Q56">
        <f t="shared" ref="Q56:T56" si="100">Q54-Q4</f>
        <v>648.94431831251734</v>
      </c>
      <c r="R56">
        <f t="shared" si="100"/>
        <v>417.03214671066144</v>
      </c>
      <c r="S56">
        <f t="shared" si="100"/>
        <v>882.04612202860358</v>
      </c>
      <c r="T56">
        <f t="shared" si="100"/>
        <v>1727.0153764970355</v>
      </c>
      <c r="U56">
        <f>U54-U4</f>
        <v>3675.0379635488171</v>
      </c>
      <c r="BT56">
        <f>AVERAGE(BT4:BT8)</f>
        <v>57.580546000000005</v>
      </c>
      <c r="BU56">
        <f>AVERAGE(BU4:BU8)</f>
        <v>49.689481999999998</v>
      </c>
      <c r="BV56">
        <f t="shared" ref="BV56:BW56" si="101">AVERAGE(BV4:BV8)</f>
        <v>16.862842000000001</v>
      </c>
      <c r="BW56">
        <f t="shared" si="101"/>
        <v>14.773565999999999</v>
      </c>
      <c r="BY56">
        <f t="shared" ref="BY56:CA56" si="102">BY54-BY4</f>
        <v>633.44332524889671</v>
      </c>
      <c r="BZ56">
        <f t="shared" si="102"/>
        <v>329.88248419691843</v>
      </c>
      <c r="CA56">
        <f t="shared" si="102"/>
        <v>639.44375055631508</v>
      </c>
      <c r="CB56">
        <f>CB54-CB4</f>
        <v>1320.5817911365727</v>
      </c>
      <c r="EL56">
        <f t="shared" ref="EL56:EN56" si="103">EL54/EL4</f>
        <v>1.0024553918313721</v>
      </c>
      <c r="EM56">
        <f t="shared" si="103"/>
        <v>1.0842870381316665</v>
      </c>
      <c r="EN56">
        <f t="shared" si="103"/>
        <v>1.4889479867101973</v>
      </c>
      <c r="EO56">
        <f>EO54/EO4</f>
        <v>2.4617184708824578</v>
      </c>
    </row>
    <row r="57" spans="1:166" x14ac:dyDescent="0.25">
      <c r="BB57">
        <f>AVERAGE(BB4:BB54)</f>
        <v>0.10287662870149776</v>
      </c>
      <c r="BC57">
        <f t="shared" ref="BC57:BE57" si="104">AVERAGE(BC4:BC54)</f>
        <v>5.7678593452639315E-2</v>
      </c>
      <c r="BD57">
        <f t="shared" si="104"/>
        <v>5.4902302399743676E-2</v>
      </c>
      <c r="BE57">
        <f t="shared" si="104"/>
        <v>9.2813987477453772E-2</v>
      </c>
      <c r="BT57">
        <f>AVERAGE(BT50:BT54)</f>
        <v>57.669145999999998</v>
      </c>
      <c r="BU57">
        <f>AVERAGE(BU50:BU54)</f>
        <v>49.625087999999998</v>
      </c>
      <c r="BV57">
        <f t="shared" ref="BV57:BW57" si="105">AVERAGE(BV50:BV54)</f>
        <v>15.483584000000002</v>
      </c>
      <c r="BW57">
        <f t="shared" si="105"/>
        <v>14.19007</v>
      </c>
    </row>
    <row r="58" spans="1:166" x14ac:dyDescent="0.25">
      <c r="Q58">
        <f>Q54/Q4</f>
        <v>2.8821161587119035</v>
      </c>
      <c r="R58">
        <f>R54/R4</f>
        <v>1.5796968305006891</v>
      </c>
      <c r="S58">
        <f>S54/S4</f>
        <v>1.6000359679884903</v>
      </c>
      <c r="T58">
        <f>T54/T4</f>
        <v>2.1681791765389602</v>
      </c>
      <c r="U58">
        <f>U54/U4</f>
        <v>1.915882924579579</v>
      </c>
      <c r="BT58">
        <f>AVERAGE(BT4:BT54)</f>
        <v>57.48816078431372</v>
      </c>
      <c r="BU58">
        <f t="shared" ref="BU58:BW58" si="106">AVERAGE(BU4:BU54)</f>
        <v>49.77003823529413</v>
      </c>
      <c r="BV58">
        <f t="shared" si="106"/>
        <v>16.085470588235296</v>
      </c>
      <c r="BW58">
        <f t="shared" si="106"/>
        <v>14.895479019607844</v>
      </c>
    </row>
    <row r="59" spans="1:166" x14ac:dyDescent="0.25">
      <c r="BT59">
        <f>MIN(BT3:BT54)</f>
        <v>56.095599999999997</v>
      </c>
      <c r="BU59">
        <f t="shared" ref="BU59:BW59" si="107">MIN(BU3:BU54)</f>
        <v>45.668680000000002</v>
      </c>
      <c r="BV59">
        <f t="shared" si="107"/>
        <v>15.380179999999999</v>
      </c>
      <c r="BW59">
        <f t="shared" si="107"/>
        <v>13.98208</v>
      </c>
    </row>
    <row r="60" spans="1:166" x14ac:dyDescent="0.25">
      <c r="P60" s="2" t="s">
        <v>102</v>
      </c>
      <c r="Q60">
        <f>EL56</f>
        <v>1.0024553918313721</v>
      </c>
      <c r="R60">
        <f t="shared" ref="R60:T60" si="108">EM56</f>
        <v>1.0842870381316665</v>
      </c>
      <c r="S60">
        <f t="shared" si="108"/>
        <v>1.4889479867101973</v>
      </c>
      <c r="T60">
        <f t="shared" si="108"/>
        <v>2.4617184708824578</v>
      </c>
      <c r="BT60">
        <f>MAX(BT3:BT54)</f>
        <v>59.873910000000002</v>
      </c>
      <c r="BU60">
        <f t="shared" ref="BU60:BW60" si="109">MAX(BU3:BU54)</f>
        <v>52.313099999999999</v>
      </c>
      <c r="BV60">
        <f t="shared" si="109"/>
        <v>19.859940000000002</v>
      </c>
      <c r="BW60">
        <f t="shared" si="109"/>
        <v>18.346710000000002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ABE6-936C-4F68-B6D0-5B6854235993}">
  <dimension ref="A1:EP60"/>
  <sheetViews>
    <sheetView tabSelected="1" workbookViewId="0">
      <pane xSplit="1" ySplit="2" topLeftCell="BS3" activePane="bottomRight" state="frozen"/>
      <selection pane="topRight" activeCell="B1" sqref="B1"/>
      <selection pane="bottomLeft" activeCell="A3" sqref="A3"/>
      <selection pane="bottomRight" activeCell="CM18" sqref="CM18"/>
    </sheetView>
  </sheetViews>
  <sheetFormatPr defaultRowHeight="15" x14ac:dyDescent="0.25"/>
  <sheetData>
    <row r="1" spans="1:146" x14ac:dyDescent="0.25">
      <c r="G1" t="s">
        <v>41</v>
      </c>
      <c r="U1" t="s">
        <v>53</v>
      </c>
      <c r="AI1" t="s">
        <v>47</v>
      </c>
      <c r="AW1" t="s">
        <v>48</v>
      </c>
      <c r="BK1" t="s">
        <v>49</v>
      </c>
      <c r="BR1" t="s">
        <v>50</v>
      </c>
      <c r="BY1" t="s">
        <v>80</v>
      </c>
      <c r="CG1" t="s">
        <v>51</v>
      </c>
      <c r="CR1" t="s">
        <v>87</v>
      </c>
      <c r="CX1" t="s">
        <v>82</v>
      </c>
      <c r="DC1" t="s">
        <v>83</v>
      </c>
      <c r="DH1" t="s">
        <v>88</v>
      </c>
      <c r="DO1" t="s">
        <v>28</v>
      </c>
      <c r="DP1" t="s">
        <v>54</v>
      </c>
      <c r="DQ1" t="s">
        <v>55</v>
      </c>
      <c r="DU1" t="s">
        <v>56</v>
      </c>
      <c r="EG1" t="s">
        <v>95</v>
      </c>
      <c r="EH1" t="s">
        <v>96</v>
      </c>
      <c r="EL1" t="s">
        <v>98</v>
      </c>
    </row>
    <row r="2" spans="1:146" x14ac:dyDescent="0.25">
      <c r="A2" t="s">
        <v>2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79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18</v>
      </c>
      <c r="AI2" t="s">
        <v>42</v>
      </c>
      <c r="AJ2" t="s">
        <v>43</v>
      </c>
      <c r="AK2" t="s">
        <v>44</v>
      </c>
      <c r="AL2" t="s">
        <v>45</v>
      </c>
      <c r="AM2" t="s">
        <v>46</v>
      </c>
      <c r="AN2" t="s">
        <v>18</v>
      </c>
      <c r="AW2" t="s">
        <v>42</v>
      </c>
      <c r="AX2" t="s">
        <v>43</v>
      </c>
      <c r="AY2" t="s">
        <v>44</v>
      </c>
      <c r="AZ2" t="s">
        <v>45</v>
      </c>
      <c r="BA2" t="s">
        <v>46</v>
      </c>
      <c r="BB2" t="s">
        <v>18</v>
      </c>
      <c r="BK2" t="s">
        <v>42</v>
      </c>
      <c r="BL2" t="s">
        <v>43</v>
      </c>
      <c r="BM2" t="s">
        <v>44</v>
      </c>
      <c r="BN2" t="s">
        <v>45</v>
      </c>
      <c r="BO2" t="s">
        <v>46</v>
      </c>
      <c r="BP2" t="s">
        <v>18</v>
      </c>
      <c r="BR2" t="s">
        <v>42</v>
      </c>
      <c r="BS2" t="s">
        <v>43</v>
      </c>
      <c r="BT2" t="s">
        <v>44</v>
      </c>
      <c r="BU2" t="s">
        <v>45</v>
      </c>
      <c r="BV2" t="s">
        <v>46</v>
      </c>
      <c r="BW2" t="s">
        <v>18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E2" t="s">
        <v>81</v>
      </c>
      <c r="CG2" t="s">
        <v>5</v>
      </c>
      <c r="CH2" t="s">
        <v>6</v>
      </c>
      <c r="CI2" t="s">
        <v>7</v>
      </c>
      <c r="CJ2" t="s">
        <v>8</v>
      </c>
      <c r="CK2" t="s">
        <v>9</v>
      </c>
      <c r="CR2" t="s">
        <v>5</v>
      </c>
      <c r="CS2" t="s">
        <v>6</v>
      </c>
      <c r="CT2" t="s">
        <v>7</v>
      </c>
      <c r="CU2" t="s">
        <v>8</v>
      </c>
      <c r="CX2" t="s">
        <v>5</v>
      </c>
      <c r="CY2" t="s">
        <v>6</v>
      </c>
      <c r="CZ2" t="s">
        <v>7</v>
      </c>
      <c r="DA2" t="s">
        <v>8</v>
      </c>
      <c r="DC2" t="s">
        <v>5</v>
      </c>
      <c r="DD2" t="s">
        <v>6</v>
      </c>
      <c r="DE2" t="s">
        <v>7</v>
      </c>
      <c r="DF2" t="s">
        <v>8</v>
      </c>
      <c r="DH2" t="s">
        <v>5</v>
      </c>
      <c r="DI2" t="s">
        <v>6</v>
      </c>
      <c r="DJ2" t="s">
        <v>7</v>
      </c>
      <c r="DK2" t="s">
        <v>8</v>
      </c>
      <c r="DL2" t="s">
        <v>84</v>
      </c>
      <c r="DO2" t="s">
        <v>104</v>
      </c>
      <c r="DP2" t="s">
        <v>118</v>
      </c>
      <c r="DQ2" t="s">
        <v>105</v>
      </c>
      <c r="DR2" t="s">
        <v>107</v>
      </c>
      <c r="DS2" t="s">
        <v>7</v>
      </c>
      <c r="DT2" t="s">
        <v>8</v>
      </c>
      <c r="DU2" t="s">
        <v>42</v>
      </c>
      <c r="DV2" t="s">
        <v>43</v>
      </c>
      <c r="DW2" t="s">
        <v>44</v>
      </c>
      <c r="DX2" t="s">
        <v>45</v>
      </c>
      <c r="DY2" t="s">
        <v>46</v>
      </c>
      <c r="EA2" t="s">
        <v>91</v>
      </c>
      <c r="EB2" t="s">
        <v>92</v>
      </c>
      <c r="EC2" t="s">
        <v>93</v>
      </c>
      <c r="ED2" t="s">
        <v>94</v>
      </c>
      <c r="EG2" t="s">
        <v>29</v>
      </c>
      <c r="EH2" t="s">
        <v>29</v>
      </c>
      <c r="EI2" t="s">
        <v>106</v>
      </c>
      <c r="EJ2" t="s">
        <v>97</v>
      </c>
      <c r="EK2" t="s">
        <v>7</v>
      </c>
      <c r="EL2" t="s">
        <v>29</v>
      </c>
      <c r="EM2" t="s">
        <v>108</v>
      </c>
      <c r="EN2" t="s">
        <v>99</v>
      </c>
      <c r="EO2" t="s">
        <v>100</v>
      </c>
      <c r="EP2" t="s">
        <v>101</v>
      </c>
    </row>
    <row r="3" spans="1:146" x14ac:dyDescent="0.25">
      <c r="A3">
        <v>2019</v>
      </c>
      <c r="B3" s="1">
        <v>33452</v>
      </c>
      <c r="C3" s="1">
        <v>51963</v>
      </c>
      <c r="D3" s="1">
        <v>24997</v>
      </c>
      <c r="E3" s="1">
        <v>6036</v>
      </c>
      <c r="G3">
        <f>'care receipt'!$N$5*'care provision'!B3/1000</f>
        <v>2210.8651936236206</v>
      </c>
      <c r="H3">
        <f>'care receipt'!$N$5*'care provision'!C3/1000</f>
        <v>3434.2696417632487</v>
      </c>
      <c r="I3">
        <f>'care receipt'!$N$5*'care provision'!D3/1000</f>
        <v>1652.0685533005394</v>
      </c>
      <c r="J3">
        <f>'care receipt'!$N$5*'care provision'!E3/1000</f>
        <v>398.92330230515887</v>
      </c>
      <c r="K3">
        <f>SUM(G3:J3)</f>
        <v>7696.126690992568</v>
      </c>
      <c r="L3">
        <f>K3/'care receipt'!BR3</f>
        <v>2.3375153060200335</v>
      </c>
      <c r="N3" s="1">
        <v>12243</v>
      </c>
      <c r="O3" s="1">
        <v>6820</v>
      </c>
      <c r="P3" s="1">
        <v>6333</v>
      </c>
      <c r="Q3" s="1">
        <v>2809</v>
      </c>
      <c r="R3" s="1">
        <v>5412</v>
      </c>
      <c r="S3" s="1">
        <v>17.271740000000001</v>
      </c>
      <c r="U3">
        <f>'care receipt'!$N$5*'care provision'!N3/1000</f>
        <v>809.14810969550376</v>
      </c>
      <c r="V3">
        <f>'care receipt'!$N$5*'care provision'!O3/1000</f>
        <v>450.73838994718079</v>
      </c>
      <c r="W3">
        <f>'care receipt'!$N$5*'care provision'!P3/1000</f>
        <v>418.55223218995548</v>
      </c>
      <c r="X3">
        <f>'care receipt'!$N$5*'care provision'!Q3/1000</f>
        <v>185.64870049290778</v>
      </c>
      <c r="Y3">
        <f>'care receipt'!$N$5*'care provision'!R3/1000</f>
        <v>357.68272234518219</v>
      </c>
      <c r="Z3">
        <f>S3</f>
        <v>17.271740000000001</v>
      </c>
      <c r="AB3" s="1">
        <v>21852</v>
      </c>
      <c r="AC3" s="1">
        <v>10370</v>
      </c>
      <c r="AD3" s="1">
        <v>8768</v>
      </c>
      <c r="AE3" s="1">
        <v>3986</v>
      </c>
      <c r="AF3" s="1">
        <v>7238</v>
      </c>
      <c r="AG3" s="1">
        <v>15.771990000000001</v>
      </c>
      <c r="AI3">
        <f>'care receipt'!$N$5*'care provision'!AB3/1000</f>
        <v>1444.2133866753366</v>
      </c>
      <c r="AJ3">
        <f>'care receipt'!$N$5*'care provision'!AC3/1000</f>
        <v>685.3602791425609</v>
      </c>
      <c r="AK3">
        <f>'care receipt'!$N$5*'care provision'!AD3/1000</f>
        <v>579.48302097608234</v>
      </c>
      <c r="AL3">
        <f>'care receipt'!$N$5*'care provision'!AE3/1000</f>
        <v>263.43742262895347</v>
      </c>
      <c r="AM3">
        <f>'care receipt'!$N$5*'care provision'!AF3/1000</f>
        <v>478.36429126652416</v>
      </c>
      <c r="AN3">
        <f>AG3</f>
        <v>15.771990000000001</v>
      </c>
      <c r="AP3" s="1">
        <v>10672</v>
      </c>
      <c r="AQ3" s="1">
        <v>4858</v>
      </c>
      <c r="AR3" s="1">
        <v>3957</v>
      </c>
      <c r="AS3" s="1">
        <v>2081</v>
      </c>
      <c r="AT3" s="1">
        <v>3516</v>
      </c>
      <c r="AU3" s="1">
        <v>16.792929999999998</v>
      </c>
      <c r="AW3">
        <f>'care receipt'!$N$5*'care provision'!AP3/1000</f>
        <v>705.31966239242138</v>
      </c>
      <c r="AX3">
        <f>'care receipt'!$N$5*'care provision'!AQ3/1000</f>
        <v>321.06848949610037</v>
      </c>
      <c r="AY3">
        <f>'care receipt'!$N$5*'care provision'!AR3/1000</f>
        <v>261.5207931115828</v>
      </c>
      <c r="AZ3">
        <f>'care receipt'!$N$5*'care provision'!AS3/1000</f>
        <v>137.53469053960166</v>
      </c>
      <c r="BA3">
        <f>'care receipt'!$N$5*'care provision'!AT3/1000</f>
        <v>232.37480631294545</v>
      </c>
      <c r="BB3">
        <f>AU3</f>
        <v>16.792929999999998</v>
      </c>
      <c r="BD3" s="1">
        <v>2469</v>
      </c>
      <c r="BE3" s="1">
        <v>1187</v>
      </c>
      <c r="BF3" s="1">
        <v>859</v>
      </c>
      <c r="BG3" s="1">
        <v>628</v>
      </c>
      <c r="BH3" s="1">
        <v>904</v>
      </c>
      <c r="BI3" s="1">
        <v>18.525649999999999</v>
      </c>
      <c r="BK3">
        <f>'care receipt'!$N$5*'care provision'!BD3/1000</f>
        <v>163.17787166856149</v>
      </c>
      <c r="BL3">
        <f>'care receipt'!$N$5*'care provision'!BE3/1000</f>
        <v>78.449628866173555</v>
      </c>
      <c r="BM3">
        <f>'care receipt'!$N$5*'care provision'!BF3/1000</f>
        <v>56.771888117980694</v>
      </c>
      <c r="BN3">
        <f>'care receipt'!$N$5*'care provision'!BG3/1000</f>
        <v>41.504942652027793</v>
      </c>
      <c r="BO3">
        <f>'care receipt'!$N$5*'care provision'!BH3/1000</f>
        <v>59.745968403555935</v>
      </c>
      <c r="BP3">
        <f>BI3</f>
        <v>18.525649999999999</v>
      </c>
      <c r="BR3">
        <f>BK3+AW3+AI3+U3</f>
        <v>3121.8590304318232</v>
      </c>
      <c r="BS3">
        <f>BL3+AX3+AJ3+V3</f>
        <v>1535.6167874520156</v>
      </c>
      <c r="BT3">
        <f>BM3+AY3+AK3+W3</f>
        <v>1316.3279343956015</v>
      </c>
      <c r="BU3">
        <f>BN3+AZ3+AL3+X3</f>
        <v>628.12575631349068</v>
      </c>
      <c r="BV3">
        <f>BO3+BA3+AM3+Y3</f>
        <v>1128.1677883282077</v>
      </c>
      <c r="BW3">
        <f>(BP3*J3+BB3*I3+AN3*H3+Z3*G3)/SUM(G3:J3)</f>
        <v>16.564714357137948</v>
      </c>
      <c r="BY3">
        <f>G3*Z3*365.25/7/1000</f>
        <v>1992.4642548500676</v>
      </c>
      <c r="BZ3">
        <f t="shared" ref="BZ3:BZ34" si="0">H3*AN3*365.25/7/1000</f>
        <v>2826.2662242624915</v>
      </c>
      <c r="CA3">
        <f t="shared" ref="CA3:CA34" si="1">I3*BB3*365.25/7/1000</f>
        <v>1447.5938416037689</v>
      </c>
      <c r="CB3">
        <f>J3*BP3*365.25/7/1000</f>
        <v>385.61599955306127</v>
      </c>
      <c r="CC3">
        <f>SUM(BY3:CB3)</f>
        <v>6651.9403202693893</v>
      </c>
      <c r="CD3">
        <f>SUM(BY3:BZ3)/CC3</f>
        <v>0.72440975822185527</v>
      </c>
      <c r="CE3">
        <f>CC3/'care receipt'!CC3</f>
        <v>1.5291204442369211</v>
      </c>
      <c r="CG3">
        <f>G3*Z3*365.25/7*'care receipt'!$CL3/10^6</f>
        <v>23.201693712648854</v>
      </c>
      <c r="CH3">
        <f>H3*AN3*365.25/7*'care receipt'!$CL3/10^6</f>
        <v>32.911086422816297</v>
      </c>
      <c r="CI3">
        <f>I3*BB3*365.25/7*'care receipt'!$CL3/10^6</f>
        <v>16.856828849727467</v>
      </c>
      <c r="CJ3">
        <f>J3*BP3*365.25/7*'care receipt'!$CL3/10^6</f>
        <v>4.4903913786901635</v>
      </c>
      <c r="CK3">
        <f>SUM(CG3:CJ3)</f>
        <v>77.460000363882784</v>
      </c>
      <c r="CM3" s="1">
        <v>16663</v>
      </c>
      <c r="CN3" s="1">
        <v>25661</v>
      </c>
      <c r="CO3" s="1">
        <v>316</v>
      </c>
      <c r="CP3" s="1">
        <v>2</v>
      </c>
      <c r="CR3">
        <f>'care receipt'!$N$5*'care provision'!CM3/1000</f>
        <v>1101.268884412005</v>
      </c>
      <c r="CS3">
        <f>'care receipt'!$N$5*'care provision'!CN3/1000</f>
        <v>1695.9527601810275</v>
      </c>
      <c r="CT3">
        <f>'care receipt'!$N$5*'care provision'!CO3/1000</f>
        <v>20.884652672039465</v>
      </c>
      <c r="CU3">
        <f>'care receipt'!$N$5*'care provision'!CP3/1000</f>
        <v>0.13218134602556622</v>
      </c>
      <c r="CW3">
        <f t="shared" ref="CW3:CW34" si="2">A3</f>
        <v>2019</v>
      </c>
      <c r="CX3">
        <f t="shared" ref="CX3:CX34" si="3">CR3/G3</f>
        <v>0.49811670453186657</v>
      </c>
      <c r="CY3">
        <f t="shared" ref="CY3:CY34" si="4">CS3/H3</f>
        <v>0.49383214979889539</v>
      </c>
      <c r="CZ3">
        <f t="shared" ref="CZ3:CZ34" si="5">CT3/I3</f>
        <v>1.2641516982037845E-2</v>
      </c>
      <c r="DA3">
        <f t="shared" ref="DA3:DA34" si="6">CU3/J3</f>
        <v>3.3134526176275679E-4</v>
      </c>
      <c r="DC3" s="1">
        <v>469.3707</v>
      </c>
      <c r="DD3" s="1">
        <v>524.20399999999995</v>
      </c>
      <c r="DE3" s="1">
        <v>506.2423</v>
      </c>
      <c r="DF3" s="1">
        <v>149.90979999999999</v>
      </c>
      <c r="DH3">
        <f t="shared" ref="DH3:DH34" si="7">DC3*CR3*12/10^6</f>
        <v>6.2028401659761823</v>
      </c>
      <c r="DI3">
        <f t="shared" ref="DI3:DI34" si="8">DD3*CS3*12/10^6</f>
        <v>10.668302648375224</v>
      </c>
      <c r="DJ3">
        <f t="shared" ref="DJ3:DJ34" si="9">DE3*CT3*12/10^6</f>
        <v>0.12687233524073285</v>
      </c>
      <c r="DK3">
        <f t="shared" ref="DK3:DK34" si="10">DF3*CU3*12/10^6</f>
        <v>2.3778334975708111E-4</v>
      </c>
      <c r="DL3">
        <f>SUM(DH3:DK3)/'care receipt'!DS3</f>
        <v>0.39097422468690313</v>
      </c>
      <c r="DM3">
        <f>SUM(DH3:DK3)</f>
        <v>16.998252932941899</v>
      </c>
      <c r="DO3" s="1">
        <v>0.21151619999999999</v>
      </c>
      <c r="DP3" s="1">
        <v>0.21636050000000001</v>
      </c>
      <c r="DQ3" s="1">
        <v>0.34016229999999997</v>
      </c>
      <c r="DR3" s="1">
        <v>0.2234274</v>
      </c>
      <c r="DS3" s="1">
        <v>1.2443299999999999E-2</v>
      </c>
      <c r="DT3" s="1">
        <v>2.3303E-3</v>
      </c>
      <c r="DU3" s="1">
        <v>0.20677860000000001</v>
      </c>
      <c r="DV3" s="1">
        <v>0.2172376</v>
      </c>
      <c r="DW3" s="1">
        <v>0.22593579999999999</v>
      </c>
      <c r="DX3" s="1">
        <v>0.22970460000000001</v>
      </c>
      <c r="DY3" s="1">
        <v>0.23938809999999999</v>
      </c>
      <c r="EA3">
        <f>DO3</f>
        <v>0.21151619999999999</v>
      </c>
      <c r="EB3">
        <f>DQ3</f>
        <v>0.34016229999999997</v>
      </c>
      <c r="EC3">
        <f>DR3</f>
        <v>0.2234274</v>
      </c>
      <c r="ED3">
        <f t="shared" ref="ED3:ED34" si="11">(DS3*I3+DT3*J3)/(I3+J3)</f>
        <v>1.0476294940869395E-2</v>
      </c>
      <c r="EG3" s="1">
        <v>0.21151619999999999</v>
      </c>
      <c r="EH3" s="1">
        <v>0.23594109999999999</v>
      </c>
      <c r="EI3" s="1">
        <v>0.27530769999999999</v>
      </c>
      <c r="EJ3" s="1">
        <v>0.21260689999999999</v>
      </c>
      <c r="EK3" s="1">
        <v>7.9326900000000006E-2</v>
      </c>
      <c r="EL3" s="1">
        <v>2510.9540000000002</v>
      </c>
      <c r="EM3" s="1">
        <v>2569.0100000000002</v>
      </c>
      <c r="EN3" s="1">
        <v>2757.393</v>
      </c>
      <c r="EO3" s="1">
        <v>2171.4050000000002</v>
      </c>
      <c r="EP3" s="1">
        <v>1830.7349999999999</v>
      </c>
    </row>
    <row r="4" spans="1:146" x14ac:dyDescent="0.25">
      <c r="A4">
        <v>2020</v>
      </c>
      <c r="B4" s="1">
        <v>33891</v>
      </c>
      <c r="C4" s="1">
        <v>51119</v>
      </c>
      <c r="D4" s="1">
        <v>26905</v>
      </c>
      <c r="E4" s="1">
        <v>8067</v>
      </c>
      <c r="G4">
        <f>'care receipt'!$N$5*'care provision'!B4/1000</f>
        <v>2239.8789990762325</v>
      </c>
      <c r="H4">
        <f>'care receipt'!$N$5*'care provision'!C4/1000</f>
        <v>3378.4891137404602</v>
      </c>
      <c r="I4">
        <f>'care receipt'!$N$5*'care provision'!D4/1000</f>
        <v>1778.1695574089297</v>
      </c>
      <c r="J4">
        <f>'care receipt'!$N$5*'care provision'!E4/1000</f>
        <v>533.15345919412141</v>
      </c>
      <c r="K4">
        <f t="shared" ref="K4:K54" si="12">SUM(G4:J4)</f>
        <v>7929.6911294197444</v>
      </c>
      <c r="L4">
        <f>K4/'care receipt'!BR4</f>
        <v>2.5037457482105969</v>
      </c>
      <c r="N4" s="1">
        <v>12997</v>
      </c>
      <c r="O4" s="1">
        <v>7063</v>
      </c>
      <c r="P4" s="1">
        <v>6223</v>
      </c>
      <c r="Q4" s="1">
        <v>2746</v>
      </c>
      <c r="R4" s="1">
        <v>5066</v>
      </c>
      <c r="S4" s="1">
        <v>16.08062</v>
      </c>
      <c r="U4">
        <f>'care receipt'!$N$5*'care provision'!N4/1000</f>
        <v>858.98047714714221</v>
      </c>
      <c r="V4">
        <f>'care receipt'!$N$5*'care provision'!O4/1000</f>
        <v>466.79842348928713</v>
      </c>
      <c r="W4">
        <f>'care receipt'!$N$5*'care provision'!P4/1000</f>
        <v>411.28225815854933</v>
      </c>
      <c r="X4">
        <f>'care receipt'!$N$5*'care provision'!Q4/1000</f>
        <v>181.48498809310243</v>
      </c>
      <c r="Y4">
        <f>'care receipt'!$N$5*'care provision'!R4/1000</f>
        <v>334.81534948275925</v>
      </c>
      <c r="Z4">
        <f t="shared" ref="Z4:Z54" si="13">S4</f>
        <v>16.08062</v>
      </c>
      <c r="AB4" s="1">
        <v>22296</v>
      </c>
      <c r="AC4" s="1">
        <v>10231</v>
      </c>
      <c r="AD4" s="1">
        <v>8636</v>
      </c>
      <c r="AE4" s="1">
        <v>3640</v>
      </c>
      <c r="AF4" s="1">
        <v>6565</v>
      </c>
      <c r="AG4" s="1">
        <v>14.552070000000001</v>
      </c>
      <c r="AI4">
        <f>'care receipt'!$N$5*'care provision'!AB4/1000</f>
        <v>1473.5576454930124</v>
      </c>
      <c r="AJ4">
        <f>'care receipt'!$N$5*'care provision'!AC4/1000</f>
        <v>676.17367559378408</v>
      </c>
      <c r="AK4">
        <f>'care receipt'!$N$5*'care provision'!AD4/1000</f>
        <v>570.75905213839508</v>
      </c>
      <c r="AL4">
        <f>'care receipt'!$N$5*'care provision'!AE4/1000</f>
        <v>240.57004976653053</v>
      </c>
      <c r="AM4">
        <f>'care receipt'!$N$5*'care provision'!AF4/1000</f>
        <v>433.88526832892114</v>
      </c>
      <c r="AN4">
        <f t="shared" ref="AN4:AN54" si="14">AG4</f>
        <v>14.552070000000001</v>
      </c>
      <c r="AP4" s="1">
        <v>10662</v>
      </c>
      <c r="AQ4" s="1">
        <v>5530</v>
      </c>
      <c r="AR4" s="1">
        <v>4882</v>
      </c>
      <c r="AS4" s="1">
        <v>2133</v>
      </c>
      <c r="AT4" s="1">
        <v>3839</v>
      </c>
      <c r="AU4" s="1">
        <v>15.578250000000001</v>
      </c>
      <c r="AW4">
        <f>'care receipt'!$N$5*'care provision'!AP4/1000</f>
        <v>704.65875566229352</v>
      </c>
      <c r="AX4">
        <f>'care receipt'!$N$5*'care provision'!AQ4/1000</f>
        <v>365.48142176069064</v>
      </c>
      <c r="AY4">
        <f>'care receipt'!$N$5*'care provision'!AR4/1000</f>
        <v>322.65466564840716</v>
      </c>
      <c r="AZ4">
        <f>'care receipt'!$N$5*'care provision'!AS4/1000</f>
        <v>140.97140553626639</v>
      </c>
      <c r="BA4">
        <f>'care receipt'!$N$5*'care provision'!AT4/1000</f>
        <v>253.72209369607438</v>
      </c>
      <c r="BB4">
        <f t="shared" ref="BB4:BB54" si="15">AU4</f>
        <v>15.578250000000001</v>
      </c>
      <c r="BD4" s="1">
        <v>2825</v>
      </c>
      <c r="BE4" s="1">
        <v>1733</v>
      </c>
      <c r="BF4" s="1">
        <v>1561</v>
      </c>
      <c r="BG4" s="1">
        <v>698</v>
      </c>
      <c r="BH4" s="1">
        <v>1298</v>
      </c>
      <c r="BI4" s="1">
        <v>17.19745</v>
      </c>
      <c r="BK4">
        <f>'care receipt'!$N$5*'care provision'!BD4/1000</f>
        <v>186.7061512611123</v>
      </c>
      <c r="BL4">
        <f>'care receipt'!$N$5*'care provision'!BE4/1000</f>
        <v>114.53513633115313</v>
      </c>
      <c r="BM4">
        <f>'care receipt'!$N$5*'care provision'!BF4/1000</f>
        <v>103.16754057295444</v>
      </c>
      <c r="BN4">
        <f>'care receipt'!$N$5*'care provision'!BG4/1000</f>
        <v>46.131289762922613</v>
      </c>
      <c r="BO4">
        <f>'care receipt'!$N$5*'care provision'!BH4/1000</f>
        <v>85.785693570592485</v>
      </c>
      <c r="BP4">
        <f t="shared" ref="BP4:BP54" si="16">BI4</f>
        <v>17.19745</v>
      </c>
      <c r="BR4">
        <f t="shared" ref="BR4:BR54" si="17">BK4+AW4+AI4+U4</f>
        <v>3223.9030295635603</v>
      </c>
      <c r="BS4">
        <f t="shared" ref="BS4:BS54" si="18">BL4+AX4+AJ4+V4</f>
        <v>1622.988657174915</v>
      </c>
      <c r="BT4">
        <f t="shared" ref="BT4:BT54" si="19">BM4+AY4+AK4+W4</f>
        <v>1407.8635165183059</v>
      </c>
      <c r="BU4">
        <f t="shared" ref="BU4:BU54" si="20">BN4+AZ4+AL4+X4</f>
        <v>609.157733158822</v>
      </c>
      <c r="BV4">
        <f t="shared" ref="BV4:BV54" si="21">BO4+BA4+AM4+Y4</f>
        <v>1108.2084050783474</v>
      </c>
      <c r="BW4">
        <f t="shared" ref="BW4:BW54" si="22">(BP4*J4+BB4*I4+AN4*H4+Z4*G4)/SUM(G4:J4)</f>
        <v>15.391810472820922</v>
      </c>
      <c r="BY4">
        <f t="shared" ref="BY4:BY34" si="23">G4*Z4*365.25/7/1000</f>
        <v>1879.4013381076065</v>
      </c>
      <c r="BZ4">
        <f t="shared" si="0"/>
        <v>2565.3078115380545</v>
      </c>
      <c r="CA4">
        <f t="shared" si="1"/>
        <v>1445.3866012556418</v>
      </c>
      <c r="CB4">
        <f t="shared" ref="CB4:CB34" si="24">J4*BP4*365.25/7/1000</f>
        <v>478.41905774682203</v>
      </c>
      <c r="CC4">
        <f t="shared" ref="CC4:CC54" si="25">SUM(BY4:CB4)</f>
        <v>6368.5148086481249</v>
      </c>
      <c r="CD4">
        <f t="shared" ref="CD4:CD54" si="26">SUM(BY4:BZ4)/CC4</f>
        <v>0.697919261114062</v>
      </c>
      <c r="CE4">
        <f>CC4/'care receipt'!CC4</f>
        <v>2.0042735861654037</v>
      </c>
      <c r="CG4">
        <f>G4*Z4*365.25/7*'care receipt'!$CL4/10^6</f>
        <v>22.697177059189141</v>
      </c>
      <c r="CH4">
        <f>H4*AN4*365.25/7*'care receipt'!$CL4/10^6</f>
        <v>30.980740743979666</v>
      </c>
      <c r="CI4">
        <f>I4*BB4*365.25/7*'care receipt'!$CL4/10^6</f>
        <v>17.455662578548495</v>
      </c>
      <c r="CJ4">
        <f>J4*BP4*365.25/7*'care receipt'!$CL4/10^6</f>
        <v>5.7777771261479893</v>
      </c>
      <c r="CK4">
        <f t="shared" ref="CK4:CK54" si="27">SUM(CG4:CJ4)</f>
        <v>76.911357507865304</v>
      </c>
      <c r="CM4" s="1">
        <v>16424</v>
      </c>
      <c r="CN4" s="1">
        <v>25902</v>
      </c>
      <c r="CO4" s="1">
        <v>406</v>
      </c>
      <c r="CP4" s="1">
        <v>0</v>
      </c>
      <c r="CR4">
        <f>'care receipt'!$N$5*'care provision'!CM4/1000</f>
        <v>1085.4732135619497</v>
      </c>
      <c r="CS4">
        <f>'care receipt'!$N$5*'care provision'!CN4/1000</f>
        <v>1711.8806123771083</v>
      </c>
      <c r="CT4">
        <f>'care receipt'!$N$5*'care provision'!CO4/1000</f>
        <v>26.832813243189943</v>
      </c>
      <c r="CU4">
        <f>'care receipt'!$N$5*'care provision'!CP4/1000</f>
        <v>0</v>
      </c>
      <c r="CW4">
        <f t="shared" si="2"/>
        <v>2020</v>
      </c>
      <c r="CX4">
        <f t="shared" si="3"/>
        <v>0.48461243397952253</v>
      </c>
      <c r="CY4">
        <f t="shared" si="4"/>
        <v>0.50670005281793462</v>
      </c>
      <c r="CZ4">
        <f t="shared" si="5"/>
        <v>1.5090131945734993E-2</v>
      </c>
      <c r="DA4">
        <f t="shared" si="6"/>
        <v>0</v>
      </c>
      <c r="DC4" s="1">
        <v>508.11750000000001</v>
      </c>
      <c r="DD4" s="1">
        <v>559.27970000000005</v>
      </c>
      <c r="DE4" s="1">
        <v>653.74680000000001</v>
      </c>
      <c r="DF4" s="1">
        <v>0</v>
      </c>
      <c r="DH4">
        <f t="shared" si="7"/>
        <v>6.6185752271047669</v>
      </c>
      <c r="DI4">
        <f t="shared" si="8"/>
        <v>11.489040903913025</v>
      </c>
      <c r="DJ4">
        <f t="shared" si="9"/>
        <v>0.21050238951279654</v>
      </c>
      <c r="DK4">
        <f t="shared" si="10"/>
        <v>0</v>
      </c>
      <c r="DL4">
        <f>SUM(DH4:DK4)/'care receipt'!DS4</f>
        <v>0.5530233304277109</v>
      </c>
      <c r="DM4">
        <f t="shared" ref="DM4:DM54" si="28">SUM(DH4:DK4)</f>
        <v>18.318118520530589</v>
      </c>
      <c r="DN4">
        <f>DO4-DP4</f>
        <v>1.8547499999999995E-2</v>
      </c>
      <c r="DO4" s="1">
        <v>0.2400784</v>
      </c>
      <c r="DP4" s="1">
        <v>0.2215309</v>
      </c>
      <c r="DQ4" s="1">
        <v>0.36290790000000001</v>
      </c>
      <c r="DR4" s="1">
        <v>0.22581270000000001</v>
      </c>
      <c r="DS4" s="1">
        <v>1.7012300000000001E-2</v>
      </c>
      <c r="DT4" s="1">
        <v>9.6138999999999999E-3</v>
      </c>
      <c r="DU4" s="1">
        <v>0.23760290000000001</v>
      </c>
      <c r="DV4" s="1">
        <v>0.21902530000000001</v>
      </c>
      <c r="DW4" s="1">
        <v>0.22386</v>
      </c>
      <c r="DX4" s="1">
        <v>0.23307900000000001</v>
      </c>
      <c r="DY4" s="1">
        <v>0.24209339999999999</v>
      </c>
      <c r="EA4">
        <f t="shared" ref="EA4:EA54" si="29">DO4</f>
        <v>0.2400784</v>
      </c>
      <c r="EB4">
        <f t="shared" ref="EB4:EB54" si="30">DQ4</f>
        <v>0.36290790000000001</v>
      </c>
      <c r="EC4">
        <f t="shared" ref="EC4:EC54" si="31">DR4</f>
        <v>0.22581270000000001</v>
      </c>
      <c r="ED4">
        <f t="shared" si="11"/>
        <v>1.5305709218803615E-2</v>
      </c>
      <c r="EE4">
        <f>DQ4-EI4</f>
        <v>4.4793899999999998E-2</v>
      </c>
      <c r="EG4" s="1">
        <v>0.2400784</v>
      </c>
      <c r="EH4" s="1">
        <v>0.25718429999999998</v>
      </c>
      <c r="EI4" s="1">
        <v>0.31811400000000001</v>
      </c>
      <c r="EJ4" s="1">
        <v>0.22086449999999999</v>
      </c>
      <c r="EK4" s="1">
        <v>0.15589349999999999</v>
      </c>
      <c r="EL4" s="1">
        <v>2785.424</v>
      </c>
      <c r="EM4" s="1">
        <v>2929.4070000000002</v>
      </c>
      <c r="EN4" s="1">
        <v>3197.7629999999999</v>
      </c>
      <c r="EO4" s="1">
        <v>2304.433</v>
      </c>
      <c r="EP4" s="1">
        <v>2108.7669999999998</v>
      </c>
    </row>
    <row r="5" spans="1:146" x14ac:dyDescent="0.25">
      <c r="A5">
        <v>2021</v>
      </c>
      <c r="B5" s="1">
        <v>34326</v>
      </c>
      <c r="C5" s="1">
        <v>50753</v>
      </c>
      <c r="D5" s="1">
        <v>28121</v>
      </c>
      <c r="E5" s="1">
        <v>8560</v>
      </c>
      <c r="G5">
        <f>'care receipt'!$N$5*'care provision'!B5/1000</f>
        <v>2268.6284418367932</v>
      </c>
      <c r="H5">
        <f>'care receipt'!$N$5*'care provision'!C5/1000</f>
        <v>3354.2999274177814</v>
      </c>
      <c r="I5">
        <f>'care receipt'!$N$5*'care provision'!D5/1000</f>
        <v>1858.5358157924741</v>
      </c>
      <c r="J5">
        <f>'care receipt'!$N$5*'care provision'!E5/1000</f>
        <v>565.73616098942341</v>
      </c>
      <c r="K5">
        <f t="shared" si="12"/>
        <v>8047.2003460364713</v>
      </c>
      <c r="L5">
        <f>K5/'care receipt'!BR5</f>
        <v>2.4112801013941696</v>
      </c>
      <c r="N5" s="1">
        <v>12957</v>
      </c>
      <c r="O5" s="1">
        <v>7131</v>
      </c>
      <c r="P5" s="1">
        <v>6171</v>
      </c>
      <c r="Q5" s="1">
        <v>2855</v>
      </c>
      <c r="R5" s="1">
        <v>5359</v>
      </c>
      <c r="S5" s="1">
        <v>16.730969999999999</v>
      </c>
      <c r="U5">
        <f>'care receipt'!$N$5*'care provision'!N5/1000</f>
        <v>856.33685022663076</v>
      </c>
      <c r="V5">
        <f>'care receipt'!$N$5*'care provision'!O5/1000</f>
        <v>471.29258925415638</v>
      </c>
      <c r="W5">
        <f>'care receipt'!$N$5*'care provision'!P5/1000</f>
        <v>407.84554316188456</v>
      </c>
      <c r="X5">
        <f>'care receipt'!$N$5*'care provision'!Q5/1000</f>
        <v>188.6888714514958</v>
      </c>
      <c r="Y5">
        <f>'care receipt'!$N$5*'care provision'!R5/1000</f>
        <v>354.17991667550473</v>
      </c>
      <c r="Z5">
        <f t="shared" si="13"/>
        <v>16.730969999999999</v>
      </c>
      <c r="AB5" s="1">
        <v>21750</v>
      </c>
      <c r="AC5" s="1">
        <v>10119</v>
      </c>
      <c r="AD5" s="1">
        <v>8591</v>
      </c>
      <c r="AE5" s="1">
        <v>3718</v>
      </c>
      <c r="AF5" s="1">
        <v>6824</v>
      </c>
      <c r="AG5" s="1">
        <v>14.98128</v>
      </c>
      <c r="AI5">
        <f>'care receipt'!$N$5*'care provision'!AB5/1000</f>
        <v>1437.4721380280325</v>
      </c>
      <c r="AJ5">
        <f>'care receipt'!$N$5*'care provision'!AC5/1000</f>
        <v>668.77152021635231</v>
      </c>
      <c r="AK5">
        <f>'care receipt'!$N$5*'care provision'!AD5/1000</f>
        <v>567.78497185281981</v>
      </c>
      <c r="AL5">
        <f>'care receipt'!$N$5*'care provision'!AE5/1000</f>
        <v>245.72512226152762</v>
      </c>
      <c r="AM5">
        <f>'care receipt'!$N$5*'care provision'!AF5/1000</f>
        <v>451.00275263923197</v>
      </c>
      <c r="AN5">
        <f t="shared" si="14"/>
        <v>14.98128</v>
      </c>
      <c r="AP5" s="1">
        <v>11078</v>
      </c>
      <c r="AQ5" s="1">
        <v>5748</v>
      </c>
      <c r="AR5" s="1">
        <v>5034</v>
      </c>
      <c r="AS5" s="1">
        <v>2227</v>
      </c>
      <c r="AT5" s="1">
        <v>4157</v>
      </c>
      <c r="AU5" s="1">
        <v>15.94415</v>
      </c>
      <c r="AW5">
        <f>'care receipt'!$N$5*'care provision'!AP5/1000</f>
        <v>732.15247563561138</v>
      </c>
      <c r="AX5">
        <f>'care receipt'!$N$5*'care provision'!AQ5/1000</f>
        <v>379.88918847747738</v>
      </c>
      <c r="AY5">
        <f>'care receipt'!$N$5*'care provision'!AR5/1000</f>
        <v>332.70044794635021</v>
      </c>
      <c r="AZ5">
        <f>'care receipt'!$N$5*'care provision'!AS5/1000</f>
        <v>147.18392879946799</v>
      </c>
      <c r="BA5">
        <f>'care receipt'!$N$5*'care provision'!AT5/1000</f>
        <v>274.73892771413938</v>
      </c>
      <c r="BB5">
        <f t="shared" si="15"/>
        <v>15.94415</v>
      </c>
      <c r="BD5" s="1">
        <v>3036</v>
      </c>
      <c r="BE5" s="1">
        <v>1814</v>
      </c>
      <c r="BF5" s="1">
        <v>1663</v>
      </c>
      <c r="BG5" s="1">
        <v>773</v>
      </c>
      <c r="BH5" s="1">
        <v>1319</v>
      </c>
      <c r="BI5" s="1">
        <v>16.920030000000001</v>
      </c>
      <c r="BK5">
        <f>'care receipt'!$N$5*'care provision'!BD5/1000</f>
        <v>200.65128326680954</v>
      </c>
      <c r="BL5">
        <f>'care receipt'!$N$5*'care provision'!BE5/1000</f>
        <v>119.88848084518857</v>
      </c>
      <c r="BM5">
        <f>'care receipt'!$N$5*'care provision'!BF5/1000</f>
        <v>109.90878922025831</v>
      </c>
      <c r="BN5">
        <f>'care receipt'!$N$5*'care provision'!BG5/1000</f>
        <v>51.08809023888135</v>
      </c>
      <c r="BO5">
        <f>'care receipt'!$N$5*'care provision'!BH5/1000</f>
        <v>87.173597703860921</v>
      </c>
      <c r="BP5">
        <f t="shared" si="16"/>
        <v>16.920030000000001</v>
      </c>
      <c r="BR5">
        <f t="shared" si="17"/>
        <v>3226.612747157084</v>
      </c>
      <c r="BS5">
        <f t="shared" si="18"/>
        <v>1639.8417787931746</v>
      </c>
      <c r="BT5">
        <f t="shared" si="19"/>
        <v>1418.239752181313</v>
      </c>
      <c r="BU5">
        <f t="shared" si="20"/>
        <v>632.6860127513728</v>
      </c>
      <c r="BV5">
        <f t="shared" si="21"/>
        <v>1167.0951947327371</v>
      </c>
      <c r="BW5">
        <f t="shared" si="22"/>
        <v>15.833221739569645</v>
      </c>
      <c r="BY5">
        <f t="shared" si="23"/>
        <v>1980.5083493077852</v>
      </c>
      <c r="BZ5">
        <f t="shared" si="0"/>
        <v>2622.0622526674929</v>
      </c>
      <c r="CA5">
        <f t="shared" si="1"/>
        <v>1546.1958057780009</v>
      </c>
      <c r="CB5">
        <f t="shared" si="24"/>
        <v>499.46752086477869</v>
      </c>
      <c r="CC5">
        <f t="shared" si="25"/>
        <v>6648.2339286180577</v>
      </c>
      <c r="CD5">
        <f t="shared" si="26"/>
        <v>0.69229973725247607</v>
      </c>
      <c r="CE5">
        <f>CC5/'care receipt'!CC5</f>
        <v>1.9376571433840326</v>
      </c>
      <c r="CG5">
        <f>G5*Z5*365.25/7*'care receipt'!$CL5/10^6</f>
        <v>24.321769304206271</v>
      </c>
      <c r="CH5">
        <f>H5*AN5*365.25/7*'care receipt'!$CL5/10^6</f>
        <v>32.200416238051091</v>
      </c>
      <c r="CI5">
        <f>I5*BB5*365.25/7*'care receipt'!$CL5/10^6</f>
        <v>18.988164175327888</v>
      </c>
      <c r="CJ5">
        <f>J5*BP5*365.25/7*'care receipt'!$CL5/10^6</f>
        <v>6.1337453193079678</v>
      </c>
      <c r="CK5">
        <f t="shared" si="27"/>
        <v>81.644095036893219</v>
      </c>
      <c r="CM5" s="1">
        <v>17395</v>
      </c>
      <c r="CN5" s="1">
        <v>24463</v>
      </c>
      <c r="CO5" s="1">
        <v>362</v>
      </c>
      <c r="CP5" s="1">
        <v>1</v>
      </c>
      <c r="CR5">
        <f>'care receipt'!$N$5*'care provision'!CM5/1000</f>
        <v>1149.6472570573621</v>
      </c>
      <c r="CS5">
        <f>'care receipt'!$N$5*'care provision'!CN5/1000</f>
        <v>1616.7761339117133</v>
      </c>
      <c r="CT5">
        <f>'care receipt'!$N$5*'care provision'!CO5/1000</f>
        <v>23.92482363062749</v>
      </c>
      <c r="CU5">
        <f>'care receipt'!$N$5*'care provision'!CP5/1000</f>
        <v>6.609067301278311E-2</v>
      </c>
      <c r="CW5">
        <f t="shared" si="2"/>
        <v>2021</v>
      </c>
      <c r="CX5">
        <f t="shared" si="3"/>
        <v>0.50675872516459819</v>
      </c>
      <c r="CY5">
        <f t="shared" si="4"/>
        <v>0.48200106397651366</v>
      </c>
      <c r="CZ5">
        <f t="shared" si="5"/>
        <v>1.2872941929518865E-2</v>
      </c>
      <c r="DA5">
        <f t="shared" si="6"/>
        <v>1.1682242990654206E-4</v>
      </c>
      <c r="DC5" s="1">
        <v>504.32170000000002</v>
      </c>
      <c r="DD5" s="1">
        <v>540.06320000000005</v>
      </c>
      <c r="DE5" s="1">
        <v>573.48900000000003</v>
      </c>
      <c r="DF5" s="1">
        <v>970.0652</v>
      </c>
      <c r="DH5">
        <f t="shared" si="7"/>
        <v>6.9575047089540698</v>
      </c>
      <c r="DI5">
        <f t="shared" si="8"/>
        <v>10.477935510767862</v>
      </c>
      <c r="DJ5">
        <f t="shared" si="9"/>
        <v>0.16464747814925915</v>
      </c>
      <c r="DK5">
        <f t="shared" si="10"/>
        <v>7.6934714321136061E-4</v>
      </c>
      <c r="DL5">
        <f>SUM(DH5:DK5)/'care receipt'!DS5</f>
        <v>0.4764708713828093</v>
      </c>
      <c r="DM5">
        <f t="shared" si="28"/>
        <v>17.600857045014404</v>
      </c>
      <c r="DN5">
        <f t="shared" ref="DN5:DN54" si="32">DO5-DP5</f>
        <v>2.0304099999999992E-2</v>
      </c>
      <c r="DO5" s="1">
        <v>0.25914229999999999</v>
      </c>
      <c r="DP5" s="1">
        <v>0.2388382</v>
      </c>
      <c r="DQ5" s="1">
        <v>0.39524569999999998</v>
      </c>
      <c r="DR5" s="1">
        <v>0.24740760000000001</v>
      </c>
      <c r="DS5" s="1">
        <v>2.1544600000000001E-2</v>
      </c>
      <c r="DT5" s="1">
        <v>1.15607E-2</v>
      </c>
      <c r="DU5" s="1">
        <v>0.25683220000000001</v>
      </c>
      <c r="DV5" s="1">
        <v>0.23590630000000001</v>
      </c>
      <c r="DW5" s="1">
        <v>0.2362438</v>
      </c>
      <c r="DX5" s="1">
        <v>0.2425416</v>
      </c>
      <c r="DY5" s="1">
        <v>0.2682406</v>
      </c>
      <c r="EA5">
        <f t="shared" si="29"/>
        <v>0.25914229999999999</v>
      </c>
      <c r="EB5">
        <f t="shared" si="30"/>
        <v>0.39524569999999998</v>
      </c>
      <c r="EC5">
        <f t="shared" si="31"/>
        <v>0.24740760000000001</v>
      </c>
      <c r="ED5">
        <f t="shared" si="11"/>
        <v>1.9214723933371501E-2</v>
      </c>
      <c r="EE5">
        <f t="shared" ref="EE5:EE54" si="33">DQ5-EI5</f>
        <v>3.2900600000000002E-2</v>
      </c>
      <c r="EG5" s="1">
        <v>0.25914229999999999</v>
      </c>
      <c r="EH5" s="1">
        <v>0.29854809999999998</v>
      </c>
      <c r="EI5" s="1">
        <v>0.36234509999999998</v>
      </c>
      <c r="EJ5" s="1">
        <v>0.25490350000000001</v>
      </c>
      <c r="EK5" s="1">
        <v>0.2171053</v>
      </c>
      <c r="EL5" s="1">
        <v>3031.1619999999998</v>
      </c>
      <c r="EM5" s="1">
        <v>3205.8009999999999</v>
      </c>
      <c r="EN5" s="1">
        <v>3519.377</v>
      </c>
      <c r="EO5" s="1">
        <v>2723.0149999999999</v>
      </c>
      <c r="EP5" s="1">
        <v>2506.9949999999999</v>
      </c>
    </row>
    <row r="6" spans="1:146" x14ac:dyDescent="0.25">
      <c r="A6">
        <v>2022</v>
      </c>
      <c r="B6" s="1">
        <v>35365</v>
      </c>
      <c r="C6" s="1">
        <v>51044</v>
      </c>
      <c r="D6" s="1">
        <v>28984</v>
      </c>
      <c r="E6" s="1">
        <v>9073</v>
      </c>
      <c r="G6">
        <f>'care receipt'!$N$5*'care provision'!B6/1000</f>
        <v>2337.2966510970746</v>
      </c>
      <c r="H6">
        <f>'care receipt'!$N$5*'care provision'!C6/1000</f>
        <v>3373.5323132645012</v>
      </c>
      <c r="I6">
        <f>'care receipt'!$N$5*'care provision'!D6/1000</f>
        <v>1915.5720666025059</v>
      </c>
      <c r="J6">
        <f>'care receipt'!$N$5*'care provision'!E6/1000</f>
        <v>599.64067624498125</v>
      </c>
      <c r="K6">
        <f t="shared" si="12"/>
        <v>8226.0417072090622</v>
      </c>
      <c r="L6">
        <f>K6/'care receipt'!BR6</f>
        <v>2.3595450236966822</v>
      </c>
      <c r="N6" s="1">
        <v>13091</v>
      </c>
      <c r="O6" s="1">
        <v>7232</v>
      </c>
      <c r="P6" s="1">
        <v>6607</v>
      </c>
      <c r="Q6" s="1">
        <v>2891</v>
      </c>
      <c r="R6" s="1">
        <v>5702</v>
      </c>
      <c r="S6" s="1">
        <v>17.39331</v>
      </c>
      <c r="U6">
        <f>'care receipt'!$N$5*'care provision'!N6/1000</f>
        <v>865.19300041034376</v>
      </c>
      <c r="V6">
        <f>'care receipt'!$N$5*'care provision'!O6/1000</f>
        <v>477.96774722844748</v>
      </c>
      <c r="W6">
        <f>'care receipt'!$N$5*'care provision'!P6/1000</f>
        <v>436.66107659545804</v>
      </c>
      <c r="X6">
        <f>'care receipt'!$N$5*'care provision'!Q6/1000</f>
        <v>191.06813567995599</v>
      </c>
      <c r="Y6">
        <f>'care receipt'!$N$5*'care provision'!R6/1000</f>
        <v>376.84901751888935</v>
      </c>
      <c r="Z6">
        <f t="shared" si="13"/>
        <v>17.39331</v>
      </c>
      <c r="AB6" s="1">
        <v>21944</v>
      </c>
      <c r="AC6" s="1">
        <v>10275</v>
      </c>
      <c r="AD6" s="1">
        <v>8627</v>
      </c>
      <c r="AE6" s="1">
        <v>3629</v>
      </c>
      <c r="AF6" s="1">
        <v>6867</v>
      </c>
      <c r="AG6" s="1">
        <v>15.003970000000001</v>
      </c>
      <c r="AI6">
        <f>'care receipt'!$N$5*'care provision'!AB6/1000</f>
        <v>1450.2937285925127</v>
      </c>
      <c r="AJ6">
        <f>'care receipt'!$N$5*'care provision'!AC6/1000</f>
        <v>679.08166520634654</v>
      </c>
      <c r="AK6">
        <f>'care receipt'!$N$5*'care provision'!AD6/1000</f>
        <v>570.16423608127991</v>
      </c>
      <c r="AL6">
        <f>'care receipt'!$N$5*'care provision'!AE6/1000</f>
        <v>239.84305236338992</v>
      </c>
      <c r="AM6">
        <f>'care receipt'!$N$5*'care provision'!AF6/1000</f>
        <v>453.84465157878168</v>
      </c>
      <c r="AN6">
        <f t="shared" si="14"/>
        <v>15.003970000000001</v>
      </c>
      <c r="AP6" s="1">
        <v>11338</v>
      </c>
      <c r="AQ6" s="1">
        <v>6054</v>
      </c>
      <c r="AR6" s="1">
        <v>5403</v>
      </c>
      <c r="AS6" s="1">
        <v>2213</v>
      </c>
      <c r="AT6" s="1">
        <v>4365</v>
      </c>
      <c r="AU6" s="1">
        <v>16.050429999999999</v>
      </c>
      <c r="AW6">
        <f>'care receipt'!$N$5*'care provision'!AP6/1000</f>
        <v>749.33605061893491</v>
      </c>
      <c r="AX6">
        <f>'care receipt'!$N$5*'care provision'!AQ6/1000</f>
        <v>400.11293441938898</v>
      </c>
      <c r="AY6">
        <f>'care receipt'!$N$5*'care provision'!AR6/1000</f>
        <v>357.08790628806719</v>
      </c>
      <c r="AZ6">
        <f>'care receipt'!$N$5*'care provision'!AS6/1000</f>
        <v>146.25865937728904</v>
      </c>
      <c r="BA6">
        <f>'care receipt'!$N$5*'care provision'!AT6/1000</f>
        <v>288.48578770079831</v>
      </c>
      <c r="BB6">
        <f t="shared" si="15"/>
        <v>16.050429999999999</v>
      </c>
      <c r="BD6" s="1">
        <v>3163</v>
      </c>
      <c r="BE6" s="1">
        <v>1912</v>
      </c>
      <c r="BF6" s="1">
        <v>1845</v>
      </c>
      <c r="BG6" s="1">
        <v>817</v>
      </c>
      <c r="BH6" s="1">
        <v>1504</v>
      </c>
      <c r="BI6" s="1">
        <v>17.368839999999999</v>
      </c>
      <c r="BK6">
        <f>'care receipt'!$N$5*'care provision'!BD6/1000</f>
        <v>209.04479873943299</v>
      </c>
      <c r="BL6">
        <f>'care receipt'!$N$5*'care provision'!BE6/1000</f>
        <v>126.36536680044132</v>
      </c>
      <c r="BM6">
        <f>'care receipt'!$N$5*'care provision'!BF6/1000</f>
        <v>121.93729170858485</v>
      </c>
      <c r="BN6">
        <f>'care receipt'!$N$5*'care provision'!BG6/1000</f>
        <v>53.99607985144381</v>
      </c>
      <c r="BO6">
        <f>'care receipt'!$N$5*'care provision'!BH6/1000</f>
        <v>99.4003722112258</v>
      </c>
      <c r="BP6">
        <f t="shared" si="16"/>
        <v>17.368839999999999</v>
      </c>
      <c r="BR6">
        <f t="shared" si="17"/>
        <v>3273.8675783612243</v>
      </c>
      <c r="BS6">
        <f t="shared" si="18"/>
        <v>1683.5277136546242</v>
      </c>
      <c r="BT6">
        <f t="shared" si="19"/>
        <v>1485.8505106733901</v>
      </c>
      <c r="BU6">
        <f t="shared" si="20"/>
        <v>631.16592727207876</v>
      </c>
      <c r="BV6">
        <f t="shared" si="21"/>
        <v>1218.579829009695</v>
      </c>
      <c r="BW6">
        <f t="shared" si="22"/>
        <v>16.098936265887872</v>
      </c>
      <c r="BY6">
        <f t="shared" si="23"/>
        <v>2121.2324335133803</v>
      </c>
      <c r="BZ6">
        <f t="shared" si="0"/>
        <v>2641.0902752181778</v>
      </c>
      <c r="CA6">
        <f t="shared" si="1"/>
        <v>1604.2695924358889</v>
      </c>
      <c r="CB6">
        <f t="shared" si="24"/>
        <v>543.44310675792406</v>
      </c>
      <c r="CC6">
        <f t="shared" si="25"/>
        <v>6910.0354079253711</v>
      </c>
      <c r="CD6">
        <f t="shared" si="26"/>
        <v>0.68918933516165148</v>
      </c>
      <c r="CE6">
        <f>CC6/'care receipt'!CC6</f>
        <v>1.874726511304494</v>
      </c>
      <c r="CG6">
        <f>G6*Z6*365.25/7*'care receipt'!$CL6/10^6</f>
        <v>27.16660968367815</v>
      </c>
      <c r="CH6">
        <f>H6*AN6*365.25/7*'care receipt'!$CL6/10^6</f>
        <v>33.824425608735517</v>
      </c>
      <c r="CI6">
        <f>I6*BB6*365.25/7*'care receipt'!$CL6/10^6</f>
        <v>20.545870012421865</v>
      </c>
      <c r="CJ6">
        <f>J6*BP6*365.25/7*'care receipt'!$CL6/10^6</f>
        <v>6.959872257904939</v>
      </c>
      <c r="CK6">
        <f t="shared" si="27"/>
        <v>88.496777562740462</v>
      </c>
      <c r="CM6" s="1">
        <v>17482</v>
      </c>
      <c r="CN6" s="1">
        <v>25453</v>
      </c>
      <c r="CO6" s="1">
        <v>421</v>
      </c>
      <c r="CP6" s="1">
        <v>3</v>
      </c>
      <c r="CR6">
        <f>'care receipt'!$N$5*'care provision'!CM6/1000</f>
        <v>1155.3971456094746</v>
      </c>
      <c r="CS6">
        <f>'care receipt'!$N$5*'care provision'!CN6/1000</f>
        <v>1682.2059001943685</v>
      </c>
      <c r="CT6">
        <f>'care receipt'!$N$5*'care provision'!CO6/1000</f>
        <v>27.824173338381691</v>
      </c>
      <c r="CU6">
        <f>'care receipt'!$N$5*'care provision'!CP6/1000</f>
        <v>0.19827201903834935</v>
      </c>
      <c r="CW6">
        <f t="shared" si="2"/>
        <v>2022</v>
      </c>
      <c r="CX6">
        <f t="shared" si="3"/>
        <v>0.49433055280644717</v>
      </c>
      <c r="CY6">
        <f t="shared" si="4"/>
        <v>0.49864822506073192</v>
      </c>
      <c r="CZ6">
        <f t="shared" si="5"/>
        <v>1.4525255313276289E-2</v>
      </c>
      <c r="DA6">
        <f t="shared" si="6"/>
        <v>3.3065138322495313E-4</v>
      </c>
      <c r="DC6" s="1">
        <v>522.00559999999996</v>
      </c>
      <c r="DD6" s="1">
        <v>563.25440000000003</v>
      </c>
      <c r="DE6" s="1">
        <v>539.2355</v>
      </c>
      <c r="DF6" s="1">
        <v>533.13189999999997</v>
      </c>
      <c r="DH6">
        <f t="shared" si="7"/>
        <v>7.2374853627859324</v>
      </c>
      <c r="DI6">
        <f t="shared" si="8"/>
        <v>11.370118499885267</v>
      </c>
      <c r="DJ6">
        <f t="shared" si="9"/>
        <v>0.18004538426650701</v>
      </c>
      <c r="DK6">
        <f t="shared" si="10"/>
        <v>1.2684616587210161E-3</v>
      </c>
      <c r="DL6">
        <f>SUM(DH6:DK6)/'care receipt'!DS6</f>
        <v>0.45224482671185467</v>
      </c>
      <c r="DM6">
        <f t="shared" si="28"/>
        <v>18.788917708596426</v>
      </c>
      <c r="DN6">
        <f t="shared" si="32"/>
        <v>2.3927099999999979E-2</v>
      </c>
      <c r="DO6" s="1">
        <v>0.24240999999999999</v>
      </c>
      <c r="DP6" s="1">
        <v>0.21848290000000001</v>
      </c>
      <c r="DQ6" s="1">
        <v>0.37025019999999997</v>
      </c>
      <c r="DR6" s="1">
        <v>0.2228976</v>
      </c>
      <c r="DS6" s="1">
        <v>2.0657200000000001E-2</v>
      </c>
      <c r="DT6" s="1">
        <v>1.02554E-2</v>
      </c>
      <c r="DU6" s="1">
        <v>0.23977280000000001</v>
      </c>
      <c r="DV6" s="1">
        <v>0.2127849</v>
      </c>
      <c r="DW6" s="1">
        <v>0.21487010000000001</v>
      </c>
      <c r="DX6" s="1">
        <v>0.2334736</v>
      </c>
      <c r="DY6" s="1">
        <v>0.25199129999999997</v>
      </c>
      <c r="EA6">
        <f t="shared" si="29"/>
        <v>0.24240999999999999</v>
      </c>
      <c r="EB6">
        <f t="shared" si="30"/>
        <v>0.37025019999999997</v>
      </c>
      <c r="EC6">
        <f t="shared" si="31"/>
        <v>0.2228976</v>
      </c>
      <c r="ED6">
        <f t="shared" si="11"/>
        <v>1.8177353154478812E-2</v>
      </c>
      <c r="EE6">
        <f t="shared" si="33"/>
        <v>4.530379999999995E-2</v>
      </c>
      <c r="EG6" s="1">
        <v>0.24240999999999999</v>
      </c>
      <c r="EH6" s="1">
        <v>0.26737240000000001</v>
      </c>
      <c r="EI6" s="1">
        <v>0.32494640000000002</v>
      </c>
      <c r="EJ6" s="1">
        <v>0.23033400000000001</v>
      </c>
      <c r="EK6" s="1">
        <v>0.15977440000000001</v>
      </c>
      <c r="EL6" s="1">
        <v>2884.5740000000001</v>
      </c>
      <c r="EM6" s="1">
        <v>3012.2330000000002</v>
      </c>
      <c r="EN6" s="1">
        <v>3351.614</v>
      </c>
      <c r="EO6" s="1">
        <v>2644.5239999999999</v>
      </c>
      <c r="EP6" s="1">
        <v>2482.9050000000002</v>
      </c>
    </row>
    <row r="7" spans="1:146" x14ac:dyDescent="0.25">
      <c r="A7">
        <v>2023</v>
      </c>
      <c r="B7" s="1">
        <v>35929</v>
      </c>
      <c r="C7" s="1">
        <v>51150</v>
      </c>
      <c r="D7" s="1">
        <v>29915</v>
      </c>
      <c r="E7" s="1">
        <v>9707</v>
      </c>
      <c r="G7">
        <f>'care receipt'!$N$5*'care provision'!B7/1000</f>
        <v>2374.5717906762848</v>
      </c>
      <c r="H7">
        <f>'care receipt'!$N$5*'care provision'!C7/1000</f>
        <v>3380.537924603856</v>
      </c>
      <c r="I7">
        <f>'care receipt'!$N$5*'care provision'!D7/1000</f>
        <v>1977.1024831774068</v>
      </c>
      <c r="J7">
        <f>'care receipt'!$N$5*'care provision'!E7/1000</f>
        <v>641.54216293508568</v>
      </c>
      <c r="K7">
        <f t="shared" si="12"/>
        <v>8373.7543613926337</v>
      </c>
      <c r="L7">
        <f>K7/'care receipt'!BR7</f>
        <v>2.2908673404813134</v>
      </c>
      <c r="N7" s="1">
        <v>13436</v>
      </c>
      <c r="O7" s="1">
        <v>7414</v>
      </c>
      <c r="P7" s="1">
        <v>6515</v>
      </c>
      <c r="Q7" s="1">
        <v>2969</v>
      </c>
      <c r="R7" s="1">
        <v>5890</v>
      </c>
      <c r="S7" s="1">
        <v>17.225249999999999</v>
      </c>
      <c r="U7">
        <f>'care receipt'!$N$5*'care provision'!N7/1000</f>
        <v>887.99428259975389</v>
      </c>
      <c r="V7">
        <f>'care receipt'!$N$5*'care provision'!O7/1000</f>
        <v>489.996249716774</v>
      </c>
      <c r="W7">
        <f>'care receipt'!$N$5*'care provision'!P7/1000</f>
        <v>430.580734678282</v>
      </c>
      <c r="X7">
        <f>'care receipt'!$N$5*'care provision'!Q7/1000</f>
        <v>196.22320817495307</v>
      </c>
      <c r="Y7">
        <f>'care receipt'!$N$5*'care provision'!R7/1000</f>
        <v>389.27406404529256</v>
      </c>
      <c r="Z7">
        <f t="shared" si="13"/>
        <v>17.225249999999999</v>
      </c>
      <c r="AB7" s="1">
        <v>21531</v>
      </c>
      <c r="AC7" s="1">
        <v>10317</v>
      </c>
      <c r="AD7" s="1">
        <v>8689</v>
      </c>
      <c r="AE7" s="1">
        <v>3790</v>
      </c>
      <c r="AF7" s="1">
        <v>7032</v>
      </c>
      <c r="AG7" s="1">
        <v>15.29161</v>
      </c>
      <c r="AI7">
        <f>'care receipt'!$N$5*'care provision'!AB7/1000</f>
        <v>1422.9982806382334</v>
      </c>
      <c r="AJ7">
        <f>'care receipt'!$N$5*'care provision'!AC7/1000</f>
        <v>681.85747347288338</v>
      </c>
      <c r="AK7">
        <f>'care receipt'!$N$5*'care provision'!AD7/1000</f>
        <v>574.26185780807248</v>
      </c>
      <c r="AL7">
        <f>'care receipt'!$N$5*'care provision'!AE7/1000</f>
        <v>250.48365071844802</v>
      </c>
      <c r="AM7">
        <f>'care receipt'!$N$5*'care provision'!AF7/1000</f>
        <v>464.7496126258909</v>
      </c>
      <c r="AN7">
        <f t="shared" si="14"/>
        <v>15.29161</v>
      </c>
      <c r="AP7" s="1">
        <v>11756</v>
      </c>
      <c r="AQ7" s="1">
        <v>6169</v>
      </c>
      <c r="AR7" s="1">
        <v>5483</v>
      </c>
      <c r="AS7" s="1">
        <v>2437</v>
      </c>
      <c r="AT7" s="1">
        <v>4703</v>
      </c>
      <c r="AU7" s="1">
        <v>16.352160000000001</v>
      </c>
      <c r="AW7">
        <f>'care receipt'!$N$5*'care provision'!AP7/1000</f>
        <v>776.96195193827828</v>
      </c>
      <c r="AX7">
        <f>'care receipt'!$N$5*'care provision'!AQ7/1000</f>
        <v>407.71336181585906</v>
      </c>
      <c r="AY7">
        <f>'care receipt'!$N$5*'care provision'!AR7/1000</f>
        <v>362.37516012908986</v>
      </c>
      <c r="AZ7">
        <f>'care receipt'!$N$5*'care provision'!AS7/1000</f>
        <v>161.06297013215246</v>
      </c>
      <c r="BA7">
        <f>'care receipt'!$N$5*'care provision'!AT7/1000</f>
        <v>310.82443517911901</v>
      </c>
      <c r="BB7">
        <f t="shared" si="15"/>
        <v>16.352160000000001</v>
      </c>
      <c r="BD7" s="1">
        <v>3487</v>
      </c>
      <c r="BE7" s="1">
        <v>2169</v>
      </c>
      <c r="BF7" s="1">
        <v>1961</v>
      </c>
      <c r="BG7" s="1">
        <v>819</v>
      </c>
      <c r="BH7" s="1">
        <v>1579</v>
      </c>
      <c r="BI7" s="1">
        <v>16.78248</v>
      </c>
      <c r="BK7">
        <f>'care receipt'!$N$5*'care provision'!BD7/1000</f>
        <v>230.45817679557473</v>
      </c>
      <c r="BL7">
        <f>'care receipt'!$N$5*'care provision'!BE7/1000</f>
        <v>143.35066976472658</v>
      </c>
      <c r="BM7">
        <f>'care receipt'!$N$5*'care provision'!BF7/1000</f>
        <v>129.6038097780677</v>
      </c>
      <c r="BN7">
        <f>'care receipt'!$N$5*'care provision'!BG7/1000</f>
        <v>54.128261197469371</v>
      </c>
      <c r="BO7">
        <f>'care receipt'!$N$5*'care provision'!BH7/1000</f>
        <v>104.35717268718453</v>
      </c>
      <c r="BP7">
        <f t="shared" si="16"/>
        <v>16.78248</v>
      </c>
      <c r="BR7">
        <f t="shared" si="17"/>
        <v>3318.4126919718401</v>
      </c>
      <c r="BS7">
        <f t="shared" si="18"/>
        <v>1722.9177547702429</v>
      </c>
      <c r="BT7">
        <f t="shared" si="19"/>
        <v>1496.8215623935118</v>
      </c>
      <c r="BU7">
        <f t="shared" si="20"/>
        <v>661.8980902230229</v>
      </c>
      <c r="BV7">
        <f t="shared" si="21"/>
        <v>1269.2052845374869</v>
      </c>
      <c r="BW7">
        <f t="shared" si="22"/>
        <v>16.204562383169822</v>
      </c>
      <c r="BY7">
        <f t="shared" si="23"/>
        <v>2134.2388567594098</v>
      </c>
      <c r="BZ7">
        <f t="shared" si="0"/>
        <v>2697.3121595028765</v>
      </c>
      <c r="CA7">
        <f t="shared" si="1"/>
        <v>1686.9277950878623</v>
      </c>
      <c r="CB7">
        <f t="shared" si="24"/>
        <v>561.78938234629459</v>
      </c>
      <c r="CC7">
        <f t="shared" si="25"/>
        <v>7080.2681936964436</v>
      </c>
      <c r="CD7">
        <f t="shared" si="26"/>
        <v>0.68239661042272559</v>
      </c>
      <c r="CE7">
        <f>CC7/'care receipt'!CC7</f>
        <v>1.7946296872339691</v>
      </c>
      <c r="CG7">
        <f>G7*Z7*365.25/7*'care receipt'!$CL7/10^6</f>
        <v>26.825531167267048</v>
      </c>
      <c r="CH7">
        <f>H7*AN7*365.25/7*'care receipt'!$CL7/10^6</f>
        <v>33.902874166792238</v>
      </c>
      <c r="CI7">
        <f>I7*BB7*365.25/7*'care receipt'!$CL7/10^6</f>
        <v>21.203219124577963</v>
      </c>
      <c r="CJ7">
        <f>J7*BP7*365.25/7*'care receipt'!$CL7/10^6</f>
        <v>7.0612052338193765</v>
      </c>
      <c r="CK7">
        <f t="shared" si="27"/>
        <v>88.992829692456638</v>
      </c>
      <c r="CM7" s="1">
        <v>17637</v>
      </c>
      <c r="CN7" s="1">
        <v>23655</v>
      </c>
      <c r="CO7" s="1">
        <v>396</v>
      </c>
      <c r="CP7" s="1">
        <v>4</v>
      </c>
      <c r="CR7">
        <f>'care receipt'!$N$5*'care provision'!CM7/1000</f>
        <v>1165.6411999264558</v>
      </c>
      <c r="CS7">
        <f>'care receipt'!$N$5*'care provision'!CN7/1000</f>
        <v>1563.3748701173845</v>
      </c>
      <c r="CT7">
        <f>'care receipt'!$N$5*'care provision'!CO7/1000</f>
        <v>26.171906513062112</v>
      </c>
      <c r="CU7">
        <f>'care receipt'!$N$5*'care provision'!CP7/1000</f>
        <v>0.26436269205113244</v>
      </c>
      <c r="CW7">
        <f t="shared" si="2"/>
        <v>2023</v>
      </c>
      <c r="CX7">
        <f t="shared" si="3"/>
        <v>0.49088480057891948</v>
      </c>
      <c r="CY7">
        <f t="shared" si="4"/>
        <v>0.4624633431085044</v>
      </c>
      <c r="CZ7">
        <f t="shared" si="5"/>
        <v>1.3237506267758648E-2</v>
      </c>
      <c r="DA7">
        <f t="shared" si="6"/>
        <v>4.1207376120325537E-4</v>
      </c>
      <c r="DC7" s="1">
        <v>514.48289999999997</v>
      </c>
      <c r="DD7" s="1">
        <v>586.42280000000005</v>
      </c>
      <c r="DE7" s="1">
        <v>597.12840000000006</v>
      </c>
      <c r="DF7" s="1">
        <v>319.6223</v>
      </c>
      <c r="DH7">
        <f t="shared" si="7"/>
        <v>7.1964295787717125</v>
      </c>
      <c r="DI7">
        <f t="shared" si="8"/>
        <v>11.001584025406476</v>
      </c>
      <c r="DJ7">
        <f t="shared" si="9"/>
        <v>0.18753586393313232</v>
      </c>
      <c r="DK7">
        <f t="shared" si="10"/>
        <v>1.0139545400108961E-3</v>
      </c>
      <c r="DL7">
        <f>SUM(DH7:DK7)/'care receipt'!DS7</f>
        <v>0.41788150519523903</v>
      </c>
      <c r="DM7">
        <f t="shared" si="28"/>
        <v>18.386563422651331</v>
      </c>
      <c r="DN7">
        <f t="shared" si="32"/>
        <v>2.5364100000000001E-2</v>
      </c>
      <c r="DO7" s="1">
        <v>0.2334753</v>
      </c>
      <c r="DP7" s="1">
        <v>0.2081112</v>
      </c>
      <c r="DQ7" s="1">
        <v>0.35009459999999998</v>
      </c>
      <c r="DR7" s="1">
        <v>0.21974289999999999</v>
      </c>
      <c r="DS7" s="1">
        <v>1.9033999999999999E-2</v>
      </c>
      <c r="DT7" s="1">
        <v>3.4616999999999998E-3</v>
      </c>
      <c r="DU7" s="1">
        <v>0.23099159999999999</v>
      </c>
      <c r="DV7" s="1">
        <v>0.19691649999999999</v>
      </c>
      <c r="DW7" s="1">
        <v>0.2086768</v>
      </c>
      <c r="DX7" s="1">
        <v>0.2116236</v>
      </c>
      <c r="DY7" s="1">
        <v>0.23783190000000001</v>
      </c>
      <c r="EA7">
        <f t="shared" si="29"/>
        <v>0.2334753</v>
      </c>
      <c r="EB7">
        <f t="shared" si="30"/>
        <v>0.35009459999999998</v>
      </c>
      <c r="EC7">
        <f t="shared" si="31"/>
        <v>0.21974289999999999</v>
      </c>
      <c r="ED7">
        <f t="shared" si="11"/>
        <v>1.5218939778405936E-2</v>
      </c>
      <c r="EE7">
        <f t="shared" si="33"/>
        <v>4.455619999999999E-2</v>
      </c>
      <c r="EG7" s="1">
        <v>0.2334753</v>
      </c>
      <c r="EH7" s="1">
        <v>0.25314209999999998</v>
      </c>
      <c r="EI7" s="1">
        <v>0.30553839999999999</v>
      </c>
      <c r="EJ7" s="1">
        <v>0.21489050000000001</v>
      </c>
      <c r="EK7" s="1">
        <v>0.17706240000000001</v>
      </c>
      <c r="EL7" s="1">
        <v>2731.8330000000001</v>
      </c>
      <c r="EM7" s="1">
        <v>2879.2750000000001</v>
      </c>
      <c r="EN7" s="1">
        <v>3166.6030000000001</v>
      </c>
      <c r="EO7" s="1">
        <v>2518.8789999999999</v>
      </c>
      <c r="EP7" s="1">
        <v>2350.3000000000002</v>
      </c>
    </row>
    <row r="8" spans="1:146" x14ac:dyDescent="0.25">
      <c r="A8">
        <v>2024</v>
      </c>
      <c r="B8" s="1">
        <v>36916</v>
      </c>
      <c r="C8" s="1">
        <v>51839</v>
      </c>
      <c r="D8" s="1">
        <v>31086</v>
      </c>
      <c r="E8" s="1">
        <v>10426</v>
      </c>
      <c r="G8">
        <f>'care receipt'!$N$5*'care provision'!B8/1000</f>
        <v>2439.8032849399015</v>
      </c>
      <c r="H8">
        <f>'care receipt'!$N$5*'care provision'!C8/1000</f>
        <v>3426.074398309664</v>
      </c>
      <c r="I8">
        <f>'care receipt'!$N$5*'care provision'!D8/1000</f>
        <v>2054.4946612753761</v>
      </c>
      <c r="J8">
        <f>'care receipt'!$N$5*'care provision'!E8/1000</f>
        <v>689.06135683127684</v>
      </c>
      <c r="K8">
        <f t="shared" si="12"/>
        <v>8609.4337013562181</v>
      </c>
      <c r="L8">
        <f>K8/'care receipt'!BR8</f>
        <v>2.2235555176239656</v>
      </c>
      <c r="N8" s="1">
        <v>13534</v>
      </c>
      <c r="O8" s="1">
        <v>7558</v>
      </c>
      <c r="P8" s="1">
        <v>6722</v>
      </c>
      <c r="Q8" s="1">
        <v>3292</v>
      </c>
      <c r="R8" s="1">
        <v>6139</v>
      </c>
      <c r="S8" s="1">
        <v>17.630680000000002</v>
      </c>
      <c r="U8">
        <f>'care receipt'!$N$5*'care provision'!N8/1000</f>
        <v>894.47116855500667</v>
      </c>
      <c r="V8">
        <f>'care receipt'!$N$5*'care provision'!O8/1000</f>
        <v>499.51330663061481</v>
      </c>
      <c r="W8">
        <f>'care receipt'!$N$5*'care provision'!P8/1000</f>
        <v>444.26150399192807</v>
      </c>
      <c r="X8">
        <f>'care receipt'!$N$5*'care provision'!Q8/1000</f>
        <v>217.570495558082</v>
      </c>
      <c r="Y8">
        <f>'care receipt'!$N$5*'care provision'!R8/1000</f>
        <v>405.73064162547553</v>
      </c>
      <c r="Z8">
        <f t="shared" si="13"/>
        <v>17.630680000000002</v>
      </c>
      <c r="AB8" s="1">
        <v>22064</v>
      </c>
      <c r="AC8" s="1">
        <v>10296</v>
      </c>
      <c r="AD8" s="1">
        <v>8934</v>
      </c>
      <c r="AE8" s="1">
        <v>3743</v>
      </c>
      <c r="AF8" s="1">
        <v>7115</v>
      </c>
      <c r="AG8" s="1">
        <v>15.271739999999999</v>
      </c>
      <c r="AI8">
        <f>'care receipt'!$N$5*'care provision'!AB8/1000</f>
        <v>1458.2246093540466</v>
      </c>
      <c r="AJ8">
        <f>'care receipt'!$N$5*'care provision'!AC8/1000</f>
        <v>680.46956933961496</v>
      </c>
      <c r="AK8">
        <f>'care receipt'!$N$5*'care provision'!AD8/1000</f>
        <v>590.45407269620432</v>
      </c>
      <c r="AL8">
        <f>'care receipt'!$N$5*'care provision'!AE8/1000</f>
        <v>247.37738908684719</v>
      </c>
      <c r="AM8">
        <f>'care receipt'!$N$5*'care provision'!AF8/1000</f>
        <v>470.23513848595189</v>
      </c>
      <c r="AN8">
        <f t="shared" si="14"/>
        <v>15.271739999999999</v>
      </c>
      <c r="AP8" s="1">
        <v>12032</v>
      </c>
      <c r="AQ8" s="1">
        <v>6463</v>
      </c>
      <c r="AR8" s="1">
        <v>5859</v>
      </c>
      <c r="AS8" s="1">
        <v>2596</v>
      </c>
      <c r="AT8" s="1">
        <v>4800</v>
      </c>
      <c r="AU8" s="1">
        <v>16.527139999999999</v>
      </c>
      <c r="AW8">
        <f>'care receipt'!$N$5*'care provision'!AP8/1000</f>
        <v>795.2029776898064</v>
      </c>
      <c r="AX8">
        <f>'care receipt'!$N$5*'care provision'!AQ8/1000</f>
        <v>427.14401968161729</v>
      </c>
      <c r="AY8">
        <f>'care receipt'!$N$5*'care provision'!AR8/1000</f>
        <v>387.22525318189628</v>
      </c>
      <c r="AZ8">
        <f>'care receipt'!$N$5*'care provision'!AS8/1000</f>
        <v>171.57138714118497</v>
      </c>
      <c r="BA8">
        <f>'care receipt'!$N$5*'care provision'!AT8/1000</f>
        <v>317.23523046135898</v>
      </c>
      <c r="BB8">
        <f t="shared" si="15"/>
        <v>16.527139999999999</v>
      </c>
      <c r="BD8" s="1">
        <v>3690</v>
      </c>
      <c r="BE8" s="1">
        <v>2317</v>
      </c>
      <c r="BF8" s="1">
        <v>2156</v>
      </c>
      <c r="BG8" s="1">
        <v>948</v>
      </c>
      <c r="BH8" s="1">
        <v>1707</v>
      </c>
      <c r="BI8" s="1">
        <v>17.01754</v>
      </c>
      <c r="BK8">
        <f>'care receipt'!$N$5*'care provision'!BD8/1000</f>
        <v>243.8745834171697</v>
      </c>
      <c r="BL8">
        <f>'care receipt'!$N$5*'care provision'!BE8/1000</f>
        <v>153.13208937061847</v>
      </c>
      <c r="BM8">
        <f>'care receipt'!$N$5*'care provision'!BF8/1000</f>
        <v>142.4914910155604</v>
      </c>
      <c r="BN8">
        <f>'care receipt'!$N$5*'care provision'!BG8/1000</f>
        <v>62.653958016118388</v>
      </c>
      <c r="BO8">
        <f>'care receipt'!$N$5*'care provision'!BH8/1000</f>
        <v>112.81677883282079</v>
      </c>
      <c r="BP8">
        <f t="shared" si="16"/>
        <v>17.01754</v>
      </c>
      <c r="BR8">
        <f t="shared" si="17"/>
        <v>3391.7733390160292</v>
      </c>
      <c r="BS8">
        <f t="shared" si="18"/>
        <v>1760.2589850224656</v>
      </c>
      <c r="BT8">
        <f t="shared" si="19"/>
        <v>1564.4323208855892</v>
      </c>
      <c r="BU8">
        <f t="shared" si="20"/>
        <v>699.17322980223253</v>
      </c>
      <c r="BV8">
        <f t="shared" si="21"/>
        <v>1306.0177894056071</v>
      </c>
      <c r="BW8">
        <f t="shared" si="22"/>
        <v>16.379539398466228</v>
      </c>
      <c r="BY8">
        <f t="shared" si="23"/>
        <v>2244.4816507634673</v>
      </c>
      <c r="BZ8">
        <f t="shared" si="0"/>
        <v>2730.0933417010151</v>
      </c>
      <c r="CA8">
        <f t="shared" si="1"/>
        <v>1771.7192653312927</v>
      </c>
      <c r="CB8">
        <f t="shared" si="24"/>
        <v>611.85267016446062</v>
      </c>
      <c r="CC8">
        <f t="shared" si="25"/>
        <v>7358.1469279602352</v>
      </c>
      <c r="CD8">
        <f t="shared" si="26"/>
        <v>0.67606355800827878</v>
      </c>
      <c r="CE8">
        <f>CC8/'care receipt'!CC8</f>
        <v>1.7386672498721802</v>
      </c>
      <c r="CG8">
        <f>G8*Z8*365.25/7*'care receipt'!$CL8/10^6</f>
        <v>28.414644049932978</v>
      </c>
      <c r="CH8">
        <f>H8*AN8*365.25/7*'care receipt'!$CL8/10^6</f>
        <v>34.562381252321281</v>
      </c>
      <c r="CI8">
        <f>I8*BB8*365.25/7*'care receipt'!$CL8/10^6</f>
        <v>22.429576229181112</v>
      </c>
      <c r="CJ8">
        <f>J8*BP8*365.25/7*'care receipt'!$CL8/10^6</f>
        <v>7.7459202341041369</v>
      </c>
      <c r="CK8">
        <f t="shared" si="27"/>
        <v>93.152521765539504</v>
      </c>
      <c r="CM8" s="1">
        <v>18071</v>
      </c>
      <c r="CN8" s="1">
        <v>23898</v>
      </c>
      <c r="CO8" s="1">
        <v>454</v>
      </c>
      <c r="CP8" s="1">
        <v>3</v>
      </c>
      <c r="CR8">
        <f>'care receipt'!$N$5*'care provision'!CM8/1000</f>
        <v>1194.3245520140038</v>
      </c>
      <c r="CS8">
        <f>'care receipt'!$N$5*'care provision'!CN8/1000</f>
        <v>1579.4349036594908</v>
      </c>
      <c r="CT8">
        <f>'care receipt'!$N$5*'care provision'!CO8/1000</f>
        <v>30.005165547803536</v>
      </c>
      <c r="CU8">
        <f>'care receipt'!$N$5*'care provision'!CP8/1000</f>
        <v>0.19827201903834935</v>
      </c>
      <c r="CW8">
        <f t="shared" si="2"/>
        <v>2024</v>
      </c>
      <c r="CX8">
        <f t="shared" si="3"/>
        <v>0.48951674070863588</v>
      </c>
      <c r="CY8">
        <f t="shared" si="4"/>
        <v>0.46100426319952154</v>
      </c>
      <c r="CZ8">
        <f t="shared" si="5"/>
        <v>1.4604645177893585E-2</v>
      </c>
      <c r="DA8">
        <f t="shared" si="6"/>
        <v>2.8774218300402834E-4</v>
      </c>
      <c r="DC8" s="1">
        <v>516.58150000000001</v>
      </c>
      <c r="DD8" s="1">
        <v>577.51049999999998</v>
      </c>
      <c r="DE8" s="1">
        <v>537.16129999999998</v>
      </c>
      <c r="DF8" s="1">
        <v>173.3227</v>
      </c>
      <c r="DH8">
        <f t="shared" si="7"/>
        <v>7.4035916227946652</v>
      </c>
      <c r="DI8">
        <f t="shared" si="8"/>
        <v>10.945682891158132</v>
      </c>
      <c r="DJ8">
        <f t="shared" si="9"/>
        <v>0.19341136478848031</v>
      </c>
      <c r="DK8">
        <f t="shared" si="10"/>
        <v>4.1238050009013728E-4</v>
      </c>
      <c r="DL8">
        <f>SUM(DH8:DK8)/'care receipt'!DS8</f>
        <v>0.38979050735798049</v>
      </c>
      <c r="DM8">
        <f t="shared" si="28"/>
        <v>18.543098259241368</v>
      </c>
      <c r="DN8">
        <f t="shared" si="32"/>
        <v>3.3123900000000012E-2</v>
      </c>
      <c r="DO8" s="1">
        <v>0.24253060000000001</v>
      </c>
      <c r="DP8" s="1">
        <v>0.2094067</v>
      </c>
      <c r="DQ8" s="1">
        <v>0.3502806</v>
      </c>
      <c r="DR8" s="1">
        <v>0.2251862</v>
      </c>
      <c r="DS8" s="1">
        <v>2.0472199999999999E-2</v>
      </c>
      <c r="DT8" s="1">
        <v>3.3998000000000001E-3</v>
      </c>
      <c r="DU8" s="1">
        <v>0.23993900000000001</v>
      </c>
      <c r="DV8" s="1">
        <v>0.20436280000000001</v>
      </c>
      <c r="DW8" s="1">
        <v>0.20685290000000001</v>
      </c>
      <c r="DX8" s="1">
        <v>0.21271590000000001</v>
      </c>
      <c r="DY8" s="1">
        <v>0.2391462</v>
      </c>
      <c r="EA8">
        <f t="shared" si="29"/>
        <v>0.24253060000000001</v>
      </c>
      <c r="EB8">
        <f t="shared" si="30"/>
        <v>0.3502806</v>
      </c>
      <c r="EC8">
        <f t="shared" si="31"/>
        <v>0.2251862</v>
      </c>
      <c r="ED8">
        <f t="shared" si="11"/>
        <v>1.6184359317787625E-2</v>
      </c>
      <c r="EE8">
        <f t="shared" si="33"/>
        <v>3.6046399999999978E-2</v>
      </c>
      <c r="EG8" s="1">
        <v>0.24253060000000001</v>
      </c>
      <c r="EH8" s="1">
        <v>0.26453120000000002</v>
      </c>
      <c r="EI8" s="1">
        <v>0.31423420000000002</v>
      </c>
      <c r="EJ8" s="1">
        <v>0.22914780000000001</v>
      </c>
      <c r="EK8" s="1">
        <v>0.1781305</v>
      </c>
      <c r="EL8" s="1">
        <v>2883.5619999999999</v>
      </c>
      <c r="EM8" s="1">
        <v>3060.116</v>
      </c>
      <c r="EN8" s="1">
        <v>3493.7080000000001</v>
      </c>
      <c r="EO8" s="1">
        <v>2715.2570000000001</v>
      </c>
      <c r="EP8" s="1">
        <v>2541.9119999999998</v>
      </c>
    </row>
    <row r="9" spans="1:146" x14ac:dyDescent="0.25">
      <c r="A9">
        <v>2025</v>
      </c>
      <c r="B9" s="1">
        <v>35930</v>
      </c>
      <c r="C9" s="1">
        <v>51401</v>
      </c>
      <c r="D9" s="1">
        <v>32153</v>
      </c>
      <c r="E9" s="1">
        <v>10981</v>
      </c>
      <c r="G9">
        <f>'care receipt'!$N$5*'care provision'!B9/1000</f>
        <v>2374.6378813492975</v>
      </c>
      <c r="H9">
        <f>'care receipt'!$N$5*'care provision'!C9/1000</f>
        <v>3397.1266835300648</v>
      </c>
      <c r="I9">
        <f>'care receipt'!$N$5*'care provision'!D9/1000</f>
        <v>2125.0134093800157</v>
      </c>
      <c r="J9">
        <f>'care receipt'!$N$5*'care provision'!E9/1000</f>
        <v>725.74168035337141</v>
      </c>
      <c r="K9">
        <f t="shared" si="12"/>
        <v>8622.5196546127481</v>
      </c>
      <c r="L9">
        <f>K9/'care receipt'!BR9</f>
        <v>2.144641888448704</v>
      </c>
      <c r="N9" s="1">
        <v>13136</v>
      </c>
      <c r="O9" s="1">
        <v>7436</v>
      </c>
      <c r="P9" s="1">
        <v>6657</v>
      </c>
      <c r="Q9" s="1">
        <v>3047</v>
      </c>
      <c r="R9" s="1">
        <v>5954</v>
      </c>
      <c r="S9" s="1">
        <v>17.610499999999998</v>
      </c>
      <c r="U9">
        <f>'care receipt'!$N$5*'care provision'!N9/1000</f>
        <v>868.16708069591903</v>
      </c>
      <c r="V9">
        <f>'care receipt'!$N$5*'care provision'!O9/1000</f>
        <v>491.45024452305523</v>
      </c>
      <c r="W9">
        <f>'care receipt'!$N$5*'care provision'!P9/1000</f>
        <v>439.96561024609719</v>
      </c>
      <c r="X9">
        <f>'care receipt'!$N$5*'care provision'!Q9/1000</f>
        <v>201.37828066995016</v>
      </c>
      <c r="Y9">
        <f>'care receipt'!$N$5*'care provision'!R9/1000</f>
        <v>393.50386711811063</v>
      </c>
      <c r="Z9">
        <f t="shared" si="13"/>
        <v>17.610499999999998</v>
      </c>
      <c r="AB9" s="1">
        <v>21748</v>
      </c>
      <c r="AC9" s="1">
        <v>10408</v>
      </c>
      <c r="AD9" s="1">
        <v>8602</v>
      </c>
      <c r="AE9" s="1">
        <v>3755</v>
      </c>
      <c r="AF9" s="1">
        <v>7319</v>
      </c>
      <c r="AG9" s="1">
        <v>15.51108</v>
      </c>
      <c r="AI9">
        <f>'care receipt'!$N$5*'care provision'!AB9/1000</f>
        <v>1437.3399566820071</v>
      </c>
      <c r="AJ9">
        <f>'care receipt'!$N$5*'care provision'!AC9/1000</f>
        <v>687.87172471704662</v>
      </c>
      <c r="AK9">
        <f>'care receipt'!$N$5*'care provision'!AD9/1000</f>
        <v>568.51196925596037</v>
      </c>
      <c r="AL9">
        <f>'care receipt'!$N$5*'care provision'!AE9/1000</f>
        <v>248.17047716300058</v>
      </c>
      <c r="AM9">
        <f>'care receipt'!$N$5*'care provision'!AF9/1000</f>
        <v>483.71763578055965</v>
      </c>
      <c r="AN9">
        <f t="shared" si="14"/>
        <v>15.51108</v>
      </c>
      <c r="AP9" s="1">
        <v>12556</v>
      </c>
      <c r="AQ9" s="1">
        <v>6807</v>
      </c>
      <c r="AR9" s="1">
        <v>5871</v>
      </c>
      <c r="AS9" s="1">
        <v>2712</v>
      </c>
      <c r="AT9" s="1">
        <v>4991</v>
      </c>
      <c r="AU9" s="1">
        <v>16.37961</v>
      </c>
      <c r="AW9">
        <f>'care receipt'!$N$5*'care provision'!AP9/1000</f>
        <v>829.83449034850469</v>
      </c>
      <c r="AX9">
        <f>'care receipt'!$N$5*'care provision'!AQ9/1000</f>
        <v>449.87921119801467</v>
      </c>
      <c r="AY9">
        <f>'care receipt'!$N$5*'care provision'!AR9/1000</f>
        <v>388.01834125804965</v>
      </c>
      <c r="AZ9">
        <f>'care receipt'!$N$5*'care provision'!AS9/1000</f>
        <v>179.2379052106678</v>
      </c>
      <c r="BA9">
        <f>'care receipt'!$N$5*'care provision'!AT9/1000</f>
        <v>329.8585490068005</v>
      </c>
      <c r="BB9">
        <f t="shared" si="15"/>
        <v>16.37961</v>
      </c>
      <c r="BD9" s="1">
        <v>3956</v>
      </c>
      <c r="BE9" s="1">
        <v>2371</v>
      </c>
      <c r="BF9" s="1">
        <v>2279</v>
      </c>
      <c r="BG9" s="1">
        <v>995</v>
      </c>
      <c r="BH9" s="1">
        <v>1889</v>
      </c>
      <c r="BI9" s="1">
        <v>17.386369999999999</v>
      </c>
      <c r="BK9">
        <f>'care receipt'!$N$5*'care provision'!BD9/1000</f>
        <v>261.45470243857</v>
      </c>
      <c r="BL9">
        <f>'care receipt'!$N$5*'care provision'!BE9/1000</f>
        <v>156.70098571330877</v>
      </c>
      <c r="BM9">
        <f>'care receipt'!$N$5*'care provision'!BF9/1000</f>
        <v>150.6206437961327</v>
      </c>
      <c r="BN9">
        <f>'care receipt'!$N$5*'care provision'!BG9/1000</f>
        <v>65.760219647719211</v>
      </c>
      <c r="BO9">
        <f>'care receipt'!$N$5*'care provision'!BH9/1000</f>
        <v>124.8452813211473</v>
      </c>
      <c r="BP9">
        <f t="shared" si="16"/>
        <v>17.386369999999999</v>
      </c>
      <c r="BR9">
        <f t="shared" si="17"/>
        <v>3396.7962301650009</v>
      </c>
      <c r="BS9">
        <f t="shared" si="18"/>
        <v>1785.9021661514255</v>
      </c>
      <c r="BT9">
        <f t="shared" si="19"/>
        <v>1547.1165645562398</v>
      </c>
      <c r="BU9">
        <f t="shared" si="20"/>
        <v>694.54688269133783</v>
      </c>
      <c r="BV9">
        <f t="shared" si="21"/>
        <v>1331.925333226618</v>
      </c>
      <c r="BW9">
        <f t="shared" si="22"/>
        <v>16.461147567393557</v>
      </c>
      <c r="BY9">
        <f t="shared" si="23"/>
        <v>2182.0327413672185</v>
      </c>
      <c r="BZ9">
        <f t="shared" si="0"/>
        <v>2749.4508782492094</v>
      </c>
      <c r="CA9">
        <f t="shared" si="1"/>
        <v>1816.1738425320111</v>
      </c>
      <c r="CB9">
        <f t="shared" si="24"/>
        <v>658.3899123851927</v>
      </c>
      <c r="CC9">
        <f t="shared" si="25"/>
        <v>7406.0473745336312</v>
      </c>
      <c r="CD9">
        <f t="shared" si="26"/>
        <v>0.66587254580274269</v>
      </c>
      <c r="CE9">
        <f>CC9/'care receipt'!CC9</f>
        <v>1.6892995469908794</v>
      </c>
      <c r="CG9">
        <f>G9*Z9*365.25/7*'care receipt'!$CL9/10^6</f>
        <v>28.035598374628236</v>
      </c>
      <c r="CH9">
        <f>H9*AN9*365.25/7*'care receipt'!$CL9/10^6</f>
        <v>35.326005477381301</v>
      </c>
      <c r="CI9">
        <f>I9*BB9*365.25/7*'care receipt'!$CL9/10^6</f>
        <v>23.33490211326016</v>
      </c>
      <c r="CJ9">
        <f>J9*BP9*365.25/7*'care receipt'!$CL9/10^6</f>
        <v>8.4592475665476474</v>
      </c>
      <c r="CK9">
        <f t="shared" si="27"/>
        <v>95.155753531817339</v>
      </c>
      <c r="CM9" s="1">
        <v>17230</v>
      </c>
      <c r="CN9" s="1">
        <v>23586</v>
      </c>
      <c r="CO9" s="1">
        <v>482</v>
      </c>
      <c r="CP9" s="1">
        <v>5</v>
      </c>
      <c r="CR9">
        <f>'care receipt'!$N$5*'care provision'!CM9/1000</f>
        <v>1138.7422960102531</v>
      </c>
      <c r="CS9">
        <f>'care receipt'!$N$5*'care provision'!CN9/1000</f>
        <v>1558.8146136795026</v>
      </c>
      <c r="CT9">
        <f>'care receipt'!$N$5*'care provision'!CO9/1000</f>
        <v>31.85570439216146</v>
      </c>
      <c r="CU9">
        <f>'care receipt'!$N$5*'care provision'!CP9/1000</f>
        <v>0.33045336506391554</v>
      </c>
      <c r="CW9">
        <f t="shared" si="2"/>
        <v>2025</v>
      </c>
      <c r="CX9">
        <f t="shared" si="3"/>
        <v>0.47954355691622597</v>
      </c>
      <c r="CY9">
        <f t="shared" si="4"/>
        <v>0.45886266804147779</v>
      </c>
      <c r="CZ9">
        <f t="shared" si="5"/>
        <v>1.4990825117407394E-2</v>
      </c>
      <c r="DA9">
        <f t="shared" si="6"/>
        <v>4.5533193698205987E-4</v>
      </c>
      <c r="DC9" s="1">
        <v>533.83519999999999</v>
      </c>
      <c r="DD9" s="1">
        <v>572.28179999999998</v>
      </c>
      <c r="DE9" s="1">
        <v>494.91449999999998</v>
      </c>
      <c r="DF9" s="1">
        <v>371.54070000000002</v>
      </c>
      <c r="DH9">
        <f t="shared" si="7"/>
        <v>7.2948086560691108</v>
      </c>
      <c r="DI9">
        <f t="shared" si="8"/>
        <v>10.704974795793722</v>
      </c>
      <c r="DJ9">
        <f t="shared" si="9"/>
        <v>0.18919020013673271</v>
      </c>
      <c r="DK9">
        <f t="shared" si="10"/>
        <v>1.4733224948784327E-3</v>
      </c>
      <c r="DL9">
        <f>SUM(DH9:DK9)/'care receipt'!DS9</f>
        <v>0.36257403314585668</v>
      </c>
      <c r="DM9">
        <f t="shared" si="28"/>
        <v>18.190446974494442</v>
      </c>
      <c r="DN9">
        <f t="shared" si="32"/>
        <v>3.0769200000000024E-2</v>
      </c>
      <c r="DO9" s="1">
        <v>0.24464050000000001</v>
      </c>
      <c r="DP9" s="1">
        <v>0.21387129999999999</v>
      </c>
      <c r="DQ9" s="1">
        <v>0.36723349999999999</v>
      </c>
      <c r="DR9" s="1">
        <v>0.2306675</v>
      </c>
      <c r="DS9" s="1">
        <v>2.1869E-2</v>
      </c>
      <c r="DT9" s="1">
        <v>2.2355999999999999E-3</v>
      </c>
      <c r="DU9" s="1">
        <v>0.24236559999999999</v>
      </c>
      <c r="DV9" s="1">
        <v>0.20594580000000001</v>
      </c>
      <c r="DW9" s="1">
        <v>0.2118003</v>
      </c>
      <c r="DX9" s="1">
        <v>0.22036049999999999</v>
      </c>
      <c r="DY9" s="1">
        <v>0.24540799999999999</v>
      </c>
      <c r="EA9">
        <f t="shared" si="29"/>
        <v>0.24464050000000001</v>
      </c>
      <c r="EB9">
        <f t="shared" si="30"/>
        <v>0.36723349999999999</v>
      </c>
      <c r="EC9">
        <f t="shared" si="31"/>
        <v>0.2306675</v>
      </c>
      <c r="ED9">
        <f t="shared" si="11"/>
        <v>1.6870753479853479E-2</v>
      </c>
      <c r="EE9">
        <f t="shared" si="33"/>
        <v>5.6926199999999982E-2</v>
      </c>
      <c r="EG9" s="1">
        <v>0.24464050000000001</v>
      </c>
      <c r="EH9" s="1">
        <v>0.25874629999999998</v>
      </c>
      <c r="EI9" s="1">
        <v>0.31030730000000001</v>
      </c>
      <c r="EJ9" s="1">
        <v>0.22325829999999999</v>
      </c>
      <c r="EK9" s="1">
        <v>0.1810631</v>
      </c>
      <c r="EL9" s="1">
        <v>2950.047</v>
      </c>
      <c r="EM9" s="1">
        <v>3153.0680000000002</v>
      </c>
      <c r="EN9" s="1">
        <v>3626.41</v>
      </c>
      <c r="EO9" s="1">
        <v>2778.9209999999998</v>
      </c>
      <c r="EP9" s="1">
        <v>2685.893</v>
      </c>
    </row>
    <row r="10" spans="1:146" x14ac:dyDescent="0.25">
      <c r="A10">
        <v>2026</v>
      </c>
      <c r="B10" s="1">
        <v>36148</v>
      </c>
      <c r="C10" s="1">
        <v>51508</v>
      </c>
      <c r="D10" s="1">
        <v>32830</v>
      </c>
      <c r="E10" s="1">
        <v>11533</v>
      </c>
      <c r="G10">
        <f>'care receipt'!$N$5*'care provision'!B10/1000</f>
        <v>2389.0456480660837</v>
      </c>
      <c r="H10">
        <f>'care receipt'!$N$5*'care provision'!C10/1000</f>
        <v>3404.1983855424328</v>
      </c>
      <c r="I10">
        <f>'care receipt'!$N$5*'care provision'!D10/1000</f>
        <v>2169.75679500967</v>
      </c>
      <c r="J10">
        <f>'care receipt'!$N$5*'care provision'!E10/1000</f>
        <v>762.22373185642766</v>
      </c>
      <c r="K10">
        <f t="shared" si="12"/>
        <v>8725.2245604746149</v>
      </c>
      <c r="L10">
        <f>K10/'care receipt'!BR10</f>
        <v>2.1055326071354523</v>
      </c>
      <c r="N10" s="1">
        <v>13174</v>
      </c>
      <c r="O10" s="1">
        <v>7397</v>
      </c>
      <c r="P10" s="1">
        <v>6772</v>
      </c>
      <c r="Q10" s="1">
        <v>3124</v>
      </c>
      <c r="R10" s="1">
        <v>6026</v>
      </c>
      <c r="S10" s="1">
        <v>17.535309999999999</v>
      </c>
      <c r="U10">
        <f>'care receipt'!$N$5*'care provision'!N10/1000</f>
        <v>870.67852627040475</v>
      </c>
      <c r="V10">
        <f>'care receipt'!$N$5*'care provision'!O10/1000</f>
        <v>488.8727082755567</v>
      </c>
      <c r="W10">
        <f>'care receipt'!$N$5*'care provision'!P10/1000</f>
        <v>447.56603764256727</v>
      </c>
      <c r="X10">
        <f>'care receipt'!$N$5*'care provision'!Q10/1000</f>
        <v>206.46726249193443</v>
      </c>
      <c r="Y10">
        <f>'care receipt'!$N$5*'care provision'!R10/1000</f>
        <v>398.26239557503106</v>
      </c>
      <c r="Z10">
        <f t="shared" si="13"/>
        <v>17.535309999999999</v>
      </c>
      <c r="AB10" s="1">
        <v>21876</v>
      </c>
      <c r="AC10" s="1">
        <v>10250</v>
      </c>
      <c r="AD10" s="1">
        <v>8706</v>
      </c>
      <c r="AE10" s="1">
        <v>3921</v>
      </c>
      <c r="AF10" s="1">
        <v>7102</v>
      </c>
      <c r="AG10" s="1">
        <v>15.305619999999999</v>
      </c>
      <c r="AI10">
        <f>'care receipt'!$N$5*'care provision'!AB10/1000</f>
        <v>1445.7995628276435</v>
      </c>
      <c r="AJ10">
        <f>'care receipt'!$N$5*'care provision'!AC10/1000</f>
        <v>677.42939838102689</v>
      </c>
      <c r="AK10">
        <f>'care receipt'!$N$5*'care provision'!AD10/1000</f>
        <v>575.38539924928978</v>
      </c>
      <c r="AL10">
        <f>'care receipt'!$N$5*'care provision'!AE10/1000</f>
        <v>259.14152888312259</v>
      </c>
      <c r="AM10">
        <f>'care receipt'!$N$5*'care provision'!AF10/1000</f>
        <v>469.37595973678566</v>
      </c>
      <c r="AN10">
        <f t="shared" si="14"/>
        <v>15.305619999999999</v>
      </c>
      <c r="AP10" s="1">
        <v>12763</v>
      </c>
      <c r="AQ10" s="1">
        <v>6791</v>
      </c>
      <c r="AR10" s="1">
        <v>6316</v>
      </c>
      <c r="AS10" s="1">
        <v>2735</v>
      </c>
      <c r="AT10" s="1">
        <v>5108</v>
      </c>
      <c r="AU10" s="1">
        <v>16.375830000000001</v>
      </c>
      <c r="AW10">
        <f>'care receipt'!$N$5*'care provision'!AP10/1000</f>
        <v>843.51525966215092</v>
      </c>
      <c r="AX10">
        <f>'care receipt'!$N$5*'care provision'!AQ10/1000</f>
        <v>448.82176042981013</v>
      </c>
      <c r="AY10">
        <f>'care receipt'!$N$5*'care provision'!AR10/1000</f>
        <v>417.42869074873812</v>
      </c>
      <c r="AZ10">
        <f>'care receipt'!$N$5*'care provision'!AS10/1000</f>
        <v>180.75799068996182</v>
      </c>
      <c r="BA10">
        <f>'care receipt'!$N$5*'care provision'!AT10/1000</f>
        <v>337.59115774929614</v>
      </c>
      <c r="BB10">
        <f t="shared" si="15"/>
        <v>16.375830000000001</v>
      </c>
      <c r="BD10" s="1">
        <v>4177</v>
      </c>
      <c r="BE10" s="1">
        <v>2589</v>
      </c>
      <c r="BF10" s="1">
        <v>2244</v>
      </c>
      <c r="BG10" s="1">
        <v>1040</v>
      </c>
      <c r="BH10" s="1">
        <v>2044</v>
      </c>
      <c r="BI10" s="1">
        <v>17.854179999999999</v>
      </c>
      <c r="BK10">
        <f>'care receipt'!$N$5*'care provision'!BD10/1000</f>
        <v>276.0607411743951</v>
      </c>
      <c r="BL10">
        <f>'care receipt'!$N$5*'care provision'!BE10/1000</f>
        <v>171.10875243009548</v>
      </c>
      <c r="BM10">
        <f>'care receipt'!$N$5*'care provision'!BF10/1000</f>
        <v>148.30747024068529</v>
      </c>
      <c r="BN10">
        <f>'care receipt'!$N$5*'care provision'!BG10/1000</f>
        <v>68.734299933294452</v>
      </c>
      <c r="BO10">
        <f>'care receipt'!$N$5*'care provision'!BH10/1000</f>
        <v>135.08933563812869</v>
      </c>
      <c r="BP10">
        <f t="shared" si="16"/>
        <v>17.854179999999999</v>
      </c>
      <c r="BR10">
        <f t="shared" si="17"/>
        <v>3436.0540899345942</v>
      </c>
      <c r="BS10">
        <f t="shared" si="18"/>
        <v>1786.2326195164892</v>
      </c>
      <c r="BT10">
        <f t="shared" si="19"/>
        <v>1588.6875978812805</v>
      </c>
      <c r="BU10">
        <f t="shared" si="20"/>
        <v>715.10108199831325</v>
      </c>
      <c r="BV10">
        <f t="shared" si="21"/>
        <v>1340.3188486992417</v>
      </c>
      <c r="BW10">
        <f t="shared" si="22"/>
        <v>16.404903973518959</v>
      </c>
      <c r="BY10">
        <f t="shared" si="23"/>
        <v>2185.8989456717118</v>
      </c>
      <c r="BZ10">
        <f t="shared" si="0"/>
        <v>2718.6792511333442</v>
      </c>
      <c r="CA10">
        <f t="shared" si="1"/>
        <v>1853.9864805855111</v>
      </c>
      <c r="CB10">
        <f t="shared" si="24"/>
        <v>710.09190195035615</v>
      </c>
      <c r="CC10">
        <f t="shared" si="25"/>
        <v>7468.6565793409236</v>
      </c>
      <c r="CD10">
        <f t="shared" si="26"/>
        <v>0.65668813992219521</v>
      </c>
      <c r="CE10">
        <f>CC10/'care receipt'!CC10</f>
        <v>1.6447058409369615</v>
      </c>
      <c r="CG10">
        <f>G10*Z10*365.25/7*'care receipt'!$CL10/10^6</f>
        <v>28.16747957077478</v>
      </c>
      <c r="CH10">
        <f>H10*AN10*365.25/7*'care receipt'!$CL10/10^6</f>
        <v>35.032883115397517</v>
      </c>
      <c r="CI10">
        <f>I10*BB10*365.25/7*'care receipt'!$CL10/10^6</f>
        <v>23.890457708390318</v>
      </c>
      <c r="CJ10">
        <f>J10*BP10*365.25/7*'care receipt'!$CL10/10^6</f>
        <v>9.1502396216275876</v>
      </c>
      <c r="CK10">
        <f t="shared" si="27"/>
        <v>96.241060016190204</v>
      </c>
      <c r="CM10" s="1">
        <v>17241</v>
      </c>
      <c r="CN10" s="1">
        <v>23359</v>
      </c>
      <c r="CO10" s="1">
        <v>519</v>
      </c>
      <c r="CP10" s="1">
        <v>5</v>
      </c>
      <c r="CR10">
        <f>'care receipt'!$N$5*'care provision'!CM10/1000</f>
        <v>1139.4692934133936</v>
      </c>
      <c r="CS10">
        <f>'care receipt'!$N$5*'care provision'!CN10/1000</f>
        <v>1543.812030905601</v>
      </c>
      <c r="CT10">
        <f>'care receipt'!$N$5*'care provision'!CO10/1000</f>
        <v>34.301059293634431</v>
      </c>
      <c r="CU10">
        <f>'care receipt'!$N$5*'care provision'!CP10/1000</f>
        <v>0.33045336506391554</v>
      </c>
      <c r="CW10">
        <f t="shared" si="2"/>
        <v>2026</v>
      </c>
      <c r="CX10">
        <f t="shared" si="3"/>
        <v>0.47695584817970571</v>
      </c>
      <c r="CY10">
        <f t="shared" si="4"/>
        <v>0.45350236856410658</v>
      </c>
      <c r="CZ10">
        <f t="shared" si="5"/>
        <v>1.5808711544319214E-2</v>
      </c>
      <c r="DA10">
        <f t="shared" si="6"/>
        <v>4.3353854157634607E-4</v>
      </c>
      <c r="DC10" s="1">
        <v>537.875</v>
      </c>
      <c r="DD10" s="1">
        <v>567.8904</v>
      </c>
      <c r="DE10" s="1">
        <v>516.15160000000003</v>
      </c>
      <c r="DF10" s="1">
        <v>492.61660000000001</v>
      </c>
      <c r="DH10">
        <f t="shared" si="7"/>
        <v>7.3547045543367497</v>
      </c>
      <c r="DI10">
        <f t="shared" si="8"/>
        <v>10.52059238106953</v>
      </c>
      <c r="DJ10">
        <f t="shared" si="9"/>
        <v>0.21245455963325138</v>
      </c>
      <c r="DK10">
        <f t="shared" si="10"/>
        <v>1.9534417578761384E-3</v>
      </c>
      <c r="DL10">
        <f>SUM(DH10:DK10)/'care receipt'!DS10</f>
        <v>0.34719170990753584</v>
      </c>
      <c r="DM10">
        <f t="shared" si="28"/>
        <v>18.089704936797407</v>
      </c>
      <c r="DN10">
        <f t="shared" si="32"/>
        <v>3.4592600000000001E-2</v>
      </c>
      <c r="DO10" s="1">
        <v>0.24976019999999999</v>
      </c>
      <c r="DP10" s="1">
        <v>0.21516759999999999</v>
      </c>
      <c r="DQ10" s="1">
        <v>0.37476789999999999</v>
      </c>
      <c r="DR10" s="1">
        <v>0.231049</v>
      </c>
      <c r="DS10" s="1">
        <v>2.4663000000000001E-2</v>
      </c>
      <c r="DT10" s="1">
        <v>2.1624000000000001E-3</v>
      </c>
      <c r="DU10" s="1">
        <v>0.2473959</v>
      </c>
      <c r="DV10" s="1">
        <v>0.2017147</v>
      </c>
      <c r="DW10" s="1">
        <v>0.2167473</v>
      </c>
      <c r="DX10" s="1">
        <v>0.21157239999999999</v>
      </c>
      <c r="DY10" s="1">
        <v>0.25152869999999999</v>
      </c>
      <c r="EA10">
        <f t="shared" si="29"/>
        <v>0.24976019999999999</v>
      </c>
      <c r="EB10">
        <f t="shared" si="30"/>
        <v>0.37476789999999999</v>
      </c>
      <c r="EC10">
        <f t="shared" si="31"/>
        <v>0.231049</v>
      </c>
      <c r="ED10">
        <f t="shared" si="11"/>
        <v>1.8813543926244847E-2</v>
      </c>
      <c r="EE10">
        <f t="shared" si="33"/>
        <v>5.4579900000000015E-2</v>
      </c>
      <c r="EG10" s="1">
        <v>0.24976019999999999</v>
      </c>
      <c r="EH10" s="1">
        <v>0.27023150000000001</v>
      </c>
      <c r="EI10" s="1">
        <v>0.32018799999999997</v>
      </c>
      <c r="EJ10" s="1">
        <v>0.2356019</v>
      </c>
      <c r="EK10" s="1">
        <v>0.2151515</v>
      </c>
      <c r="EL10" s="1">
        <v>2944.1590000000001</v>
      </c>
      <c r="EM10" s="1">
        <v>3182.6840000000002</v>
      </c>
      <c r="EN10" s="1">
        <v>3691.4749999999999</v>
      </c>
      <c r="EO10" s="1">
        <v>2765.9569999999999</v>
      </c>
      <c r="EP10" s="1">
        <v>2668.3249999999998</v>
      </c>
    </row>
    <row r="11" spans="1:146" x14ac:dyDescent="0.25">
      <c r="A11">
        <v>2027</v>
      </c>
      <c r="B11" s="1">
        <v>36479</v>
      </c>
      <c r="C11" s="1">
        <v>51634</v>
      </c>
      <c r="D11" s="1">
        <v>33037</v>
      </c>
      <c r="E11" s="1">
        <v>12561</v>
      </c>
      <c r="G11">
        <f>'care receipt'!$N$5*'care provision'!B11/1000</f>
        <v>2410.9216608333149</v>
      </c>
      <c r="H11">
        <f>'care receipt'!$N$5*'care provision'!C11/1000</f>
        <v>3412.5258103420433</v>
      </c>
      <c r="I11">
        <f>'care receipt'!$N$5*'care provision'!D11/1000</f>
        <v>2183.4375643233157</v>
      </c>
      <c r="J11">
        <f>'care receipt'!$N$5*'care provision'!E11/1000</f>
        <v>830.16494371356873</v>
      </c>
      <c r="K11">
        <f t="shared" si="12"/>
        <v>8837.0499792122428</v>
      </c>
      <c r="L11">
        <f>K11/'care receipt'!BR11</f>
        <v>2.079971999688885</v>
      </c>
      <c r="N11" s="1">
        <v>13240</v>
      </c>
      <c r="O11" s="1">
        <v>7371</v>
      </c>
      <c r="P11" s="1">
        <v>6745</v>
      </c>
      <c r="Q11" s="1">
        <v>3041</v>
      </c>
      <c r="R11" s="1">
        <v>6356</v>
      </c>
      <c r="S11" s="1">
        <v>18.14545</v>
      </c>
      <c r="U11">
        <f>'care receipt'!$N$5*'care provision'!N11/1000</f>
        <v>875.04051068924844</v>
      </c>
      <c r="V11">
        <f>'care receipt'!$N$5*'care provision'!O11/1000</f>
        <v>487.15435077722435</v>
      </c>
      <c r="W11">
        <f>'care receipt'!$N$5*'care provision'!P11/1000</f>
        <v>445.78158947122205</v>
      </c>
      <c r="X11">
        <f>'care receipt'!$N$5*'care provision'!Q11/1000</f>
        <v>200.98173663187345</v>
      </c>
      <c r="Y11">
        <f>'care receipt'!$N$5*'care provision'!R11/1000</f>
        <v>420.07231766924951</v>
      </c>
      <c r="Z11">
        <f t="shared" si="13"/>
        <v>18.14545</v>
      </c>
      <c r="AB11" s="1">
        <v>21862</v>
      </c>
      <c r="AC11" s="1">
        <v>10454</v>
      </c>
      <c r="AD11" s="1">
        <v>8612</v>
      </c>
      <c r="AE11" s="1">
        <v>3821</v>
      </c>
      <c r="AF11" s="1">
        <v>7374</v>
      </c>
      <c r="AG11" s="1">
        <v>15.61243</v>
      </c>
      <c r="AI11">
        <f>'care receipt'!$N$5*'care provision'!AB11/1000</f>
        <v>1444.8742934054644</v>
      </c>
      <c r="AJ11">
        <f>'care receipt'!$N$5*'care provision'!AC11/1000</f>
        <v>690.91189567563458</v>
      </c>
      <c r="AK11">
        <f>'care receipt'!$N$5*'care provision'!AD11/1000</f>
        <v>569.17287598608823</v>
      </c>
      <c r="AL11">
        <f>'care receipt'!$N$5*'care provision'!AE11/1000</f>
        <v>252.53246158184427</v>
      </c>
      <c r="AM11">
        <f>'care receipt'!$N$5*'care provision'!AF11/1000</f>
        <v>487.35262279626266</v>
      </c>
      <c r="AN11">
        <f t="shared" si="14"/>
        <v>15.61243</v>
      </c>
      <c r="AP11" s="1">
        <v>12994</v>
      </c>
      <c r="AQ11" s="1">
        <v>6936</v>
      </c>
      <c r="AR11" s="1">
        <v>6192</v>
      </c>
      <c r="AS11" s="1">
        <v>2847</v>
      </c>
      <c r="AT11" s="1">
        <v>5199</v>
      </c>
      <c r="AU11" s="1">
        <v>16.40371</v>
      </c>
      <c r="AW11">
        <f>'care receipt'!$N$5*'care provision'!AP11/1000</f>
        <v>858.78220512810378</v>
      </c>
      <c r="AX11">
        <f>'care receipt'!$N$5*'care provision'!AQ11/1000</f>
        <v>458.40490801666368</v>
      </c>
      <c r="AY11">
        <f>'care receipt'!$N$5*'care provision'!AR11/1000</f>
        <v>409.23344729515304</v>
      </c>
      <c r="AZ11">
        <f>'care receipt'!$N$5*'care provision'!AS11/1000</f>
        <v>188.16014606739353</v>
      </c>
      <c r="BA11">
        <f>'care receipt'!$N$5*'care provision'!AT11/1000</f>
        <v>343.60540899345943</v>
      </c>
      <c r="BB11">
        <f t="shared" si="15"/>
        <v>16.40371</v>
      </c>
      <c r="BD11" s="1">
        <v>4521</v>
      </c>
      <c r="BE11" s="1">
        <v>2851</v>
      </c>
      <c r="BF11" s="1">
        <v>2552</v>
      </c>
      <c r="BG11" s="1">
        <v>1231</v>
      </c>
      <c r="BH11" s="1">
        <v>2166</v>
      </c>
      <c r="BI11" s="1">
        <v>17.076360000000001</v>
      </c>
      <c r="BK11">
        <f>'care receipt'!$N$5*'care provision'!BD11/1000</f>
        <v>298.79593269079248</v>
      </c>
      <c r="BL11">
        <f>'care receipt'!$N$5*'care provision'!BE11/1000</f>
        <v>188.42450875944468</v>
      </c>
      <c r="BM11">
        <f>'care receipt'!$N$5*'care provision'!BF11/1000</f>
        <v>168.66339752862251</v>
      </c>
      <c r="BN11">
        <f>'care receipt'!$N$5*'care provision'!BG11/1000</f>
        <v>81.357618478736015</v>
      </c>
      <c r="BO11">
        <f>'care receipt'!$N$5*'care provision'!BH11/1000</f>
        <v>143.15239774568821</v>
      </c>
      <c r="BP11">
        <f t="shared" si="16"/>
        <v>17.076360000000001</v>
      </c>
      <c r="BR11">
        <f t="shared" si="17"/>
        <v>3477.4929419136092</v>
      </c>
      <c r="BS11">
        <f t="shared" si="18"/>
        <v>1824.8956632289674</v>
      </c>
      <c r="BT11">
        <f t="shared" si="19"/>
        <v>1592.8513102810859</v>
      </c>
      <c r="BU11">
        <f t="shared" si="20"/>
        <v>723.03196275984726</v>
      </c>
      <c r="BV11">
        <f t="shared" si="21"/>
        <v>1394.1827472046598</v>
      </c>
      <c r="BW11">
        <f t="shared" si="22"/>
        <v>16.636519107627645</v>
      </c>
      <c r="BY11">
        <f t="shared" si="23"/>
        <v>2282.6694498671309</v>
      </c>
      <c r="BZ11">
        <f t="shared" si="0"/>
        <v>2779.9605540210164</v>
      </c>
      <c r="CA11">
        <f t="shared" si="1"/>
        <v>1868.8525830241661</v>
      </c>
      <c r="CB11">
        <f t="shared" si="24"/>
        <v>739.69362625921019</v>
      </c>
      <c r="CC11">
        <f t="shared" si="25"/>
        <v>7671.1762131715232</v>
      </c>
      <c r="CD11">
        <f t="shared" si="26"/>
        <v>0.65995485740446647</v>
      </c>
      <c r="CE11">
        <f>CC11/'care receipt'!CC11</f>
        <v>1.6232719984028603</v>
      </c>
      <c r="CG11">
        <f>G11*Z11*365.25/7*'care receipt'!$CL11/10^6</f>
        <v>29.540838247833744</v>
      </c>
      <c r="CH11">
        <f>H11*AN11*365.25/7*'care receipt'!$CL11/10^6</f>
        <v>35.976459520441423</v>
      </c>
      <c r="CI11">
        <f>I11*BB11*365.25/7*'care receipt'!$CL11/10^6</f>
        <v>24.185486806850932</v>
      </c>
      <c r="CJ11">
        <f>J11*BP11*365.25/7*'care receipt'!$CL11/10^6</f>
        <v>9.5726386348005068</v>
      </c>
      <c r="CK11">
        <f t="shared" si="27"/>
        <v>99.275423209926615</v>
      </c>
      <c r="CM11" s="1">
        <v>17245</v>
      </c>
      <c r="CN11" s="1">
        <v>22604</v>
      </c>
      <c r="CO11" s="1">
        <v>540</v>
      </c>
      <c r="CP11" s="1">
        <v>12</v>
      </c>
      <c r="CR11">
        <f>'care receipt'!$N$5*'care provision'!CM11/1000</f>
        <v>1139.7336561054449</v>
      </c>
      <c r="CS11">
        <f>'care receipt'!$N$5*'care provision'!CN11/1000</f>
        <v>1493.9135727809496</v>
      </c>
      <c r="CT11">
        <f>'care receipt'!$N$5*'care provision'!CO11/1000</f>
        <v>35.68896342690288</v>
      </c>
      <c r="CU11">
        <f>'care receipt'!$N$5*'care provision'!CP11/1000</f>
        <v>0.79308807615339738</v>
      </c>
      <c r="CW11">
        <f t="shared" si="2"/>
        <v>2027</v>
      </c>
      <c r="CX11">
        <f t="shared" si="3"/>
        <v>0.47273773952136855</v>
      </c>
      <c r="CY11">
        <f t="shared" si="4"/>
        <v>0.43777356005732659</v>
      </c>
      <c r="CZ11">
        <f t="shared" si="5"/>
        <v>1.6345309804158974E-2</v>
      </c>
      <c r="DA11">
        <f t="shared" si="6"/>
        <v>9.5533795080009545E-4</v>
      </c>
      <c r="DC11" s="1">
        <v>540.50609999999995</v>
      </c>
      <c r="DD11" s="1">
        <v>585.5145</v>
      </c>
      <c r="DE11" s="1">
        <v>559.32860000000005</v>
      </c>
      <c r="DF11" s="1">
        <v>780.30100000000004</v>
      </c>
      <c r="DH11">
        <f t="shared" si="7"/>
        <v>7.3923959220035416</v>
      </c>
      <c r="DI11">
        <f t="shared" si="8"/>
        <v>10.496496703320615</v>
      </c>
      <c r="DJ11">
        <f t="shared" si="9"/>
        <v>0.2395422953882495</v>
      </c>
      <c r="DK11">
        <f t="shared" si="10"/>
        <v>7.4261690269268659E-3</v>
      </c>
      <c r="DL11">
        <f>SUM(DH11:DK11)/'care receipt'!DS11</f>
        <v>0.33199765333424819</v>
      </c>
      <c r="DM11">
        <f t="shared" si="28"/>
        <v>18.135861089739336</v>
      </c>
      <c r="DN11">
        <f t="shared" si="32"/>
        <v>3.5308499999999993E-2</v>
      </c>
      <c r="DO11" s="1">
        <v>0.25453290000000001</v>
      </c>
      <c r="DP11" s="1">
        <v>0.21922440000000001</v>
      </c>
      <c r="DQ11" s="1">
        <v>0.38618190000000002</v>
      </c>
      <c r="DR11" s="1">
        <v>0.230763</v>
      </c>
      <c r="DS11" s="1">
        <v>3.4207899999999999E-2</v>
      </c>
      <c r="DT11" s="1">
        <v>2.2533000000000002E-3</v>
      </c>
      <c r="DU11" s="1">
        <v>0.25210719999999998</v>
      </c>
      <c r="DV11" s="1">
        <v>0.21136759999999999</v>
      </c>
      <c r="DW11" s="1">
        <v>0.2169179</v>
      </c>
      <c r="DX11" s="1">
        <v>0.2271608</v>
      </c>
      <c r="DY11" s="1">
        <v>0.25356499999999998</v>
      </c>
      <c r="EA11">
        <f t="shared" si="29"/>
        <v>0.25453290000000001</v>
      </c>
      <c r="EB11">
        <f t="shared" si="30"/>
        <v>0.38618190000000002</v>
      </c>
      <c r="EC11">
        <f t="shared" si="31"/>
        <v>0.230763</v>
      </c>
      <c r="ED11">
        <f t="shared" si="11"/>
        <v>2.540528298609588E-2</v>
      </c>
      <c r="EE11">
        <f t="shared" si="33"/>
        <v>5.4106600000000005E-2</v>
      </c>
      <c r="EG11" s="1">
        <v>0.25453290000000001</v>
      </c>
      <c r="EH11" s="1">
        <v>0.26573600000000003</v>
      </c>
      <c r="EI11" s="1">
        <v>0.33207530000000002</v>
      </c>
      <c r="EJ11" s="1">
        <v>0.21596689999999999</v>
      </c>
      <c r="EK11" s="1">
        <v>0.23451330000000001</v>
      </c>
      <c r="EL11" s="1">
        <v>2940.4920000000002</v>
      </c>
      <c r="EM11" s="1">
        <v>3229.8530000000001</v>
      </c>
      <c r="EN11" s="1">
        <v>3715.375</v>
      </c>
      <c r="EO11" s="1">
        <v>2665.127</v>
      </c>
      <c r="EP11" s="1">
        <v>2319.2669999999998</v>
      </c>
    </row>
    <row r="12" spans="1:146" x14ac:dyDescent="0.25">
      <c r="A12">
        <v>2028</v>
      </c>
      <c r="B12" s="1">
        <v>37071</v>
      </c>
      <c r="C12" s="1">
        <v>51270</v>
      </c>
      <c r="D12" s="1">
        <v>33621</v>
      </c>
      <c r="E12" s="1">
        <v>13394</v>
      </c>
      <c r="G12">
        <f>'care receipt'!$N$5*'care provision'!B12/1000</f>
        <v>2450.0473392568829</v>
      </c>
      <c r="H12">
        <f>'care receipt'!$N$5*'care provision'!C12/1000</f>
        <v>3388.4688053653899</v>
      </c>
      <c r="I12">
        <f>'care receipt'!$N$5*'care provision'!D12/1000</f>
        <v>2222.0345173627807</v>
      </c>
      <c r="J12">
        <f>'care receipt'!$N$5*'care provision'!E12/1000</f>
        <v>885.21847433321705</v>
      </c>
      <c r="K12">
        <f t="shared" si="12"/>
        <v>8945.7691363182694</v>
      </c>
      <c r="L12">
        <f>K12/'care receipt'!BR12</f>
        <v>2.050444609395119</v>
      </c>
      <c r="N12" s="1">
        <v>13373</v>
      </c>
      <c r="O12" s="1">
        <v>7585</v>
      </c>
      <c r="P12" s="1">
        <v>6775</v>
      </c>
      <c r="Q12" s="1">
        <v>3063</v>
      </c>
      <c r="R12" s="1">
        <v>6555</v>
      </c>
      <c r="S12" s="1">
        <v>18.184850000000001</v>
      </c>
      <c r="U12">
        <f>'care receipt'!$N$5*'care provision'!N12/1000</f>
        <v>883.83057019994862</v>
      </c>
      <c r="V12">
        <f>'care receipt'!$N$5*'care provision'!O12/1000</f>
        <v>501.29775480195991</v>
      </c>
      <c r="W12">
        <f>'care receipt'!$N$5*'care provision'!P12/1000</f>
        <v>447.76430966160558</v>
      </c>
      <c r="X12">
        <f>'care receipt'!$N$5*'care provision'!Q12/1000</f>
        <v>202.43573143815468</v>
      </c>
      <c r="Y12">
        <f>'care receipt'!$N$5*'care provision'!R12/1000</f>
        <v>433.22436159879328</v>
      </c>
      <c r="Z12">
        <f t="shared" si="13"/>
        <v>18.184850000000001</v>
      </c>
      <c r="AB12" s="1">
        <v>21565</v>
      </c>
      <c r="AC12" s="1">
        <v>10223</v>
      </c>
      <c r="AD12" s="1">
        <v>8728</v>
      </c>
      <c r="AE12" s="1">
        <v>3820</v>
      </c>
      <c r="AF12" s="1">
        <v>7427</v>
      </c>
      <c r="AG12" s="1">
        <v>15.713789999999999</v>
      </c>
      <c r="AI12">
        <f>'care receipt'!$N$5*'care provision'!AB12/1000</f>
        <v>1425.245363520668</v>
      </c>
      <c r="AJ12">
        <f>'care receipt'!$N$5*'care provision'!AC12/1000</f>
        <v>675.64495020968172</v>
      </c>
      <c r="AK12">
        <f>'care receipt'!$N$5*'care provision'!AD12/1000</f>
        <v>576.83939405557101</v>
      </c>
      <c r="AL12">
        <f>'care receipt'!$N$5*'care provision'!AE12/1000</f>
        <v>252.46637090883152</v>
      </c>
      <c r="AM12">
        <f>'care receipt'!$N$5*'care provision'!AF12/1000</f>
        <v>490.85542846594018</v>
      </c>
      <c r="AN12">
        <f t="shared" si="14"/>
        <v>15.713789999999999</v>
      </c>
      <c r="AP12" s="1">
        <v>13223</v>
      </c>
      <c r="AQ12" s="1">
        <v>7087</v>
      </c>
      <c r="AR12" s="1">
        <v>6261</v>
      </c>
      <c r="AS12" s="1">
        <v>2892</v>
      </c>
      <c r="AT12" s="1">
        <v>5390</v>
      </c>
      <c r="AU12" s="1">
        <v>16.555099999999999</v>
      </c>
      <c r="AW12">
        <f>'care receipt'!$N$5*'care provision'!AP12/1000</f>
        <v>873.91696924803114</v>
      </c>
      <c r="AX12">
        <f>'care receipt'!$N$5*'care provision'!AQ12/1000</f>
        <v>468.38459964159392</v>
      </c>
      <c r="AY12">
        <f>'care receipt'!$N$5*'care provision'!AR12/1000</f>
        <v>413.79370373303504</v>
      </c>
      <c r="AZ12">
        <f>'care receipt'!$N$5*'care provision'!AS12/1000</f>
        <v>191.13422635296877</v>
      </c>
      <c r="BA12">
        <f>'care receipt'!$N$5*'care provision'!AT12/1000</f>
        <v>356.22872753890096</v>
      </c>
      <c r="BB12">
        <f t="shared" si="15"/>
        <v>16.555099999999999</v>
      </c>
      <c r="BD12" s="1">
        <v>5032</v>
      </c>
      <c r="BE12" s="1">
        <v>2967</v>
      </c>
      <c r="BF12" s="1">
        <v>2737</v>
      </c>
      <c r="BG12" s="1">
        <v>1273</v>
      </c>
      <c r="BH12" s="1">
        <v>2344</v>
      </c>
      <c r="BI12" s="1">
        <v>17.39265</v>
      </c>
      <c r="BK12">
        <f>'care receipt'!$N$5*'care provision'!BD12/1000</f>
        <v>332.56826660032465</v>
      </c>
      <c r="BL12">
        <f>'care receipt'!$N$5*'care provision'!BE12/1000</f>
        <v>196.09102682892751</v>
      </c>
      <c r="BM12">
        <f>'care receipt'!$N$5*'care provision'!BF12/1000</f>
        <v>180.89017203598738</v>
      </c>
      <c r="BN12">
        <f>'care receipt'!$N$5*'care provision'!BG12/1000</f>
        <v>84.133426745272914</v>
      </c>
      <c r="BO12">
        <f>'care receipt'!$N$5*'care provision'!BH12/1000</f>
        <v>154.91653754196363</v>
      </c>
      <c r="BP12">
        <f t="shared" si="16"/>
        <v>17.39265</v>
      </c>
      <c r="BR12">
        <f t="shared" si="17"/>
        <v>3515.5611695689722</v>
      </c>
      <c r="BS12">
        <f t="shared" si="18"/>
        <v>1841.418331482163</v>
      </c>
      <c r="BT12">
        <f t="shared" si="19"/>
        <v>1619.2875794861989</v>
      </c>
      <c r="BU12">
        <f t="shared" si="20"/>
        <v>730.16975544522791</v>
      </c>
      <c r="BV12">
        <f t="shared" si="21"/>
        <v>1435.2250551455982</v>
      </c>
      <c r="BW12">
        <f t="shared" si="22"/>
        <v>16.765660619773044</v>
      </c>
      <c r="BY12">
        <f t="shared" si="23"/>
        <v>2324.7506801783629</v>
      </c>
      <c r="BZ12">
        <f t="shared" si="0"/>
        <v>2778.2838943450165</v>
      </c>
      <c r="CA12">
        <f t="shared" si="1"/>
        <v>1919.4411184175553</v>
      </c>
      <c r="CB12">
        <f t="shared" si="24"/>
        <v>803.35668348609249</v>
      </c>
      <c r="CC12">
        <f t="shared" si="25"/>
        <v>7825.8323764270262</v>
      </c>
      <c r="CD12">
        <f t="shared" si="26"/>
        <v>0.6520756296665311</v>
      </c>
      <c r="CE12">
        <f>CC12/'care receipt'!CC12</f>
        <v>1.6030783531937505</v>
      </c>
      <c r="CG12">
        <f>G12*Z12*365.25/7*'care receipt'!$CL12/10^6</f>
        <v>30.189934695821965</v>
      </c>
      <c r="CH12">
        <f>H12*AN12*365.25/7*'care receipt'!$CL12/10^6</f>
        <v>36.079657940048307</v>
      </c>
      <c r="CI12">
        <f>I12*BB12*365.25/7*'care receipt'!$CL12/10^6</f>
        <v>24.92645878613336</v>
      </c>
      <c r="CJ12">
        <f>J12*BP12*365.25/7*'care receipt'!$CL12/10^6</f>
        <v>10.432639516439005</v>
      </c>
      <c r="CK12">
        <f t="shared" si="27"/>
        <v>101.62869093844263</v>
      </c>
      <c r="CM12" s="1">
        <v>17576</v>
      </c>
      <c r="CN12" s="1">
        <v>22542</v>
      </c>
      <c r="CO12" s="1">
        <v>597</v>
      </c>
      <c r="CP12" s="1">
        <v>8</v>
      </c>
      <c r="CR12">
        <f>'care receipt'!$N$5*'care provision'!CM12/1000</f>
        <v>1161.6096688726761</v>
      </c>
      <c r="CS12">
        <f>'care receipt'!$N$5*'care provision'!CN12/1000</f>
        <v>1489.815951054157</v>
      </c>
      <c r="CT12">
        <f>'care receipt'!$N$5*'care provision'!CO12/1000</f>
        <v>39.456131788631517</v>
      </c>
      <c r="CU12">
        <f>'care receipt'!$N$5*'care provision'!CP12/1000</f>
        <v>0.52872538410226488</v>
      </c>
      <c r="CW12">
        <f t="shared" si="2"/>
        <v>2028</v>
      </c>
      <c r="CX12">
        <f t="shared" si="3"/>
        <v>0.47411723449596727</v>
      </c>
      <c r="CY12">
        <f t="shared" si="4"/>
        <v>0.43967232299590409</v>
      </c>
      <c r="CZ12">
        <f t="shared" si="5"/>
        <v>1.775675916837691E-2</v>
      </c>
      <c r="DA12">
        <f t="shared" si="6"/>
        <v>5.9728236523816629E-4</v>
      </c>
      <c r="DC12" s="1">
        <v>534.08119999999997</v>
      </c>
      <c r="DD12" s="1">
        <v>584.56089999999995</v>
      </c>
      <c r="DE12" s="1">
        <v>535.01229999999998</v>
      </c>
      <c r="DF12" s="1">
        <v>492.19200000000001</v>
      </c>
      <c r="DH12">
        <f t="shared" si="7"/>
        <v>7.444726630597458</v>
      </c>
      <c r="DI12">
        <f t="shared" si="8"/>
        <v>10.450657838190887</v>
      </c>
      <c r="DJ12">
        <f t="shared" si="9"/>
        <v>0.2533141898080663</v>
      </c>
      <c r="DK12">
        <f t="shared" si="10"/>
        <v>3.1228128510247433E-3</v>
      </c>
      <c r="DL12">
        <f>SUM(DH12:DK12)/'care receipt'!DS12</f>
        <v>0.32040646438052267</v>
      </c>
      <c r="DM12">
        <f t="shared" si="28"/>
        <v>18.151821471447434</v>
      </c>
      <c r="DN12">
        <f t="shared" si="32"/>
        <v>3.7405500000000008E-2</v>
      </c>
      <c r="DO12" s="1">
        <v>0.25681130000000002</v>
      </c>
      <c r="DP12" s="1">
        <v>0.21940580000000001</v>
      </c>
      <c r="DQ12" s="1">
        <v>0.39647710000000003</v>
      </c>
      <c r="DR12" s="1">
        <v>0.22605140000000001</v>
      </c>
      <c r="DS12" s="1">
        <v>3.7375899999999997E-2</v>
      </c>
      <c r="DT12" s="1">
        <v>1.7029E-3</v>
      </c>
      <c r="DU12" s="1">
        <v>0.25433499999999998</v>
      </c>
      <c r="DV12" s="1">
        <v>0.20927399999999999</v>
      </c>
      <c r="DW12" s="1">
        <v>0.21897639999999999</v>
      </c>
      <c r="DX12" s="1">
        <v>0.22127330000000001</v>
      </c>
      <c r="DY12" s="1">
        <v>0.25672080000000003</v>
      </c>
      <c r="EA12">
        <f t="shared" si="29"/>
        <v>0.25681130000000002</v>
      </c>
      <c r="EB12">
        <f t="shared" si="30"/>
        <v>0.39647710000000003</v>
      </c>
      <c r="EC12">
        <f t="shared" si="31"/>
        <v>0.22605140000000001</v>
      </c>
      <c r="ED12">
        <f t="shared" si="11"/>
        <v>2.7213097447623097E-2</v>
      </c>
      <c r="EE12">
        <f t="shared" si="33"/>
        <v>5.1841200000000032E-2</v>
      </c>
      <c r="EG12" s="1">
        <v>0.25681130000000002</v>
      </c>
      <c r="EH12" s="1">
        <v>0.271812</v>
      </c>
      <c r="EI12" s="1">
        <v>0.3446359</v>
      </c>
      <c r="EJ12" s="1">
        <v>0.21754109999999999</v>
      </c>
      <c r="EK12" s="1">
        <v>0.22058820000000001</v>
      </c>
      <c r="EL12" s="1">
        <v>2978.0210000000002</v>
      </c>
      <c r="EM12" s="1">
        <v>3261.6149999999998</v>
      </c>
      <c r="EN12" s="1">
        <v>3721.1909999999998</v>
      </c>
      <c r="EO12" s="1">
        <v>2712.28</v>
      </c>
      <c r="EP12" s="1">
        <v>2332.6030000000001</v>
      </c>
    </row>
    <row r="13" spans="1:146" x14ac:dyDescent="0.25">
      <c r="A13">
        <v>2029</v>
      </c>
      <c r="B13" s="1">
        <v>37226</v>
      </c>
      <c r="C13" s="1">
        <v>50926</v>
      </c>
      <c r="D13" s="1">
        <v>34487</v>
      </c>
      <c r="E13" s="1">
        <v>13860</v>
      </c>
      <c r="G13">
        <f>'care receipt'!$N$5*'care provision'!B13/1000</f>
        <v>2460.2913935738643</v>
      </c>
      <c r="H13">
        <f>'care receipt'!$N$5*'care provision'!C13/1000</f>
        <v>3365.7336138489932</v>
      </c>
      <c r="I13">
        <f>'care receipt'!$N$5*'care provision'!D13/1000</f>
        <v>2279.2690401918512</v>
      </c>
      <c r="J13">
        <f>'care receipt'!$N$5*'care provision'!E13/1000</f>
        <v>916.016727957174</v>
      </c>
      <c r="K13">
        <f t="shared" si="12"/>
        <v>9021.3107755718829</v>
      </c>
      <c r="L13">
        <f>K13/'care receipt'!BR13</f>
        <v>2.0429088840996168</v>
      </c>
      <c r="N13" s="1">
        <v>13250</v>
      </c>
      <c r="O13" s="1">
        <v>7523</v>
      </c>
      <c r="P13" s="1">
        <v>6852</v>
      </c>
      <c r="Q13" s="1">
        <v>3205</v>
      </c>
      <c r="R13" s="1">
        <v>6526</v>
      </c>
      <c r="S13" s="1">
        <v>18.141200000000001</v>
      </c>
      <c r="U13">
        <f>'care receipt'!$N$5*'care provision'!N13/1000</f>
        <v>875.7014174193763</v>
      </c>
      <c r="V13">
        <f>'care receipt'!$N$5*'care provision'!O13/1000</f>
        <v>497.20013307516734</v>
      </c>
      <c r="W13">
        <f>'care receipt'!$N$5*'care provision'!P13/1000</f>
        <v>452.85329148358994</v>
      </c>
      <c r="X13">
        <f>'care receipt'!$N$5*'care provision'!Q13/1000</f>
        <v>211.82060700596989</v>
      </c>
      <c r="Y13">
        <f>'care receipt'!$N$5*'care provision'!R13/1000</f>
        <v>431.30773208142256</v>
      </c>
      <c r="Z13">
        <f t="shared" si="13"/>
        <v>18.141200000000001</v>
      </c>
      <c r="AB13" s="1">
        <v>21770</v>
      </c>
      <c r="AC13" s="1">
        <v>9961</v>
      </c>
      <c r="AD13" s="1">
        <v>8591</v>
      </c>
      <c r="AE13" s="1">
        <v>3835</v>
      </c>
      <c r="AF13" s="1">
        <v>7226</v>
      </c>
      <c r="AG13" s="1">
        <v>15.56833</v>
      </c>
      <c r="AI13">
        <f>'care receipt'!$N$5*'care provision'!AB13/1000</f>
        <v>1438.7939514882883</v>
      </c>
      <c r="AJ13">
        <f>'care receipt'!$N$5*'care provision'!AC13/1000</f>
        <v>658.32919388033258</v>
      </c>
      <c r="AK13">
        <f>'care receipt'!$N$5*'care provision'!AD13/1000</f>
        <v>567.78497185281981</v>
      </c>
      <c r="AL13">
        <f>'care receipt'!$N$5*'care provision'!AE13/1000</f>
        <v>253.45773100402326</v>
      </c>
      <c r="AM13">
        <f>'care receipt'!$N$5*'care provision'!AF13/1000</f>
        <v>477.57120319037074</v>
      </c>
      <c r="AN13">
        <f t="shared" si="14"/>
        <v>15.56833</v>
      </c>
      <c r="AP13" s="1">
        <v>13570</v>
      </c>
      <c r="AQ13" s="1">
        <v>7283</v>
      </c>
      <c r="AR13" s="1">
        <v>6511</v>
      </c>
      <c r="AS13" s="1">
        <v>2855</v>
      </c>
      <c r="AT13" s="1">
        <v>5544</v>
      </c>
      <c r="AU13" s="1">
        <v>16.39873</v>
      </c>
      <c r="AW13">
        <f>'care receipt'!$N$5*'care provision'!AP13/1000</f>
        <v>896.85043278346689</v>
      </c>
      <c r="AX13">
        <f>'care receipt'!$N$5*'care provision'!AQ13/1000</f>
        <v>481.33837155209943</v>
      </c>
      <c r="AY13">
        <f>'care receipt'!$N$5*'care provision'!AR13/1000</f>
        <v>430.31637198623082</v>
      </c>
      <c r="AZ13">
        <f>'care receipt'!$N$5*'care provision'!AS13/1000</f>
        <v>188.6888714514958</v>
      </c>
      <c r="BA13">
        <f>'care receipt'!$N$5*'care provision'!AT13/1000</f>
        <v>366.40669118286962</v>
      </c>
      <c r="BB13">
        <f t="shared" si="15"/>
        <v>16.39873</v>
      </c>
      <c r="BD13" s="1">
        <v>5277</v>
      </c>
      <c r="BE13" s="1">
        <v>3212</v>
      </c>
      <c r="BF13" s="1">
        <v>2932</v>
      </c>
      <c r="BG13" s="1">
        <v>1378</v>
      </c>
      <c r="BH13" s="1">
        <v>2409</v>
      </c>
      <c r="BI13" s="1">
        <v>17.067219999999999</v>
      </c>
      <c r="BK13">
        <f>'care receipt'!$N$5*'care provision'!BD13/1000</f>
        <v>348.76048148845649</v>
      </c>
      <c r="BL13">
        <f>'care receipt'!$N$5*'care provision'!BE13/1000</f>
        <v>212.28324171705938</v>
      </c>
      <c r="BM13">
        <f>'care receipt'!$N$5*'care provision'!BF13/1000</f>
        <v>193.77785327348008</v>
      </c>
      <c r="BN13">
        <f>'care receipt'!$N$5*'care provision'!BG13/1000</f>
        <v>91.072947411615118</v>
      </c>
      <c r="BO13">
        <f>'care receipt'!$N$5*'care provision'!BH13/1000</f>
        <v>159.21243128779452</v>
      </c>
      <c r="BP13">
        <f t="shared" si="16"/>
        <v>17.067219999999999</v>
      </c>
      <c r="BR13">
        <f t="shared" si="17"/>
        <v>3560.106283179588</v>
      </c>
      <c r="BS13">
        <f t="shared" si="18"/>
        <v>1849.1509402246588</v>
      </c>
      <c r="BT13">
        <f t="shared" si="19"/>
        <v>1644.7324885961207</v>
      </c>
      <c r="BU13">
        <f t="shared" si="20"/>
        <v>745.04015687310414</v>
      </c>
      <c r="BV13">
        <f t="shared" si="21"/>
        <v>1434.4980577424574</v>
      </c>
      <c r="BW13">
        <f t="shared" si="22"/>
        <v>16.632002838775378</v>
      </c>
      <c r="BY13">
        <f t="shared" si="23"/>
        <v>2328.8673018827963</v>
      </c>
      <c r="BZ13">
        <f t="shared" si="0"/>
        <v>2734.0972205940457</v>
      </c>
      <c r="CA13">
        <f t="shared" si="1"/>
        <v>1950.2845998316727</v>
      </c>
      <c r="CB13">
        <f t="shared" si="24"/>
        <v>815.75242956494901</v>
      </c>
      <c r="CC13">
        <f t="shared" si="25"/>
        <v>7829.0015518734635</v>
      </c>
      <c r="CD13">
        <f t="shared" si="26"/>
        <v>0.64669351371699313</v>
      </c>
      <c r="CE13">
        <f>CC13/'care receipt'!CC13</f>
        <v>1.5997471768563243</v>
      </c>
      <c r="CG13">
        <f>G13*Z13*365.25/7*'care receipt'!$CL13/10^6</f>
        <v>30.418109947068963</v>
      </c>
      <c r="CH13">
        <f>H13*AN13*365.25/7*'care receipt'!$CL13/10^6</f>
        <v>35.71095261407504</v>
      </c>
      <c r="CI13">
        <f>I13*BB13*365.25/7*'care receipt'!$CL13/10^6</f>
        <v>25.473315434414896</v>
      </c>
      <c r="CJ13">
        <f>J13*BP13*365.25/7*'care receipt'!$CL13/10^6</f>
        <v>10.654813639246171</v>
      </c>
      <c r="CK13">
        <f t="shared" si="27"/>
        <v>102.25719163480507</v>
      </c>
      <c r="CM13" s="1">
        <v>17884</v>
      </c>
      <c r="CN13" s="1">
        <v>22245</v>
      </c>
      <c r="CO13" s="1">
        <v>591</v>
      </c>
      <c r="CP13" s="1">
        <v>4</v>
      </c>
      <c r="CR13">
        <f>'care receipt'!$N$5*'care provision'!CM13/1000</f>
        <v>1181.9655961606131</v>
      </c>
      <c r="CS13">
        <f>'care receipt'!$N$5*'care provision'!CN13/1000</f>
        <v>1470.1870211693602</v>
      </c>
      <c r="CT13">
        <f>'care receipt'!$N$5*'care provision'!CO13/1000</f>
        <v>39.059587750554819</v>
      </c>
      <c r="CU13">
        <f>'care receipt'!$N$5*'care provision'!CP13/1000</f>
        <v>0.26436269205113244</v>
      </c>
      <c r="CW13">
        <f t="shared" si="2"/>
        <v>2029</v>
      </c>
      <c r="CX13">
        <f t="shared" si="3"/>
        <v>0.48041691291033145</v>
      </c>
      <c r="CY13">
        <f t="shared" si="4"/>
        <v>0.43681027373051085</v>
      </c>
      <c r="CZ13">
        <f t="shared" si="5"/>
        <v>1.713689216226404E-2</v>
      </c>
      <c r="DA13">
        <f t="shared" si="6"/>
        <v>2.8860028860028855E-4</v>
      </c>
      <c r="DC13" s="1">
        <v>529.06500000000005</v>
      </c>
      <c r="DD13" s="1">
        <v>584.73080000000004</v>
      </c>
      <c r="DE13" s="1">
        <v>509.62819999999999</v>
      </c>
      <c r="DF13" s="1">
        <v>383.32740000000001</v>
      </c>
      <c r="DH13">
        <f t="shared" si="7"/>
        <v>7.504039537592579</v>
      </c>
      <c r="DI13">
        <f t="shared" si="8"/>
        <v>10.315963596455724</v>
      </c>
      <c r="DJ13">
        <f t="shared" si="9"/>
        <v>0.23887040877668761</v>
      </c>
      <c r="DK13">
        <f t="shared" si="10"/>
        <v>1.2160495608115353E-3</v>
      </c>
      <c r="DL13">
        <f>SUM(DH13:DK13)/'care receipt'!DS13</f>
        <v>0.31666214773723883</v>
      </c>
      <c r="DM13">
        <f t="shared" si="28"/>
        <v>18.0600895923858</v>
      </c>
      <c r="DN13">
        <f t="shared" si="32"/>
        <v>3.9896199999999965E-2</v>
      </c>
      <c r="DO13" s="1">
        <v>0.25518619999999997</v>
      </c>
      <c r="DP13" s="1">
        <v>0.21529000000000001</v>
      </c>
      <c r="DQ13" s="1">
        <v>0.3888916</v>
      </c>
      <c r="DR13" s="1">
        <v>0.225435</v>
      </c>
      <c r="DS13" s="1">
        <v>4.1297599999999997E-2</v>
      </c>
      <c r="DT13" s="1">
        <v>1.0839000000000001E-3</v>
      </c>
      <c r="DU13" s="1">
        <v>0.25276989999999999</v>
      </c>
      <c r="DV13" s="1">
        <v>0.20329079999999999</v>
      </c>
      <c r="DW13" s="1">
        <v>0.20968909999999999</v>
      </c>
      <c r="DX13" s="1">
        <v>0.22269259999999999</v>
      </c>
      <c r="DY13" s="1">
        <v>0.25699280000000002</v>
      </c>
      <c r="EA13">
        <f t="shared" si="29"/>
        <v>0.25518619999999997</v>
      </c>
      <c r="EB13">
        <f t="shared" si="30"/>
        <v>0.3888916</v>
      </c>
      <c r="EC13">
        <f t="shared" si="31"/>
        <v>0.225435</v>
      </c>
      <c r="ED13">
        <f t="shared" si="11"/>
        <v>2.9769234599871758E-2</v>
      </c>
      <c r="EE13">
        <f t="shared" si="33"/>
        <v>5.1416500000000032E-2</v>
      </c>
      <c r="EG13" s="1">
        <v>0.25518619999999997</v>
      </c>
      <c r="EH13" s="1">
        <v>0.26937430000000001</v>
      </c>
      <c r="EI13" s="1">
        <v>0.33747509999999997</v>
      </c>
      <c r="EJ13" s="1">
        <v>0.2168089</v>
      </c>
      <c r="EK13" s="1">
        <v>0.22192509999999999</v>
      </c>
      <c r="EL13" s="1">
        <v>3027.4169999999999</v>
      </c>
      <c r="EM13" s="1">
        <v>3274.39</v>
      </c>
      <c r="EN13" s="1">
        <v>3814.1529999999998</v>
      </c>
      <c r="EO13" s="1">
        <v>2737.2570000000001</v>
      </c>
      <c r="EP13" s="1">
        <v>2423.9160000000002</v>
      </c>
    </row>
    <row r="14" spans="1:146" x14ac:dyDescent="0.25">
      <c r="A14">
        <v>2030</v>
      </c>
      <c r="B14" s="1">
        <v>37205</v>
      </c>
      <c r="C14" s="1">
        <v>50803</v>
      </c>
      <c r="D14" s="1">
        <v>35121</v>
      </c>
      <c r="E14" s="1">
        <v>14466</v>
      </c>
      <c r="G14">
        <f>'care receipt'!$N$5*'care provision'!B14/1000</f>
        <v>2458.9034894405959</v>
      </c>
      <c r="H14">
        <f>'care receipt'!$N$5*'care provision'!C14/1000</f>
        <v>3357.6044610684207</v>
      </c>
      <c r="I14">
        <f>'care receipt'!$N$5*'care provision'!D14/1000</f>
        <v>2321.1705268819555</v>
      </c>
      <c r="J14">
        <f>'care receipt'!$N$5*'care provision'!E14/1000</f>
        <v>956.06767580292046</v>
      </c>
      <c r="K14">
        <f t="shared" si="12"/>
        <v>9093.7461531938916</v>
      </c>
      <c r="L14">
        <f>K14/'care receipt'!BR14</f>
        <v>2.0161030359864025</v>
      </c>
      <c r="N14" s="1">
        <v>13353</v>
      </c>
      <c r="O14" s="1">
        <v>7381</v>
      </c>
      <c r="P14" s="1">
        <v>7023</v>
      </c>
      <c r="Q14" s="1">
        <v>3262</v>
      </c>
      <c r="R14" s="1">
        <v>6540</v>
      </c>
      <c r="S14" s="1">
        <v>18.10369</v>
      </c>
      <c r="U14">
        <f>'care receipt'!$N$5*'care provision'!N14/1000</f>
        <v>882.5087567396929</v>
      </c>
      <c r="V14">
        <f>'care receipt'!$N$5*'care provision'!O14/1000</f>
        <v>487.81525750735216</v>
      </c>
      <c r="W14">
        <f>'care receipt'!$N$5*'care provision'!P14/1000</f>
        <v>464.15479656877579</v>
      </c>
      <c r="X14">
        <f>'care receipt'!$N$5*'care provision'!Q14/1000</f>
        <v>215.58777536769853</v>
      </c>
      <c r="Y14">
        <f>'care receipt'!$N$5*'care provision'!R14/1000</f>
        <v>432.23300150360154</v>
      </c>
      <c r="Z14">
        <f t="shared" si="13"/>
        <v>18.10369</v>
      </c>
      <c r="AB14" s="1">
        <v>21527</v>
      </c>
      <c r="AC14" s="1">
        <v>10215</v>
      </c>
      <c r="AD14" s="1">
        <v>8466</v>
      </c>
      <c r="AE14" s="1">
        <v>3696</v>
      </c>
      <c r="AF14" s="1">
        <v>7144</v>
      </c>
      <c r="AG14" s="1">
        <v>15.388489999999999</v>
      </c>
      <c r="AI14">
        <f>'care receipt'!$N$5*'care provision'!AB14/1000</f>
        <v>1422.7339179461821</v>
      </c>
      <c r="AJ14">
        <f>'care receipt'!$N$5*'care provision'!AC14/1000</f>
        <v>675.11622482557959</v>
      </c>
      <c r="AK14">
        <f>'care receipt'!$N$5*'care provision'!AD14/1000</f>
        <v>559.52363772622186</v>
      </c>
      <c r="AL14">
        <f>'care receipt'!$N$5*'care provision'!AE14/1000</f>
        <v>244.27112745524641</v>
      </c>
      <c r="AM14">
        <f>'care receipt'!$N$5*'care provision'!AF14/1000</f>
        <v>472.15176800332262</v>
      </c>
      <c r="AN14">
        <f t="shared" si="14"/>
        <v>15.388489999999999</v>
      </c>
      <c r="AP14" s="1">
        <v>14119</v>
      </c>
      <c r="AQ14" s="1">
        <v>7301</v>
      </c>
      <c r="AR14" s="1">
        <v>6703</v>
      </c>
      <c r="AS14" s="1">
        <v>2918</v>
      </c>
      <c r="AT14" s="1">
        <v>5498</v>
      </c>
      <c r="AU14" s="1">
        <v>16.306640000000002</v>
      </c>
      <c r="AW14">
        <f>'care receipt'!$N$5*'care provision'!AP14/1000</f>
        <v>933.13421226748471</v>
      </c>
      <c r="AX14">
        <f>'care receipt'!$N$5*'care provision'!AQ14/1000</f>
        <v>482.52800366632948</v>
      </c>
      <c r="AY14">
        <f>'care receipt'!$N$5*'care provision'!AR14/1000</f>
        <v>443.00578120468521</v>
      </c>
      <c r="AZ14">
        <f>'care receipt'!$N$5*'care provision'!AS14/1000</f>
        <v>192.85258385130115</v>
      </c>
      <c r="BA14">
        <f>'care receipt'!$N$5*'care provision'!AT14/1000</f>
        <v>363.3665202242816</v>
      </c>
      <c r="BB14">
        <f t="shared" si="15"/>
        <v>16.306640000000002</v>
      </c>
      <c r="BD14" s="1">
        <v>5619</v>
      </c>
      <c r="BE14" s="1">
        <v>3173</v>
      </c>
      <c r="BF14" s="1">
        <v>3102</v>
      </c>
      <c r="BG14" s="1">
        <v>1399</v>
      </c>
      <c r="BH14" s="1">
        <v>2550</v>
      </c>
      <c r="BI14" s="1">
        <v>17.252970000000001</v>
      </c>
      <c r="BK14">
        <f>'care receipt'!$N$5*'care provision'!BD14/1000</f>
        <v>371.36349165882837</v>
      </c>
      <c r="BL14">
        <f>'care receipt'!$N$5*'care provision'!BE14/1000</f>
        <v>209.7057054695608</v>
      </c>
      <c r="BM14">
        <f>'care receipt'!$N$5*'care provision'!BF14/1000</f>
        <v>205.0132676856532</v>
      </c>
      <c r="BN14">
        <f>'care receipt'!$N$5*'care provision'!BG14/1000</f>
        <v>92.460851544883582</v>
      </c>
      <c r="BO14">
        <f>'care receipt'!$N$5*'care provision'!BH14/1000</f>
        <v>168.53121618259695</v>
      </c>
      <c r="BP14">
        <f t="shared" si="16"/>
        <v>17.252970000000001</v>
      </c>
      <c r="BR14">
        <f t="shared" si="17"/>
        <v>3609.7403786121886</v>
      </c>
      <c r="BS14">
        <f t="shared" si="18"/>
        <v>1855.1651914688223</v>
      </c>
      <c r="BT14">
        <f t="shared" si="19"/>
        <v>1671.6974831853361</v>
      </c>
      <c r="BU14">
        <f t="shared" si="20"/>
        <v>745.17233821912976</v>
      </c>
      <c r="BV14">
        <f t="shared" si="21"/>
        <v>1436.2825059138027</v>
      </c>
      <c r="BW14">
        <f t="shared" si="22"/>
        <v>16.553044888113668</v>
      </c>
      <c r="BY14">
        <f t="shared" si="23"/>
        <v>2322.7409262546053</v>
      </c>
      <c r="BZ14">
        <f t="shared" si="0"/>
        <v>2695.9865701931785</v>
      </c>
      <c r="CA14">
        <f t="shared" si="1"/>
        <v>1974.9846088018951</v>
      </c>
      <c r="CB14">
        <f t="shared" si="24"/>
        <v>860.685897238606</v>
      </c>
      <c r="CC14">
        <f t="shared" si="25"/>
        <v>7854.3980024882849</v>
      </c>
      <c r="CD14">
        <f t="shared" si="26"/>
        <v>0.63897035709902195</v>
      </c>
      <c r="CE14">
        <f>CC14/'care receipt'!CC14</f>
        <v>1.5689089625017547</v>
      </c>
      <c r="CG14">
        <f>G14*Z14*365.25/7*'care receipt'!$CL14/10^6</f>
        <v>30.793308509400553</v>
      </c>
      <c r="CH14">
        <f>H14*AN14*365.25/7*'care receipt'!$CL14/10^6</f>
        <v>35.741543645603812</v>
      </c>
      <c r="CI14">
        <f>I14*BB14*365.25/7*'care receipt'!$CL14/10^6</f>
        <v>26.182993407801256</v>
      </c>
      <c r="CJ14">
        <f>J14*BP14*365.25/7*'care receipt'!$CL14/10^6</f>
        <v>11.410384199022578</v>
      </c>
      <c r="CK14">
        <f t="shared" si="27"/>
        <v>104.12822976182819</v>
      </c>
      <c r="CM14" s="1">
        <v>17725</v>
      </c>
      <c r="CN14" s="1">
        <v>22254</v>
      </c>
      <c r="CO14" s="1">
        <v>633</v>
      </c>
      <c r="CP14" s="1">
        <v>7</v>
      </c>
      <c r="CR14">
        <f>'care receipt'!$N$5*'care provision'!CM14/1000</f>
        <v>1171.4571791515807</v>
      </c>
      <c r="CS14">
        <f>'care receipt'!$N$5*'care provision'!CN14/1000</f>
        <v>1470.7818372264753</v>
      </c>
      <c r="CT14">
        <f>'care receipt'!$N$5*'care provision'!CO14/1000</f>
        <v>41.835396017091711</v>
      </c>
      <c r="CU14">
        <f>'care receipt'!$N$5*'care provision'!CP14/1000</f>
        <v>0.46263471108948179</v>
      </c>
      <c r="CW14">
        <f t="shared" si="2"/>
        <v>2030</v>
      </c>
      <c r="CX14">
        <f t="shared" si="3"/>
        <v>0.47641446042198626</v>
      </c>
      <c r="CY14">
        <f t="shared" si="4"/>
        <v>0.43804499734267655</v>
      </c>
      <c r="CZ14">
        <f t="shared" si="5"/>
        <v>1.8023404800546684E-2</v>
      </c>
      <c r="DA14">
        <f t="shared" si="6"/>
        <v>4.8389326697082815E-4</v>
      </c>
      <c r="DC14" s="1">
        <v>533.88319999999999</v>
      </c>
      <c r="DD14" s="1">
        <v>585.18520000000001</v>
      </c>
      <c r="DE14" s="1">
        <v>531.17319999999995</v>
      </c>
      <c r="DF14" s="1">
        <v>420.5847</v>
      </c>
      <c r="DH14">
        <f t="shared" si="7"/>
        <v>7.5050556896210301</v>
      </c>
      <c r="DI14">
        <f t="shared" si="8"/>
        <v>10.32815716288491</v>
      </c>
      <c r="DJ14">
        <f t="shared" si="9"/>
        <v>0.26666209410799024</v>
      </c>
      <c r="DK14">
        <f t="shared" si="10"/>
        <v>2.3349249740778765E-3</v>
      </c>
      <c r="DL14">
        <f>SUM(DH14:DK14)/'care receipt'!DS14</f>
        <v>0.30664041187926511</v>
      </c>
      <c r="DM14">
        <f t="shared" si="28"/>
        <v>18.102209871588009</v>
      </c>
      <c r="DN14">
        <f t="shared" si="32"/>
        <v>3.9098999999999995E-2</v>
      </c>
      <c r="DO14" s="1">
        <v>0.2576561</v>
      </c>
      <c r="DP14" s="1">
        <v>0.2185571</v>
      </c>
      <c r="DQ14" s="1">
        <v>0.40250530000000001</v>
      </c>
      <c r="DR14" s="1">
        <v>0.22698199999999999</v>
      </c>
      <c r="DS14" s="1">
        <v>4.2726800000000002E-2</v>
      </c>
      <c r="DT14" s="1">
        <v>1.6906E-3</v>
      </c>
      <c r="DU14" s="1">
        <v>0.25512230000000002</v>
      </c>
      <c r="DV14" s="1">
        <v>0.21315149999999999</v>
      </c>
      <c r="DW14" s="1">
        <v>0.21429239999999999</v>
      </c>
      <c r="DX14" s="1">
        <v>0.22859660000000001</v>
      </c>
      <c r="DY14" s="1">
        <v>0.25470769999999998</v>
      </c>
      <c r="EA14">
        <f t="shared" si="29"/>
        <v>0.2576561</v>
      </c>
      <c r="EB14">
        <f t="shared" si="30"/>
        <v>0.40250530000000001</v>
      </c>
      <c r="EC14">
        <f t="shared" si="31"/>
        <v>0.22698199999999999</v>
      </c>
      <c r="ED14">
        <f t="shared" si="11"/>
        <v>3.075532220945006E-2</v>
      </c>
      <c r="EE14">
        <f t="shared" si="33"/>
        <v>4.9373900000000026E-2</v>
      </c>
      <c r="EG14" s="1">
        <v>0.2576561</v>
      </c>
      <c r="EH14" s="1">
        <v>0.27765329999999999</v>
      </c>
      <c r="EI14" s="1">
        <v>0.35313139999999998</v>
      </c>
      <c r="EJ14" s="1">
        <v>0.21997169999999999</v>
      </c>
      <c r="EK14" s="1">
        <v>0.24150940000000001</v>
      </c>
      <c r="EL14" s="1">
        <v>3081.7539999999999</v>
      </c>
      <c r="EM14" s="1">
        <v>3377.6680000000001</v>
      </c>
      <c r="EN14" s="1">
        <v>3839.902</v>
      </c>
      <c r="EO14" s="1">
        <v>2761.7910000000002</v>
      </c>
      <c r="EP14" s="1">
        <v>2489.1550000000002</v>
      </c>
    </row>
    <row r="15" spans="1:146" x14ac:dyDescent="0.25">
      <c r="A15">
        <v>2031</v>
      </c>
      <c r="B15" s="1">
        <v>37196</v>
      </c>
      <c r="C15" s="1">
        <v>51127</v>
      </c>
      <c r="D15" s="1">
        <v>35893</v>
      </c>
      <c r="E15" s="1">
        <v>14783</v>
      </c>
      <c r="G15">
        <f>'care receipt'!$N$5*'care provision'!B15/1000</f>
        <v>2458.3086733834807</v>
      </c>
      <c r="H15">
        <f>'care receipt'!$N$5*'care provision'!C15/1000</f>
        <v>3379.0178391245622</v>
      </c>
      <c r="I15">
        <f>'care receipt'!$N$5*'care provision'!D15/1000</f>
        <v>2372.1925264478241</v>
      </c>
      <c r="J15">
        <f>'care receipt'!$N$5*'care provision'!E15/1000</f>
        <v>977.01841914797274</v>
      </c>
      <c r="K15">
        <f t="shared" si="12"/>
        <v>9186.5374581038395</v>
      </c>
      <c r="L15">
        <f>K15/'care receipt'!BR15</f>
        <v>1.9966817496229259</v>
      </c>
      <c r="N15" s="1">
        <v>13190</v>
      </c>
      <c r="O15" s="1">
        <v>7769</v>
      </c>
      <c r="P15" s="1">
        <v>6990</v>
      </c>
      <c r="Q15" s="1">
        <v>3187</v>
      </c>
      <c r="R15" s="1">
        <v>6492</v>
      </c>
      <c r="S15" s="1">
        <v>18.060870000000001</v>
      </c>
      <c r="U15">
        <f>'care receipt'!$N$5*'care provision'!N15/1000</f>
        <v>871.73597703860935</v>
      </c>
      <c r="V15">
        <f>'care receipt'!$N$5*'care provision'!O15/1000</f>
        <v>513.45843863631205</v>
      </c>
      <c r="W15">
        <f>'care receipt'!$N$5*'care provision'!P15/1000</f>
        <v>461.97380435935395</v>
      </c>
      <c r="X15">
        <f>'care receipt'!$N$5*'care provision'!Q15/1000</f>
        <v>210.63097489173978</v>
      </c>
      <c r="Y15">
        <f>'care receipt'!$N$5*'care provision'!R15/1000</f>
        <v>429.06064919898796</v>
      </c>
      <c r="Z15">
        <f t="shared" si="13"/>
        <v>18.060870000000001</v>
      </c>
      <c r="AB15" s="1">
        <v>21876</v>
      </c>
      <c r="AC15" s="1">
        <v>10180</v>
      </c>
      <c r="AD15" s="1">
        <v>8725</v>
      </c>
      <c r="AE15" s="1">
        <v>3670</v>
      </c>
      <c r="AF15" s="1">
        <v>7072</v>
      </c>
      <c r="AG15" s="1">
        <v>15.28994</v>
      </c>
      <c r="AI15">
        <f>'care receipt'!$N$5*'care provision'!AB15/1000</f>
        <v>1445.7995628276435</v>
      </c>
      <c r="AJ15">
        <f>'care receipt'!$N$5*'care provision'!AC15/1000</f>
        <v>672.80305127013207</v>
      </c>
      <c r="AK15">
        <f>'care receipt'!$N$5*'care provision'!AD15/1000</f>
        <v>576.64112203653258</v>
      </c>
      <c r="AL15">
        <f>'care receipt'!$N$5*'care provision'!AE15/1000</f>
        <v>242.55276995691403</v>
      </c>
      <c r="AM15">
        <f>'care receipt'!$N$5*'care provision'!AF15/1000</f>
        <v>467.39323954640219</v>
      </c>
      <c r="AN15">
        <f t="shared" si="14"/>
        <v>15.28994</v>
      </c>
      <c r="AP15" s="1">
        <v>14301</v>
      </c>
      <c r="AQ15" s="1">
        <v>7802</v>
      </c>
      <c r="AR15" s="1">
        <v>6725</v>
      </c>
      <c r="AS15" s="1">
        <v>2987</v>
      </c>
      <c r="AT15" s="1">
        <v>5490</v>
      </c>
      <c r="AU15" s="1">
        <v>15.947469999999999</v>
      </c>
      <c r="AW15">
        <f>'care receipt'!$N$5*'care provision'!AP15/1000</f>
        <v>945.16271475581129</v>
      </c>
      <c r="AX15">
        <f>'care receipt'!$N$5*'care provision'!AQ15/1000</f>
        <v>515.63943084573384</v>
      </c>
      <c r="AY15">
        <f>'care receipt'!$N$5*'care provision'!AR15/1000</f>
        <v>444.45977601096644</v>
      </c>
      <c r="AZ15">
        <f>'care receipt'!$N$5*'care provision'!AS15/1000</f>
        <v>197.41284028918315</v>
      </c>
      <c r="BA15">
        <f>'care receipt'!$N$5*'care provision'!AT15/1000</f>
        <v>362.83779484017924</v>
      </c>
      <c r="BB15">
        <f t="shared" si="15"/>
        <v>15.947469999999999</v>
      </c>
      <c r="BD15" s="1">
        <v>5725</v>
      </c>
      <c r="BE15" s="1">
        <v>3405</v>
      </c>
      <c r="BF15" s="1">
        <v>3048</v>
      </c>
      <c r="BG15" s="1">
        <v>1422</v>
      </c>
      <c r="BH15" s="1">
        <v>2566</v>
      </c>
      <c r="BI15" s="1">
        <v>17.332850000000001</v>
      </c>
      <c r="BK15">
        <f>'care receipt'!$N$5*'care provision'!BD15/1000</f>
        <v>378.36910299818334</v>
      </c>
      <c r="BL15">
        <f>'care receipt'!$N$5*'care provision'!BE15/1000</f>
        <v>225.03874160852649</v>
      </c>
      <c r="BM15">
        <f>'care receipt'!$N$5*'care provision'!BF15/1000</f>
        <v>201.44437134296294</v>
      </c>
      <c r="BN15">
        <f>'care receipt'!$N$5*'care provision'!BG15/1000</f>
        <v>93.980937024177592</v>
      </c>
      <c r="BO15">
        <f>'care receipt'!$N$5*'care provision'!BH15/1000</f>
        <v>169.58866695080147</v>
      </c>
      <c r="BP15">
        <f t="shared" si="16"/>
        <v>17.332850000000001</v>
      </c>
      <c r="BR15">
        <f t="shared" si="17"/>
        <v>3641.0673576202471</v>
      </c>
      <c r="BS15">
        <f t="shared" si="18"/>
        <v>1926.9396623607045</v>
      </c>
      <c r="BT15">
        <f t="shared" si="19"/>
        <v>1684.519073749816</v>
      </c>
      <c r="BU15">
        <f t="shared" si="20"/>
        <v>744.57752216201459</v>
      </c>
      <c r="BV15">
        <f t="shared" si="21"/>
        <v>1428.8803505363708</v>
      </c>
      <c r="BW15">
        <f t="shared" si="22"/>
        <v>16.418499019129634</v>
      </c>
      <c r="BY15">
        <f t="shared" si="23"/>
        <v>2316.6864826197516</v>
      </c>
      <c r="BZ15">
        <f t="shared" si="0"/>
        <v>2695.8048502846318</v>
      </c>
      <c r="CA15">
        <f t="shared" si="1"/>
        <v>1973.939836706644</v>
      </c>
      <c r="CB15">
        <f t="shared" si="24"/>
        <v>883.61873303380639</v>
      </c>
      <c r="CC15">
        <f t="shared" si="25"/>
        <v>7870.0499026448333</v>
      </c>
      <c r="CD15">
        <f t="shared" si="26"/>
        <v>0.63690718545760039</v>
      </c>
      <c r="CE15">
        <f>CC15/'care receipt'!CC15</f>
        <v>1.5761923239548143</v>
      </c>
      <c r="CG15">
        <f>G15*Z15*365.25/7*'care receipt'!$CL15/10^6</f>
        <v>31.189287795527182</v>
      </c>
      <c r="CH15">
        <f>H15*AN15*365.25/7*'care receipt'!$CL15/10^6</f>
        <v>36.29331545156942</v>
      </c>
      <c r="CI15">
        <f>I15*BB15*365.25/7*'care receipt'!$CL15/10^6</f>
        <v>26.574928511034319</v>
      </c>
      <c r="CJ15">
        <f>J15*BP15*365.25/7*'care receipt'!$CL15/10^6</f>
        <v>11.89605895008537</v>
      </c>
      <c r="CK15">
        <f t="shared" si="27"/>
        <v>105.9535907082163</v>
      </c>
      <c r="CM15" s="1">
        <v>17683</v>
      </c>
      <c r="CN15" s="1">
        <v>22251</v>
      </c>
      <c r="CO15" s="1">
        <v>595</v>
      </c>
      <c r="CP15" s="1">
        <v>3</v>
      </c>
      <c r="CR15">
        <f>'care receipt'!$N$5*'care provision'!CM15/1000</f>
        <v>1168.6813708850439</v>
      </c>
      <c r="CS15">
        <f>'care receipt'!$N$5*'care provision'!CN15/1000</f>
        <v>1470.5835652074372</v>
      </c>
      <c r="CT15">
        <f>'care receipt'!$N$5*'care provision'!CO15/1000</f>
        <v>39.323950442605948</v>
      </c>
      <c r="CU15">
        <f>'care receipt'!$N$5*'care provision'!CP15/1000</f>
        <v>0.19827201903834935</v>
      </c>
      <c r="CW15">
        <f t="shared" si="2"/>
        <v>2031</v>
      </c>
      <c r="CX15">
        <f t="shared" si="3"/>
        <v>0.47540058070760299</v>
      </c>
      <c r="CY15">
        <f t="shared" si="4"/>
        <v>0.43521035851898221</v>
      </c>
      <c r="CZ15">
        <f t="shared" si="5"/>
        <v>1.6577048449558408E-2</v>
      </c>
      <c r="DA15">
        <f t="shared" si="6"/>
        <v>2.029358046404654E-4</v>
      </c>
      <c r="DC15" s="1">
        <v>523.07809999999995</v>
      </c>
      <c r="DD15" s="1">
        <v>578.28620000000001</v>
      </c>
      <c r="DE15" s="1">
        <v>546.68790000000001</v>
      </c>
      <c r="DF15" s="1">
        <v>476.40370000000001</v>
      </c>
      <c r="DH15">
        <f t="shared" si="7"/>
        <v>7.3357395718553269</v>
      </c>
      <c r="DI15">
        <f t="shared" si="8"/>
        <v>10.205018180475134</v>
      </c>
      <c r="DJ15">
        <f t="shared" si="9"/>
        <v>0.25797513464606781</v>
      </c>
      <c r="DK15">
        <f t="shared" si="10"/>
        <v>1.133490281716081E-3</v>
      </c>
      <c r="DL15">
        <f>SUM(DH15:DK15)/'care receipt'!DS15</f>
        <v>0.29887408058341747</v>
      </c>
      <c r="DM15">
        <f t="shared" si="28"/>
        <v>17.799866377258244</v>
      </c>
      <c r="DN15">
        <f t="shared" si="32"/>
        <v>4.1792899999999966E-2</v>
      </c>
      <c r="DO15" s="1">
        <v>0.26263979999999998</v>
      </c>
      <c r="DP15" s="1">
        <v>0.22084690000000001</v>
      </c>
      <c r="DQ15" s="1">
        <v>0.41013260000000001</v>
      </c>
      <c r="DR15" s="1">
        <v>0.2291086</v>
      </c>
      <c r="DS15" s="1">
        <v>4.2824300000000003E-2</v>
      </c>
      <c r="DT15" s="1">
        <v>1.2765000000000001E-3</v>
      </c>
      <c r="DU15" s="1">
        <v>0.26041209999999998</v>
      </c>
      <c r="DV15" s="1">
        <v>0.2118989</v>
      </c>
      <c r="DW15" s="1">
        <v>0.21847649999999999</v>
      </c>
      <c r="DX15" s="1">
        <v>0.23181879999999999</v>
      </c>
      <c r="DY15" s="1">
        <v>0.25625730000000002</v>
      </c>
      <c r="EA15">
        <f t="shared" si="29"/>
        <v>0.26263979999999998</v>
      </c>
      <c r="EB15">
        <f t="shared" si="30"/>
        <v>0.41013260000000001</v>
      </c>
      <c r="EC15">
        <f t="shared" si="31"/>
        <v>0.2291086</v>
      </c>
      <c r="ED15">
        <f t="shared" si="11"/>
        <v>3.0704141988317942E-2</v>
      </c>
      <c r="EE15">
        <f t="shared" si="33"/>
        <v>5.3937700000000033E-2</v>
      </c>
      <c r="EG15" s="1">
        <v>0.26263979999999998</v>
      </c>
      <c r="EH15" s="1">
        <v>0.28012429999999999</v>
      </c>
      <c r="EI15" s="1">
        <v>0.35619489999999998</v>
      </c>
      <c r="EJ15" s="1">
        <v>0.2220702</v>
      </c>
      <c r="EK15" s="1">
        <v>0.21212120000000001</v>
      </c>
      <c r="EL15" s="1">
        <v>3127.1390000000001</v>
      </c>
      <c r="EM15" s="1">
        <v>3402.3690000000001</v>
      </c>
      <c r="EN15" s="1">
        <v>3889.8359999999998</v>
      </c>
      <c r="EO15" s="1">
        <v>2814.4929999999999</v>
      </c>
      <c r="EP15" s="1">
        <v>2548.2399999999998</v>
      </c>
    </row>
    <row r="16" spans="1:146" x14ac:dyDescent="0.25">
      <c r="A16">
        <v>2032</v>
      </c>
      <c r="B16" s="1">
        <v>37095</v>
      </c>
      <c r="C16" s="1">
        <v>51088</v>
      </c>
      <c r="D16" s="1">
        <v>36510</v>
      </c>
      <c r="E16" s="1">
        <v>14816</v>
      </c>
      <c r="G16">
        <f>'care receipt'!$N$5*'care provision'!B16/1000</f>
        <v>2451.6335154091898</v>
      </c>
      <c r="H16">
        <f>'care receipt'!$N$5*'care provision'!C16/1000</f>
        <v>3376.4403028770639</v>
      </c>
      <c r="I16">
        <f>'care receipt'!$N$5*'care provision'!D16/1000</f>
        <v>2412.9704716967117</v>
      </c>
      <c r="J16">
        <f>'care receipt'!$N$5*'care provision'!E16/1000</f>
        <v>979.19941135739464</v>
      </c>
      <c r="K16">
        <f t="shared" si="12"/>
        <v>9220.2437013403596</v>
      </c>
      <c r="L16">
        <f>K16/'care receipt'!BR16</f>
        <v>1.9862608027108219</v>
      </c>
      <c r="N16" s="1">
        <v>13414</v>
      </c>
      <c r="O16" s="1">
        <v>7732</v>
      </c>
      <c r="P16" s="1">
        <v>6869</v>
      </c>
      <c r="Q16" s="1">
        <v>3182</v>
      </c>
      <c r="R16" s="1">
        <v>6428</v>
      </c>
      <c r="S16" s="1">
        <v>18.02129</v>
      </c>
      <c r="U16">
        <f>'care receipt'!$N$5*'care provision'!N16/1000</f>
        <v>886.54028779347266</v>
      </c>
      <c r="V16">
        <f>'care receipt'!$N$5*'care provision'!O16/1000</f>
        <v>511.01308373483903</v>
      </c>
      <c r="W16">
        <f>'care receipt'!$N$5*'care provision'!P16/1000</f>
        <v>453.97683292480718</v>
      </c>
      <c r="X16">
        <f>'care receipt'!$N$5*'care provision'!Q16/1000</f>
        <v>210.30052152667588</v>
      </c>
      <c r="Y16">
        <f>'care receipt'!$N$5*'care provision'!R16/1000</f>
        <v>424.83084612616983</v>
      </c>
      <c r="Z16">
        <f t="shared" si="13"/>
        <v>18.02129</v>
      </c>
      <c r="AB16" s="1">
        <v>21809</v>
      </c>
      <c r="AC16" s="1">
        <v>10031</v>
      </c>
      <c r="AD16" s="1">
        <v>8650</v>
      </c>
      <c r="AE16" s="1">
        <v>3763</v>
      </c>
      <c r="AF16" s="1">
        <v>7191</v>
      </c>
      <c r="AG16" s="1">
        <v>15.434839999999999</v>
      </c>
      <c r="AI16">
        <f>'care receipt'!$N$5*'care provision'!AB16/1000</f>
        <v>1441.371487735787</v>
      </c>
      <c r="AJ16">
        <f>'care receipt'!$N$5*'care provision'!AC16/1000</f>
        <v>662.95554099122739</v>
      </c>
      <c r="AK16">
        <f>'care receipt'!$N$5*'care provision'!AD16/1000</f>
        <v>571.68432156057384</v>
      </c>
      <c r="AL16">
        <f>'care receipt'!$N$5*'care provision'!AE16/1000</f>
        <v>248.69920254710286</v>
      </c>
      <c r="AM16">
        <f>'care receipt'!$N$5*'care provision'!AF16/1000</f>
        <v>475.25802963492339</v>
      </c>
      <c r="AN16">
        <f t="shared" si="14"/>
        <v>15.434839999999999</v>
      </c>
      <c r="AP16" s="1">
        <v>14618</v>
      </c>
      <c r="AQ16" s="1">
        <v>7598</v>
      </c>
      <c r="AR16" s="1">
        <v>6768</v>
      </c>
      <c r="AS16" s="1">
        <v>3212</v>
      </c>
      <c r="AT16" s="1">
        <v>5787</v>
      </c>
      <c r="AU16" s="1">
        <v>16.24249</v>
      </c>
      <c r="AW16">
        <f>'care receipt'!$N$5*'care provision'!AP16/1000</f>
        <v>966.11345810086357</v>
      </c>
      <c r="AX16">
        <f>'care receipt'!$N$5*'care provision'!AQ16/1000</f>
        <v>502.15693355112609</v>
      </c>
      <c r="AY16">
        <f>'care receipt'!$N$5*'care provision'!AR16/1000</f>
        <v>447.30167495051614</v>
      </c>
      <c r="AZ16">
        <f>'care receipt'!$N$5*'care provision'!AS16/1000</f>
        <v>212.28324171705938</v>
      </c>
      <c r="BA16">
        <f>'care receipt'!$N$5*'care provision'!AT16/1000</f>
        <v>382.4667247249759</v>
      </c>
      <c r="BB16">
        <f t="shared" si="15"/>
        <v>16.24249</v>
      </c>
      <c r="BD16" s="1">
        <v>5727</v>
      </c>
      <c r="BE16" s="1">
        <v>3492</v>
      </c>
      <c r="BF16" s="1">
        <v>3210</v>
      </c>
      <c r="BG16" s="1">
        <v>1447</v>
      </c>
      <c r="BH16" s="1">
        <v>2544</v>
      </c>
      <c r="BI16" s="1">
        <v>16.70026</v>
      </c>
      <c r="BK16">
        <f>'care receipt'!$N$5*'care provision'!BD16/1000</f>
        <v>378.5012843442089</v>
      </c>
      <c r="BL16">
        <f>'care receipt'!$N$5*'care provision'!BE16/1000</f>
        <v>230.78863016063863</v>
      </c>
      <c r="BM16">
        <f>'care receipt'!$N$5*'care provision'!BF16/1000</f>
        <v>212.15106037103379</v>
      </c>
      <c r="BN16">
        <f>'care receipt'!$N$5*'care provision'!BG16/1000</f>
        <v>95.633203849497164</v>
      </c>
      <c r="BO16">
        <f>'care receipt'!$N$5*'care provision'!BH16/1000</f>
        <v>168.13467214452024</v>
      </c>
      <c r="BP16">
        <f t="shared" si="16"/>
        <v>16.70026</v>
      </c>
      <c r="BR16">
        <f t="shared" si="17"/>
        <v>3672.5265179743319</v>
      </c>
      <c r="BS16">
        <f t="shared" si="18"/>
        <v>1906.9141884378312</v>
      </c>
      <c r="BT16">
        <f t="shared" si="19"/>
        <v>1685.113889806931</v>
      </c>
      <c r="BU16">
        <f t="shared" si="20"/>
        <v>766.91616964033528</v>
      </c>
      <c r="BV16">
        <f t="shared" si="21"/>
        <v>1450.6902726305893</v>
      </c>
      <c r="BW16">
        <f t="shared" si="22"/>
        <v>16.468322620977858</v>
      </c>
      <c r="BY16">
        <f t="shared" si="23"/>
        <v>2305.3326960257605</v>
      </c>
      <c r="BZ16">
        <f t="shared" si="0"/>
        <v>2719.2766410269514</v>
      </c>
      <c r="CA16">
        <f t="shared" si="1"/>
        <v>2045.0164226331194</v>
      </c>
      <c r="CB16">
        <f t="shared" si="24"/>
        <v>853.27016559193089</v>
      </c>
      <c r="CC16">
        <f t="shared" si="25"/>
        <v>7922.8959252777631</v>
      </c>
      <c r="CD16">
        <f t="shared" si="26"/>
        <v>0.63418848164114416</v>
      </c>
      <c r="CE16">
        <f>CC16/'care receipt'!CC16</f>
        <v>1.5499513017886963</v>
      </c>
      <c r="CG16">
        <f>G16*Z16*365.25/7*'care receipt'!$CL16/10^6</f>
        <v>31.53325644231839</v>
      </c>
      <c r="CH16">
        <f>H16*AN16*365.25/7*'care receipt'!$CL16/10^6</f>
        <v>37.195346167142056</v>
      </c>
      <c r="CI16">
        <f>I16*BB16*365.25/7*'care receipt'!$CL16/10^6</f>
        <v>27.972547040525789</v>
      </c>
      <c r="CJ16">
        <f>J16*BP16*365.25/7*'care receipt'!$CL16/10^6</f>
        <v>11.671368298629801</v>
      </c>
      <c r="CK16">
        <f t="shared" si="27"/>
        <v>108.37251794861604</v>
      </c>
      <c r="CM16" s="1">
        <v>17775</v>
      </c>
      <c r="CN16" s="1">
        <v>22104</v>
      </c>
      <c r="CO16" s="1">
        <v>607</v>
      </c>
      <c r="CP16" s="1">
        <v>6</v>
      </c>
      <c r="CR16">
        <f>'care receipt'!$N$5*'care provision'!CM16/1000</f>
        <v>1174.7617128022198</v>
      </c>
      <c r="CS16">
        <f>'care receipt'!$N$5*'care provision'!CN16/1000</f>
        <v>1460.8682362745578</v>
      </c>
      <c r="CT16">
        <f>'care receipt'!$N$5*'care provision'!CO16/1000</f>
        <v>40.117038518759351</v>
      </c>
      <c r="CU16">
        <f>'care receipt'!$N$5*'care provision'!CP16/1000</f>
        <v>0.39654403807669869</v>
      </c>
      <c r="CW16">
        <f t="shared" si="2"/>
        <v>2032</v>
      </c>
      <c r="CX16">
        <f t="shared" si="3"/>
        <v>0.47917509098261213</v>
      </c>
      <c r="CY16">
        <f t="shared" si="4"/>
        <v>0.43266520513623546</v>
      </c>
      <c r="CZ16">
        <f t="shared" si="5"/>
        <v>1.662558203231991E-2</v>
      </c>
      <c r="DA16">
        <f t="shared" si="6"/>
        <v>4.0496760259179265E-4</v>
      </c>
      <c r="DC16" s="1">
        <v>522.14059999999995</v>
      </c>
      <c r="DD16" s="1">
        <v>573.32119999999998</v>
      </c>
      <c r="DE16" s="1">
        <v>577.51009999999997</v>
      </c>
      <c r="DF16" s="1">
        <v>389.64280000000002</v>
      </c>
      <c r="DH16">
        <f t="shared" si="7"/>
        <v>7.360689426954945</v>
      </c>
      <c r="DI16">
        <f t="shared" si="8"/>
        <v>10.050560763153756</v>
      </c>
      <c r="DJ16">
        <f t="shared" si="9"/>
        <v>0.27801593912007078</v>
      </c>
      <c r="DK16">
        <f t="shared" si="10"/>
        <v>1.854126351834138E-3</v>
      </c>
      <c r="DL16">
        <f>SUM(DH16:DK16)/'care receipt'!DS16</f>
        <v>0.28559765268118564</v>
      </c>
      <c r="DM16">
        <f t="shared" si="28"/>
        <v>17.691120255580607</v>
      </c>
      <c r="DN16">
        <f t="shared" si="32"/>
        <v>4.0503299999999992E-2</v>
      </c>
      <c r="DO16" s="1">
        <v>0.26330389999999998</v>
      </c>
      <c r="DP16" s="1">
        <v>0.22280059999999999</v>
      </c>
      <c r="DQ16" s="1">
        <v>0.41803790000000002</v>
      </c>
      <c r="DR16" s="1">
        <v>0.2307353</v>
      </c>
      <c r="DS16" s="1">
        <v>4.2751499999999998E-2</v>
      </c>
      <c r="DT16" s="1">
        <v>1.1899E-3</v>
      </c>
      <c r="DU16" s="1">
        <v>0.26096259999999999</v>
      </c>
      <c r="DV16" s="1">
        <v>0.2120283</v>
      </c>
      <c r="DW16" s="1">
        <v>0.21431919999999999</v>
      </c>
      <c r="DX16" s="1">
        <v>0.23087250000000001</v>
      </c>
      <c r="DY16" s="1">
        <v>0.26086399999999998</v>
      </c>
      <c r="EA16">
        <f t="shared" si="29"/>
        <v>0.26330389999999998</v>
      </c>
      <c r="EB16">
        <f t="shared" si="30"/>
        <v>0.41803790000000002</v>
      </c>
      <c r="EC16">
        <f t="shared" si="31"/>
        <v>0.2307353</v>
      </c>
      <c r="ED16">
        <f t="shared" si="11"/>
        <v>3.0754136761095736E-2</v>
      </c>
      <c r="EE16">
        <f t="shared" si="33"/>
        <v>5.5625900000000006E-2</v>
      </c>
      <c r="EG16" s="1">
        <v>0.26330389999999998</v>
      </c>
      <c r="EH16" s="1">
        <v>0.28576020000000002</v>
      </c>
      <c r="EI16" s="1">
        <v>0.36241200000000001</v>
      </c>
      <c r="EJ16" s="1">
        <v>0.2266069</v>
      </c>
      <c r="EK16" s="1">
        <v>0.21891189999999999</v>
      </c>
      <c r="EL16" s="1">
        <v>3172.2170000000001</v>
      </c>
      <c r="EM16" s="1">
        <v>3415.6460000000002</v>
      </c>
      <c r="EN16" s="1">
        <v>3917.1280000000002</v>
      </c>
      <c r="EO16" s="1">
        <v>2829.05</v>
      </c>
      <c r="EP16" s="1">
        <v>2557.8049999999998</v>
      </c>
    </row>
    <row r="17" spans="1:146" x14ac:dyDescent="0.25">
      <c r="A17">
        <v>2033</v>
      </c>
      <c r="B17" s="1">
        <v>37090</v>
      </c>
      <c r="C17" s="1">
        <v>51151</v>
      </c>
      <c r="D17" s="1">
        <v>36917</v>
      </c>
      <c r="E17" s="1">
        <v>14997</v>
      </c>
      <c r="G17">
        <f>'care receipt'!$N$5*'care provision'!B17/1000</f>
        <v>2451.3030620441255</v>
      </c>
      <c r="H17">
        <f>'care receipt'!$N$5*'care provision'!C17/1000</f>
        <v>3380.6040152768687</v>
      </c>
      <c r="I17">
        <f>'care receipt'!$N$5*'care provision'!D17/1000</f>
        <v>2439.8693756129142</v>
      </c>
      <c r="J17">
        <f>'care receipt'!$N$5*'care provision'!E17/1000</f>
        <v>991.16182317270841</v>
      </c>
      <c r="K17">
        <f t="shared" si="12"/>
        <v>9262.9382761066154</v>
      </c>
      <c r="L17">
        <f>K17/'care receipt'!BR17</f>
        <v>1.9856764376691269</v>
      </c>
      <c r="N17" s="1">
        <v>13358</v>
      </c>
      <c r="O17" s="1">
        <v>7654</v>
      </c>
      <c r="P17" s="1">
        <v>6995</v>
      </c>
      <c r="Q17" s="1">
        <v>3153</v>
      </c>
      <c r="R17" s="1">
        <v>6339</v>
      </c>
      <c r="S17" s="1">
        <v>17.81617</v>
      </c>
      <c r="U17">
        <f>'care receipt'!$N$5*'care provision'!N17/1000</f>
        <v>882.83921010475683</v>
      </c>
      <c r="V17">
        <f>'care receipt'!$N$5*'care provision'!O17/1000</f>
        <v>505.85801123984191</v>
      </c>
      <c r="W17">
        <f>'care receipt'!$N$5*'care provision'!P17/1000</f>
        <v>462.30425772441788</v>
      </c>
      <c r="X17">
        <f>'care receipt'!$N$5*'care provision'!Q17/1000</f>
        <v>208.38389200930516</v>
      </c>
      <c r="Y17">
        <f>'care receipt'!$N$5*'care provision'!R17/1000</f>
        <v>418.94877622803216</v>
      </c>
      <c r="Z17">
        <f t="shared" si="13"/>
        <v>17.81617</v>
      </c>
      <c r="AB17" s="1">
        <v>21740</v>
      </c>
      <c r="AC17" s="1">
        <v>10256</v>
      </c>
      <c r="AD17" s="1">
        <v>8861</v>
      </c>
      <c r="AE17" s="1">
        <v>3751</v>
      </c>
      <c r="AF17" s="1">
        <v>6979</v>
      </c>
      <c r="AG17" s="1">
        <v>15.21733</v>
      </c>
      <c r="AI17">
        <f>'care receipt'!$N$5*'care provision'!AB17/1000</f>
        <v>1436.8112312979049</v>
      </c>
      <c r="AJ17">
        <f>'care receipt'!$N$5*'care provision'!AC17/1000</f>
        <v>677.82594241910363</v>
      </c>
      <c r="AK17">
        <f>'care receipt'!$N$5*'care provision'!AD17/1000</f>
        <v>585.6294535662712</v>
      </c>
      <c r="AL17">
        <f>'care receipt'!$N$5*'care provision'!AE17/1000</f>
        <v>247.90611447094946</v>
      </c>
      <c r="AM17">
        <f>'care receipt'!$N$5*'care provision'!AF17/1000</f>
        <v>461.24680695621339</v>
      </c>
      <c r="AN17">
        <f t="shared" si="14"/>
        <v>15.21733</v>
      </c>
      <c r="AP17" s="1">
        <v>14912</v>
      </c>
      <c r="AQ17" s="1">
        <v>7793</v>
      </c>
      <c r="AR17" s="1">
        <v>6971</v>
      </c>
      <c r="AS17" s="1">
        <v>3142</v>
      </c>
      <c r="AT17" s="1">
        <v>5790</v>
      </c>
      <c r="AU17" s="1">
        <v>16.03163</v>
      </c>
      <c r="AW17">
        <f>'care receipt'!$N$5*'care provision'!AP17/1000</f>
        <v>985.5441159666218</v>
      </c>
      <c r="AX17">
        <f>'care receipt'!$N$5*'care provision'!AQ17/1000</f>
        <v>515.04461478861879</v>
      </c>
      <c r="AY17">
        <f>'care receipt'!$N$5*'care provision'!AR17/1000</f>
        <v>460.71808157211109</v>
      </c>
      <c r="AZ17">
        <f>'care receipt'!$N$5*'care provision'!AS17/1000</f>
        <v>207.65689460616454</v>
      </c>
      <c r="BA17">
        <f>'care receipt'!$N$5*'care provision'!AT17/1000</f>
        <v>382.66499674401422</v>
      </c>
      <c r="BB17">
        <f t="shared" si="15"/>
        <v>16.03163</v>
      </c>
      <c r="BD17" s="1">
        <v>5872</v>
      </c>
      <c r="BE17" s="1">
        <v>3468</v>
      </c>
      <c r="BF17" s="1">
        <v>3305</v>
      </c>
      <c r="BG17" s="1">
        <v>1433</v>
      </c>
      <c r="BH17" s="1">
        <v>2662</v>
      </c>
      <c r="BI17" s="1">
        <v>16.84937</v>
      </c>
      <c r="BK17">
        <f>'care receipt'!$N$5*'care provision'!BD17/1000</f>
        <v>388.08443193106245</v>
      </c>
      <c r="BL17">
        <f>'care receipt'!$N$5*'care provision'!BE17/1000</f>
        <v>229.20245400833184</v>
      </c>
      <c r="BM17">
        <f>'care receipt'!$N$5*'care provision'!BF17/1000</f>
        <v>218.42967430724821</v>
      </c>
      <c r="BN17">
        <f>'care receipt'!$N$5*'care provision'!BG17/1000</f>
        <v>94.707934427318207</v>
      </c>
      <c r="BO17">
        <f>'care receipt'!$N$5*'care provision'!BH17/1000</f>
        <v>175.93337156002863</v>
      </c>
      <c r="BP17">
        <f t="shared" si="16"/>
        <v>16.84937</v>
      </c>
      <c r="BR17">
        <f t="shared" si="17"/>
        <v>3693.2789893003455</v>
      </c>
      <c r="BS17">
        <f t="shared" si="18"/>
        <v>1927.9310224558963</v>
      </c>
      <c r="BT17">
        <f t="shared" si="19"/>
        <v>1727.0814671700482</v>
      </c>
      <c r="BU17">
        <f t="shared" si="20"/>
        <v>758.65483551373745</v>
      </c>
      <c r="BV17">
        <f t="shared" si="21"/>
        <v>1438.7939514882885</v>
      </c>
      <c r="BW17">
        <f t="shared" si="22"/>
        <v>16.294196273625634</v>
      </c>
      <c r="BY17">
        <f t="shared" si="23"/>
        <v>2278.7859879081066</v>
      </c>
      <c r="BZ17">
        <f t="shared" si="0"/>
        <v>2684.262265735636</v>
      </c>
      <c r="CA17">
        <f t="shared" si="1"/>
        <v>2040.9691563281344</v>
      </c>
      <c r="CB17">
        <f t="shared" si="24"/>
        <v>871.40574262554844</v>
      </c>
      <c r="CC17">
        <f t="shared" si="25"/>
        <v>7875.4231525974255</v>
      </c>
      <c r="CD17">
        <f t="shared" si="26"/>
        <v>0.6301944870107532</v>
      </c>
      <c r="CE17">
        <f>CC17/'care receipt'!CC17</f>
        <v>1.5591354443870151</v>
      </c>
      <c r="CG17">
        <f>G17*Z17*365.25/7*'care receipt'!$CL17/10^6</f>
        <v>31.68473466864037</v>
      </c>
      <c r="CH17">
        <f>H17*AN17*365.25/7*'care receipt'!$CL17/10^6</f>
        <v>37.322564787644616</v>
      </c>
      <c r="CI17">
        <f>I17*BB17*365.25/7*'care receipt'!$CL17/10^6</f>
        <v>28.378077857368098</v>
      </c>
      <c r="CJ17">
        <f>J17*BP17*365.25/7*'care receipt'!$CL17/10^6</f>
        <v>12.116214462581389</v>
      </c>
      <c r="CK17">
        <f t="shared" si="27"/>
        <v>109.50159177623448</v>
      </c>
      <c r="CM17" s="1">
        <v>17607</v>
      </c>
      <c r="CN17" s="1">
        <v>22214</v>
      </c>
      <c r="CO17" s="1">
        <v>615</v>
      </c>
      <c r="CP17" s="1">
        <v>6</v>
      </c>
      <c r="CR17">
        <f>'care receipt'!$N$5*'care provision'!CM17/1000</f>
        <v>1163.6584797360722</v>
      </c>
      <c r="CS17">
        <f>'care receipt'!$N$5*'care provision'!CN17/1000</f>
        <v>1468.1382103059641</v>
      </c>
      <c r="CT17">
        <f>'care receipt'!$N$5*'care provision'!CO17/1000</f>
        <v>40.645763902861617</v>
      </c>
      <c r="CU17">
        <f>'care receipt'!$N$5*'care provision'!CP17/1000</f>
        <v>0.39654403807669869</v>
      </c>
      <c r="CW17">
        <f t="shared" si="2"/>
        <v>2033</v>
      </c>
      <c r="CX17">
        <f t="shared" si="3"/>
        <v>0.47471016446481534</v>
      </c>
      <c r="CY17">
        <f t="shared" si="4"/>
        <v>0.43428280972024014</v>
      </c>
      <c r="CZ17">
        <f t="shared" si="5"/>
        <v>1.6658991792399169E-2</v>
      </c>
      <c r="DA17">
        <f t="shared" si="6"/>
        <v>4.0008001600320064E-4</v>
      </c>
      <c r="DC17" s="1">
        <v>536.06449999999995</v>
      </c>
      <c r="DD17" s="1">
        <v>575.61559999999997</v>
      </c>
      <c r="DE17" s="1">
        <v>525.75959999999998</v>
      </c>
      <c r="DF17" s="1">
        <v>479.02550000000002</v>
      </c>
      <c r="DH17">
        <f t="shared" si="7"/>
        <v>7.4855520133257309</v>
      </c>
      <c r="DI17">
        <f t="shared" si="8"/>
        <v>10.140999081698325</v>
      </c>
      <c r="DJ17">
        <f t="shared" si="9"/>
        <v>0.25643880685515558</v>
      </c>
      <c r="DK17">
        <f t="shared" si="10"/>
        <v>2.2794564733405161E-3</v>
      </c>
      <c r="DL17">
        <f>SUM(DH17:DK17)/'care receipt'!DS17</f>
        <v>0.28713574564843458</v>
      </c>
      <c r="DM17">
        <f t="shared" si="28"/>
        <v>17.885269358352549</v>
      </c>
      <c r="DN17">
        <f t="shared" si="32"/>
        <v>4.1590899999999986E-2</v>
      </c>
      <c r="DO17" s="1">
        <v>0.26708929999999997</v>
      </c>
      <c r="DP17" s="1">
        <v>0.22549839999999999</v>
      </c>
      <c r="DQ17" s="1">
        <v>0.42128510000000002</v>
      </c>
      <c r="DR17" s="1">
        <v>0.23903170000000001</v>
      </c>
      <c r="DS17" s="1">
        <v>4.5317200000000002E-2</v>
      </c>
      <c r="DT17" s="1">
        <v>1.8143E-3</v>
      </c>
      <c r="DU17" s="1">
        <v>0.2648528</v>
      </c>
      <c r="DV17" s="1">
        <v>0.21001510000000001</v>
      </c>
      <c r="DW17" s="1">
        <v>0.22032189999999999</v>
      </c>
      <c r="DX17" s="1">
        <v>0.2314187</v>
      </c>
      <c r="DY17" s="1">
        <v>0.2637833</v>
      </c>
      <c r="EA17">
        <f t="shared" si="29"/>
        <v>0.26708929999999997</v>
      </c>
      <c r="EB17">
        <f t="shared" si="30"/>
        <v>0.42128510000000002</v>
      </c>
      <c r="EC17">
        <f t="shared" si="31"/>
        <v>0.23903170000000001</v>
      </c>
      <c r="ED17">
        <f t="shared" si="11"/>
        <v>3.2750012125823479E-2</v>
      </c>
      <c r="EE17">
        <f t="shared" si="33"/>
        <v>5.2590600000000043E-2</v>
      </c>
      <c r="EG17" s="1">
        <v>0.26708929999999997</v>
      </c>
      <c r="EH17" s="1">
        <v>0.29538599999999998</v>
      </c>
      <c r="EI17" s="1">
        <v>0.36869449999999998</v>
      </c>
      <c r="EJ17" s="1">
        <v>0.23991879999999999</v>
      </c>
      <c r="EK17" s="1">
        <v>0.23552119999999999</v>
      </c>
      <c r="EL17" s="1">
        <v>3251.366</v>
      </c>
      <c r="EM17" s="1">
        <v>3525.009</v>
      </c>
      <c r="EN17" s="1">
        <v>3968.6849999999999</v>
      </c>
      <c r="EO17" s="1">
        <v>2902.5790000000002</v>
      </c>
      <c r="EP17" s="1">
        <v>2613.3919999999998</v>
      </c>
    </row>
    <row r="18" spans="1:146" x14ac:dyDescent="0.25">
      <c r="A18">
        <v>2034</v>
      </c>
      <c r="B18" s="1">
        <v>37330</v>
      </c>
      <c r="C18" s="1">
        <v>50837</v>
      </c>
      <c r="D18" s="1">
        <v>37360</v>
      </c>
      <c r="E18" s="1">
        <v>15120</v>
      </c>
      <c r="G18">
        <f>'care receipt'!$N$5*'care provision'!B18/1000</f>
        <v>2467.1648235671933</v>
      </c>
      <c r="H18">
        <f>'care receipt'!$N$5*'care provision'!C18/1000</f>
        <v>3359.8515439508551</v>
      </c>
      <c r="I18">
        <f>'care receipt'!$N$5*'care provision'!D18/1000</f>
        <v>2469.1475437575768</v>
      </c>
      <c r="J18">
        <f>'care receipt'!$N$5*'care provision'!E18/1000</f>
        <v>999.29097595328074</v>
      </c>
      <c r="K18">
        <f t="shared" si="12"/>
        <v>9295.454887228907</v>
      </c>
      <c r="L18">
        <f>K18/'care receipt'!BR18</f>
        <v>1.9699563000728333</v>
      </c>
      <c r="N18" s="1">
        <v>13617</v>
      </c>
      <c r="O18" s="1">
        <v>7583</v>
      </c>
      <c r="P18" s="1">
        <v>6909</v>
      </c>
      <c r="Q18" s="1">
        <v>3311</v>
      </c>
      <c r="R18" s="1">
        <v>6368</v>
      </c>
      <c r="S18" s="1">
        <v>17.857009999999999</v>
      </c>
      <c r="U18">
        <f>'care receipt'!$N$5*'care provision'!N18/1000</f>
        <v>899.95669441506766</v>
      </c>
      <c r="V18">
        <f>'care receipt'!$N$5*'care provision'!O18/1000</f>
        <v>501.16557345593435</v>
      </c>
      <c r="W18">
        <f>'care receipt'!$N$5*'care provision'!P18/1000</f>
        <v>456.62045984531852</v>
      </c>
      <c r="X18">
        <f>'care receipt'!$N$5*'care provision'!Q18/1000</f>
        <v>218.82621834532489</v>
      </c>
      <c r="Y18">
        <f>'care receipt'!$N$5*'care provision'!R18/1000</f>
        <v>420.86540574540282</v>
      </c>
      <c r="Z18">
        <f t="shared" si="13"/>
        <v>17.857009999999999</v>
      </c>
      <c r="AB18" s="1">
        <v>21385</v>
      </c>
      <c r="AC18" s="1">
        <v>10312</v>
      </c>
      <c r="AD18" s="1">
        <v>8617</v>
      </c>
      <c r="AE18" s="1">
        <v>3741</v>
      </c>
      <c r="AF18" s="1">
        <v>7245</v>
      </c>
      <c r="AG18" s="1">
        <v>15.44013</v>
      </c>
      <c r="AI18">
        <f>'care receipt'!$N$5*'care provision'!AB18/1000</f>
        <v>1413.3490423783669</v>
      </c>
      <c r="AJ18">
        <f>'care receipt'!$N$5*'care provision'!AC18/1000</f>
        <v>681.52702010781945</v>
      </c>
      <c r="AK18">
        <f>'care receipt'!$N$5*'care provision'!AD18/1000</f>
        <v>569.50332935115205</v>
      </c>
      <c r="AL18">
        <f>'care receipt'!$N$5*'care provision'!AE18/1000</f>
        <v>247.24520774082166</v>
      </c>
      <c r="AM18">
        <f>'care receipt'!$N$5*'care provision'!AF18/1000</f>
        <v>478.82692597761366</v>
      </c>
      <c r="AN18">
        <f t="shared" si="14"/>
        <v>15.44013</v>
      </c>
      <c r="AP18" s="1">
        <v>15023</v>
      </c>
      <c r="AQ18" s="1">
        <v>7859</v>
      </c>
      <c r="AR18" s="1">
        <v>7152</v>
      </c>
      <c r="AS18" s="1">
        <v>3191</v>
      </c>
      <c r="AT18" s="1">
        <v>5811</v>
      </c>
      <c r="AU18" s="1">
        <v>16.271599999999999</v>
      </c>
      <c r="AW18">
        <f>'care receipt'!$N$5*'care provision'!AP18/1000</f>
        <v>992.88018067104065</v>
      </c>
      <c r="AX18">
        <f>'care receipt'!$N$5*'care provision'!AQ18/1000</f>
        <v>519.40659920746248</v>
      </c>
      <c r="AY18">
        <f>'care receipt'!$N$5*'care provision'!AR18/1000</f>
        <v>472.68049338742486</v>
      </c>
      <c r="AZ18">
        <f>'care receipt'!$N$5*'care provision'!AS18/1000</f>
        <v>210.89533758379091</v>
      </c>
      <c r="BA18">
        <f>'care receipt'!$N$5*'care provision'!AT18/1000</f>
        <v>384.05290087728264</v>
      </c>
      <c r="BB18">
        <f t="shared" si="15"/>
        <v>16.271599999999999</v>
      </c>
      <c r="BD18" s="1">
        <v>6156</v>
      </c>
      <c r="BE18" s="1">
        <v>3584</v>
      </c>
      <c r="BF18" s="1">
        <v>3283</v>
      </c>
      <c r="BG18" s="1">
        <v>1423</v>
      </c>
      <c r="BH18" s="1">
        <v>2760</v>
      </c>
      <c r="BI18" s="1">
        <v>17.081679999999999</v>
      </c>
      <c r="BK18">
        <f>'care receipt'!$N$5*'care provision'!BD18/1000</f>
        <v>406.85418306669283</v>
      </c>
      <c r="BL18">
        <f>'care receipt'!$N$5*'care provision'!BE18/1000</f>
        <v>236.86897207781468</v>
      </c>
      <c r="BM18">
        <f>'care receipt'!$N$5*'care provision'!BF18/1000</f>
        <v>216.97567950096698</v>
      </c>
      <c r="BN18">
        <f>'care receipt'!$N$5*'care provision'!BG18/1000</f>
        <v>94.047027697190373</v>
      </c>
      <c r="BO18">
        <f>'care receipt'!$N$5*'care provision'!BH18/1000</f>
        <v>182.41025751528139</v>
      </c>
      <c r="BP18">
        <f t="shared" si="16"/>
        <v>17.081679999999999</v>
      </c>
      <c r="BR18">
        <f t="shared" si="17"/>
        <v>3713.0401005311678</v>
      </c>
      <c r="BS18">
        <f t="shared" si="18"/>
        <v>1938.9681648490309</v>
      </c>
      <c r="BT18">
        <f t="shared" si="19"/>
        <v>1715.7799620848625</v>
      </c>
      <c r="BU18">
        <f t="shared" si="20"/>
        <v>771.01379136712785</v>
      </c>
      <c r="BV18">
        <f t="shared" si="21"/>
        <v>1466.1554901155805</v>
      </c>
      <c r="BW18">
        <f t="shared" si="22"/>
        <v>16.478944092017603</v>
      </c>
      <c r="BY18">
        <f t="shared" si="23"/>
        <v>2298.7888963933569</v>
      </c>
      <c r="BZ18">
        <f t="shared" si="0"/>
        <v>2706.8439888857179</v>
      </c>
      <c r="CA18">
        <f t="shared" si="1"/>
        <v>2096.3774819200517</v>
      </c>
      <c r="CB18">
        <f t="shared" si="24"/>
        <v>890.66570852627535</v>
      </c>
      <c r="CC18">
        <f t="shared" si="25"/>
        <v>7992.6760757254015</v>
      </c>
      <c r="CD18">
        <f t="shared" si="26"/>
        <v>0.62627746174797561</v>
      </c>
      <c r="CE18">
        <f>CC18/'care receipt'!CC18</f>
        <v>1.5465355616764864</v>
      </c>
      <c r="CG18">
        <f>G18*Z18*365.25/7*'care receipt'!$CL18/10^6</f>
        <v>32.498599600479778</v>
      </c>
      <c r="CH18">
        <f>H18*AN18*365.25/7*'care receipt'!$CL18/10^6</f>
        <v>38.267384671023635</v>
      </c>
      <c r="CI18">
        <f>I18*BB18*365.25/7*'care receipt'!$CL18/10^6</f>
        <v>29.637054756646894</v>
      </c>
      <c r="CJ18">
        <f>J18*BP18*365.25/7*'care receipt'!$CL18/10^6</f>
        <v>12.59158171708868</v>
      </c>
      <c r="CK18">
        <f t="shared" si="27"/>
        <v>112.99462074523899</v>
      </c>
      <c r="CM18" s="1">
        <v>17787</v>
      </c>
      <c r="CN18" s="1">
        <v>21869</v>
      </c>
      <c r="CO18" s="1">
        <v>579</v>
      </c>
      <c r="CP18" s="1">
        <v>7</v>
      </c>
      <c r="CR18">
        <f>'care receipt'!$N$5*'care provision'!CM18/1000</f>
        <v>1175.5548008783733</v>
      </c>
      <c r="CS18">
        <f>'care receipt'!$N$5*'care provision'!CN18/1000</f>
        <v>1445.336928116554</v>
      </c>
      <c r="CT18">
        <f>'care receipt'!$N$5*'care provision'!CO18/1000</f>
        <v>38.266499674401423</v>
      </c>
      <c r="CU18">
        <f>'care receipt'!$N$5*'care provision'!CP18/1000</f>
        <v>0.46263471108948179</v>
      </c>
      <c r="CW18">
        <f t="shared" si="2"/>
        <v>2034</v>
      </c>
      <c r="CX18">
        <f t="shared" si="3"/>
        <v>0.47648004286096979</v>
      </c>
      <c r="CY18">
        <f t="shared" si="4"/>
        <v>0.4301788067745933</v>
      </c>
      <c r="CZ18">
        <f t="shared" si="5"/>
        <v>1.5497858672376876E-2</v>
      </c>
      <c r="DA18">
        <f t="shared" si="6"/>
        <v>4.6296296296296293E-4</v>
      </c>
      <c r="DC18" s="1">
        <v>525.66020000000003</v>
      </c>
      <c r="DD18" s="1">
        <v>576.54150000000004</v>
      </c>
      <c r="DE18" s="1">
        <v>563.48820000000001</v>
      </c>
      <c r="DF18" s="1">
        <v>475.44499999999999</v>
      </c>
      <c r="DH18">
        <f t="shared" si="7"/>
        <v>7.4153084608882311</v>
      </c>
      <c r="DI18">
        <f t="shared" si="8"/>
        <v>9.9995606465005249</v>
      </c>
      <c r="DJ18">
        <f t="shared" si="9"/>
        <v>0.25875265226194855</v>
      </c>
      <c r="DK18">
        <f t="shared" si="10"/>
        <v>2.6394883225672639E-3</v>
      </c>
      <c r="DL18">
        <f>SUM(DH18:DK18)/'care receipt'!DS18</f>
        <v>0.27351947814745292</v>
      </c>
      <c r="DM18">
        <f t="shared" si="28"/>
        <v>17.676261247973272</v>
      </c>
      <c r="DN18">
        <f t="shared" si="32"/>
        <v>3.8361100000000009E-2</v>
      </c>
      <c r="DO18" s="1">
        <v>0.26887060000000002</v>
      </c>
      <c r="DP18" s="1">
        <v>0.23050950000000001</v>
      </c>
      <c r="DQ18" s="1">
        <v>0.42601810000000001</v>
      </c>
      <c r="DR18" s="1">
        <v>0.24950369999999999</v>
      </c>
      <c r="DS18" s="1">
        <v>4.7278899999999999E-2</v>
      </c>
      <c r="DT18" s="1">
        <v>2.7973999999999998E-3</v>
      </c>
      <c r="DU18" s="1">
        <v>0.26668789999999998</v>
      </c>
      <c r="DV18" s="1">
        <v>0.22063669999999999</v>
      </c>
      <c r="DW18" s="1">
        <v>0.2235936</v>
      </c>
      <c r="DX18" s="1">
        <v>0.24241550000000001</v>
      </c>
      <c r="DY18" s="1">
        <v>0.26686480000000001</v>
      </c>
      <c r="EA18">
        <f t="shared" si="29"/>
        <v>0.26887060000000002</v>
      </c>
      <c r="EB18">
        <f t="shared" si="30"/>
        <v>0.42601810000000001</v>
      </c>
      <c r="EC18">
        <f t="shared" si="31"/>
        <v>0.24950369999999999</v>
      </c>
      <c r="ED18">
        <f t="shared" si="11"/>
        <v>3.4463345884146339E-2</v>
      </c>
      <c r="EE18">
        <f t="shared" si="33"/>
        <v>4.5927099999999998E-2</v>
      </c>
      <c r="EG18" s="1">
        <v>0.26887060000000002</v>
      </c>
      <c r="EH18" s="1">
        <v>0.3036877</v>
      </c>
      <c r="EI18" s="1">
        <v>0.38009100000000001</v>
      </c>
      <c r="EJ18" s="1">
        <v>0.24401439999999999</v>
      </c>
      <c r="EK18" s="1">
        <v>0.2422096</v>
      </c>
      <c r="EL18" s="1">
        <v>3334.232</v>
      </c>
      <c r="EM18" s="1">
        <v>3588.4989999999998</v>
      </c>
      <c r="EN18" s="1">
        <v>4023.7710000000002</v>
      </c>
      <c r="EO18" s="1">
        <v>2999.328</v>
      </c>
      <c r="EP18" s="1">
        <v>2671.7440000000001</v>
      </c>
    </row>
    <row r="19" spans="1:146" x14ac:dyDescent="0.25">
      <c r="A19">
        <v>2035</v>
      </c>
      <c r="B19" s="1">
        <v>36991</v>
      </c>
      <c r="C19" s="1">
        <v>51021</v>
      </c>
      <c r="D19" s="1">
        <v>37954</v>
      </c>
      <c r="E19" s="1">
        <v>15353</v>
      </c>
      <c r="G19">
        <f>'care receipt'!$N$5*'care provision'!B19/1000</f>
        <v>2444.76008541586</v>
      </c>
      <c r="H19">
        <f>'care receipt'!$N$5*'care provision'!C19/1000</f>
        <v>3372.0122277852074</v>
      </c>
      <c r="I19">
        <f>'care receipt'!$N$5*'care provision'!D19/1000</f>
        <v>2508.4054035271706</v>
      </c>
      <c r="J19">
        <f>'care receipt'!$N$5*'care provision'!E19/1000</f>
        <v>1014.6901027652591</v>
      </c>
      <c r="K19">
        <f t="shared" si="12"/>
        <v>9339.8678194934964</v>
      </c>
      <c r="L19">
        <f>K19/'care receipt'!BR19</f>
        <v>1.9505997322254276</v>
      </c>
      <c r="N19" s="1">
        <v>13307</v>
      </c>
      <c r="O19" s="1">
        <v>7664</v>
      </c>
      <c r="P19" s="1">
        <v>6808</v>
      </c>
      <c r="Q19" s="1">
        <v>3160</v>
      </c>
      <c r="R19" s="1">
        <v>6436</v>
      </c>
      <c r="S19" s="1">
        <v>18.026209999999999</v>
      </c>
      <c r="U19">
        <f>'care receipt'!$N$5*'care provision'!N19/1000</f>
        <v>879.46858578110482</v>
      </c>
      <c r="V19">
        <f>'care receipt'!$N$5*'care provision'!O19/1000</f>
        <v>506.51891796996978</v>
      </c>
      <c r="W19">
        <f>'care receipt'!$N$5*'care provision'!P19/1000</f>
        <v>449.94530187102743</v>
      </c>
      <c r="X19">
        <f>'care receipt'!$N$5*'care provision'!Q19/1000</f>
        <v>208.84652672039465</v>
      </c>
      <c r="Y19">
        <f>'care receipt'!$N$5*'care provision'!R19/1000</f>
        <v>425.35957151027208</v>
      </c>
      <c r="Z19">
        <f t="shared" si="13"/>
        <v>18.026209999999999</v>
      </c>
      <c r="AB19" s="1">
        <v>21660</v>
      </c>
      <c r="AC19" s="1">
        <v>10301</v>
      </c>
      <c r="AD19" s="1">
        <v>8704</v>
      </c>
      <c r="AE19" s="1">
        <v>3670</v>
      </c>
      <c r="AF19" s="1">
        <v>7077</v>
      </c>
      <c r="AG19" s="1">
        <v>15.270149999999999</v>
      </c>
      <c r="AI19">
        <f>'care receipt'!$N$5*'care provision'!AB19/1000</f>
        <v>1431.5239774568824</v>
      </c>
      <c r="AJ19">
        <f>'care receipt'!$N$5*'care provision'!AC19/1000</f>
        <v>680.80002270467878</v>
      </c>
      <c r="AK19">
        <f>'care receipt'!$N$5*'care provision'!AD19/1000</f>
        <v>575.25321790326427</v>
      </c>
      <c r="AL19">
        <f>'care receipt'!$N$5*'care provision'!AE19/1000</f>
        <v>242.55276995691403</v>
      </c>
      <c r="AM19">
        <f>'care receipt'!$N$5*'care provision'!AF19/1000</f>
        <v>467.72369291146612</v>
      </c>
      <c r="AN19">
        <f t="shared" si="14"/>
        <v>15.270149999999999</v>
      </c>
      <c r="AP19" s="1">
        <v>15319</v>
      </c>
      <c r="AQ19" s="1">
        <v>8165</v>
      </c>
      <c r="AR19" s="1">
        <v>7091</v>
      </c>
      <c r="AS19" s="1">
        <v>3286</v>
      </c>
      <c r="AT19" s="1">
        <v>5798</v>
      </c>
      <c r="AU19" s="1">
        <v>15.87692</v>
      </c>
      <c r="AW19">
        <f>'care receipt'!$N$5*'care provision'!AP19/1000</f>
        <v>1012.4430198828245</v>
      </c>
      <c r="AX19">
        <f>'care receipt'!$N$5*'care provision'!AQ19/1000</f>
        <v>539.63034514937408</v>
      </c>
      <c r="AY19">
        <f>'care receipt'!$N$5*'care provision'!AR19/1000</f>
        <v>468.6489623336451</v>
      </c>
      <c r="AZ19">
        <f>'care receipt'!$N$5*'care provision'!AS19/1000</f>
        <v>217.17395152000529</v>
      </c>
      <c r="BA19">
        <f>'care receipt'!$N$5*'care provision'!AT19/1000</f>
        <v>383.19372212811646</v>
      </c>
      <c r="BB19">
        <f t="shared" si="15"/>
        <v>15.87692</v>
      </c>
      <c r="BD19" s="1">
        <v>6225</v>
      </c>
      <c r="BE19" s="1">
        <v>3678</v>
      </c>
      <c r="BF19" s="1">
        <v>3432</v>
      </c>
      <c r="BG19" s="1">
        <v>1484</v>
      </c>
      <c r="BH19" s="1">
        <v>2756</v>
      </c>
      <c r="BI19" s="1">
        <v>16.765129999999999</v>
      </c>
      <c r="BK19">
        <f>'care receipt'!$N$5*'care provision'!BD19/1000</f>
        <v>411.41443950457489</v>
      </c>
      <c r="BL19">
        <f>'care receipt'!$N$5*'care provision'!BE19/1000</f>
        <v>243.08149534101631</v>
      </c>
      <c r="BM19">
        <f>'care receipt'!$N$5*'care provision'!BF19/1000</f>
        <v>226.82318977987163</v>
      </c>
      <c r="BN19">
        <f>'care receipt'!$N$5*'care provision'!BG19/1000</f>
        <v>98.078558750970146</v>
      </c>
      <c r="BO19">
        <f>'care receipt'!$N$5*'care provision'!BH19/1000</f>
        <v>182.14589482323024</v>
      </c>
      <c r="BP19">
        <f t="shared" si="16"/>
        <v>16.765129999999999</v>
      </c>
      <c r="BR19">
        <f t="shared" si="17"/>
        <v>3734.8500226253864</v>
      </c>
      <c r="BS19">
        <f t="shared" si="18"/>
        <v>1970.0307811650389</v>
      </c>
      <c r="BT19">
        <f t="shared" si="19"/>
        <v>1720.6706718878083</v>
      </c>
      <c r="BU19">
        <f t="shared" si="20"/>
        <v>766.65180694828416</v>
      </c>
      <c r="BV19">
        <f t="shared" si="21"/>
        <v>1458.4228813730847</v>
      </c>
      <c r="BW19">
        <f t="shared" si="22"/>
        <v>16.316939122340241</v>
      </c>
      <c r="BY19">
        <f t="shared" si="23"/>
        <v>2299.4970521325963</v>
      </c>
      <c r="BZ19">
        <f t="shared" si="0"/>
        <v>2686.7337361388204</v>
      </c>
      <c r="CA19">
        <f t="shared" si="1"/>
        <v>2078.0508412213403</v>
      </c>
      <c r="CB19">
        <f t="shared" si="24"/>
        <v>887.63114914425171</v>
      </c>
      <c r="CC19">
        <f t="shared" si="25"/>
        <v>7951.9127786370091</v>
      </c>
      <c r="CD19">
        <f t="shared" si="26"/>
        <v>0.6270479728684949</v>
      </c>
      <c r="CE19">
        <f>CC19/'care receipt'!CC19</f>
        <v>1.5370524479519183</v>
      </c>
      <c r="CG19">
        <f>G19*Z19*365.25/7*'care receipt'!$CL19/10^6</f>
        <v>33.053498666601016</v>
      </c>
      <c r="CH19">
        <f>H19*AN19*365.25/7*'care receipt'!$CL19/10^6</f>
        <v>38.619727684632679</v>
      </c>
      <c r="CI19">
        <f>I19*BB19*365.25/7*'care receipt'!$CL19/10^6</f>
        <v>29.870379979716539</v>
      </c>
      <c r="CJ19">
        <f>J19*BP19*365.25/7*'care receipt'!$CL19/10^6</f>
        <v>12.759013966755569</v>
      </c>
      <c r="CK19">
        <f t="shared" si="27"/>
        <v>114.30262029770581</v>
      </c>
      <c r="CM19" s="1">
        <v>17546</v>
      </c>
      <c r="CN19" s="1">
        <v>22095</v>
      </c>
      <c r="CO19" s="1">
        <v>556</v>
      </c>
      <c r="CP19" s="1">
        <v>6</v>
      </c>
      <c r="CR19">
        <f>'care receipt'!$N$5*'care provision'!CM19/1000</f>
        <v>1159.6269486822926</v>
      </c>
      <c r="CS19">
        <f>'care receipt'!$N$5*'care provision'!CN19/1000</f>
        <v>1460.2734202174429</v>
      </c>
      <c r="CT19">
        <f>'care receipt'!$N$5*'care provision'!CO19/1000</f>
        <v>36.746414195107413</v>
      </c>
      <c r="CU19">
        <f>'care receipt'!$N$5*'care provision'!CP19/1000</f>
        <v>0.39654403807669869</v>
      </c>
      <c r="CW19">
        <f t="shared" si="2"/>
        <v>2035</v>
      </c>
      <c r="CX19">
        <f t="shared" si="3"/>
        <v>0.47433159417155529</v>
      </c>
      <c r="CY19">
        <f t="shared" si="4"/>
        <v>0.4330569765390721</v>
      </c>
      <c r="CZ19">
        <f t="shared" si="5"/>
        <v>1.4649312325446593E-2</v>
      </c>
      <c r="DA19">
        <f t="shared" si="6"/>
        <v>3.9080310037126296E-4</v>
      </c>
      <c r="DC19" s="1">
        <v>525.60519999999997</v>
      </c>
      <c r="DD19" s="1">
        <v>586.66449999999998</v>
      </c>
      <c r="DE19" s="1">
        <v>535.91790000000003</v>
      </c>
      <c r="DF19" s="1">
        <v>396.02390000000003</v>
      </c>
      <c r="DH19">
        <f t="shared" si="7"/>
        <v>7.3140714514505527</v>
      </c>
      <c r="DI19">
        <f t="shared" si="8"/>
        <v>10.280286911221872</v>
      </c>
      <c r="DJ19">
        <f t="shared" si="9"/>
        <v>0.23631673353566587</v>
      </c>
      <c r="DK19">
        <f t="shared" si="10"/>
        <v>1.8844909977705924E-3</v>
      </c>
      <c r="DL19">
        <f>SUM(DH19:DK19)/'care receipt'!DS19</f>
        <v>0.2710392108151089</v>
      </c>
      <c r="DM19">
        <f t="shared" si="28"/>
        <v>17.832559587205861</v>
      </c>
      <c r="DN19">
        <f t="shared" si="32"/>
        <v>3.7487300000000029E-2</v>
      </c>
      <c r="DO19" s="1">
        <v>0.27050010000000002</v>
      </c>
      <c r="DP19" s="1">
        <v>0.23301279999999999</v>
      </c>
      <c r="DQ19" s="1">
        <v>0.43411739999999999</v>
      </c>
      <c r="DR19" s="1">
        <v>0.25463079999999999</v>
      </c>
      <c r="DS19" s="1">
        <v>4.5769900000000002E-2</v>
      </c>
      <c r="DT19" s="1">
        <v>2.6768E-3</v>
      </c>
      <c r="DU19" s="1">
        <v>0.26842579999999999</v>
      </c>
      <c r="DV19" s="1">
        <v>0.21986049999999999</v>
      </c>
      <c r="DW19" s="1">
        <v>0.23246430000000001</v>
      </c>
      <c r="DX19" s="1">
        <v>0.2398207</v>
      </c>
      <c r="DY19" s="1">
        <v>0.26804430000000001</v>
      </c>
      <c r="EA19">
        <f t="shared" si="29"/>
        <v>0.27050010000000002</v>
      </c>
      <c r="EB19">
        <f t="shared" si="30"/>
        <v>0.43411739999999999</v>
      </c>
      <c r="EC19">
        <f t="shared" si="31"/>
        <v>0.25463079999999999</v>
      </c>
      <c r="ED19">
        <f t="shared" si="11"/>
        <v>3.3358615097454372E-2</v>
      </c>
      <c r="EE19">
        <f t="shared" si="33"/>
        <v>5.7699E-2</v>
      </c>
      <c r="EG19" s="1">
        <v>0.27050010000000002</v>
      </c>
      <c r="EH19" s="1">
        <v>0.30251470000000003</v>
      </c>
      <c r="EI19" s="1">
        <v>0.37641839999999999</v>
      </c>
      <c r="EJ19" s="1">
        <v>0.24605399999999999</v>
      </c>
      <c r="EK19" s="1">
        <v>0.25637389999999999</v>
      </c>
      <c r="EL19" s="1">
        <v>3401.1860000000001</v>
      </c>
      <c r="EM19" s="1">
        <v>3637.549</v>
      </c>
      <c r="EN19" s="1">
        <v>4054.1970000000001</v>
      </c>
      <c r="EO19" s="1">
        <v>3062.04</v>
      </c>
      <c r="EP19" s="1">
        <v>2766.1060000000002</v>
      </c>
    </row>
    <row r="20" spans="1:146" x14ac:dyDescent="0.25">
      <c r="A20">
        <v>2036</v>
      </c>
      <c r="B20" s="1">
        <v>37067</v>
      </c>
      <c r="C20" s="1">
        <v>51189</v>
      </c>
      <c r="D20" s="1">
        <v>38533</v>
      </c>
      <c r="E20" s="1">
        <v>15662</v>
      </c>
      <c r="G20">
        <f>'care receipt'!$N$5*'care provision'!B20/1000</f>
        <v>2449.7829765648316</v>
      </c>
      <c r="H20">
        <f>'care receipt'!$N$5*'care provision'!C20/1000</f>
        <v>3383.1154608513548</v>
      </c>
      <c r="I20">
        <f>'care receipt'!$N$5*'care provision'!D20/1000</f>
        <v>2546.6719032015717</v>
      </c>
      <c r="J20">
        <f>'care receipt'!$N$5*'care provision'!E20/1000</f>
        <v>1035.1121207262092</v>
      </c>
      <c r="K20">
        <f t="shared" si="12"/>
        <v>9414.6824613439676</v>
      </c>
      <c r="L20">
        <f>K20/'care receipt'!BR20</f>
        <v>1.9414899416671207</v>
      </c>
      <c r="N20" s="1">
        <v>13182</v>
      </c>
      <c r="O20" s="1">
        <v>7795</v>
      </c>
      <c r="P20" s="1">
        <v>6996</v>
      </c>
      <c r="Q20" s="1">
        <v>3239</v>
      </c>
      <c r="R20" s="1">
        <v>6274</v>
      </c>
      <c r="S20" s="1">
        <v>17.87706</v>
      </c>
      <c r="U20">
        <f>'care receipt'!$N$5*'care provision'!N20/1000</f>
        <v>871.20725165450699</v>
      </c>
      <c r="V20">
        <f>'care receipt'!$N$5*'care provision'!O20/1000</f>
        <v>515.17679613464441</v>
      </c>
      <c r="W20">
        <f>'care receipt'!$N$5*'care provision'!P20/1000</f>
        <v>462.37034839743069</v>
      </c>
      <c r="X20">
        <f>'care receipt'!$N$5*'care provision'!Q20/1000</f>
        <v>214.06768988840452</v>
      </c>
      <c r="Y20">
        <f>'care receipt'!$N$5*'care provision'!R20/1000</f>
        <v>414.65288248220128</v>
      </c>
      <c r="Z20">
        <f t="shared" si="13"/>
        <v>17.87706</v>
      </c>
      <c r="AB20" s="1">
        <v>21918</v>
      </c>
      <c r="AC20" s="1">
        <v>10395</v>
      </c>
      <c r="AD20" s="1">
        <v>8659</v>
      </c>
      <c r="AE20" s="1">
        <v>3700</v>
      </c>
      <c r="AF20" s="1">
        <v>7084</v>
      </c>
      <c r="AG20" s="1">
        <v>15.110659999999999</v>
      </c>
      <c r="AI20">
        <f>'care receipt'!$N$5*'care provision'!AB20/1000</f>
        <v>1448.5753710941804</v>
      </c>
      <c r="AJ20">
        <f>'care receipt'!$N$5*'care provision'!AC20/1000</f>
        <v>687.01254596788056</v>
      </c>
      <c r="AK20">
        <f>'care receipt'!$N$5*'care provision'!AD20/1000</f>
        <v>572.279137617689</v>
      </c>
      <c r="AL20">
        <f>'care receipt'!$N$5*'care provision'!AE20/1000</f>
        <v>244.53549014729754</v>
      </c>
      <c r="AM20">
        <f>'care receipt'!$N$5*'care provision'!AF20/1000</f>
        <v>468.18632762255561</v>
      </c>
      <c r="AN20">
        <f t="shared" si="14"/>
        <v>15.110659999999999</v>
      </c>
      <c r="AP20" s="1">
        <v>15617</v>
      </c>
      <c r="AQ20" s="1">
        <v>8119</v>
      </c>
      <c r="AR20" s="1">
        <v>7234</v>
      </c>
      <c r="AS20" s="1">
        <v>3272</v>
      </c>
      <c r="AT20" s="1">
        <v>6015</v>
      </c>
      <c r="AU20" s="1">
        <v>16.121169999999999</v>
      </c>
      <c r="AW20">
        <f>'care receipt'!$N$5*'care provision'!AP20/1000</f>
        <v>1032.1380404406339</v>
      </c>
      <c r="AX20">
        <f>'care receipt'!$N$5*'care provision'!AQ20/1000</f>
        <v>536.59017419078612</v>
      </c>
      <c r="AY20">
        <f>'care receipt'!$N$5*'care provision'!AR20/1000</f>
        <v>478.0999285744731</v>
      </c>
      <c r="AZ20">
        <f>'care receipt'!$N$5*'care provision'!AS20/1000</f>
        <v>216.24868209782636</v>
      </c>
      <c r="BA20">
        <f>'care receipt'!$N$5*'care provision'!AT20/1000</f>
        <v>397.53539817189039</v>
      </c>
      <c r="BB20">
        <f t="shared" si="15"/>
        <v>16.121169999999999</v>
      </c>
      <c r="BD20" s="1">
        <v>6304</v>
      </c>
      <c r="BE20" s="1">
        <v>3692</v>
      </c>
      <c r="BF20" s="1">
        <v>3493</v>
      </c>
      <c r="BG20" s="1">
        <v>1581</v>
      </c>
      <c r="BH20" s="1">
        <v>2781</v>
      </c>
      <c r="BI20" s="1">
        <v>16.853619999999999</v>
      </c>
      <c r="BK20">
        <f>'care receipt'!$N$5*'care provision'!BD20/1000</f>
        <v>416.63560267258475</v>
      </c>
      <c r="BL20">
        <f>'care receipt'!$N$5*'care provision'!BE20/1000</f>
        <v>244.00676476319524</v>
      </c>
      <c r="BM20">
        <f>'care receipt'!$N$5*'care provision'!BF20/1000</f>
        <v>230.85472083365144</v>
      </c>
      <c r="BN20">
        <f>'care receipt'!$N$5*'care provision'!BG20/1000</f>
        <v>104.48935403321009</v>
      </c>
      <c r="BO20">
        <f>'care receipt'!$N$5*'care provision'!BH20/1000</f>
        <v>183.79816164854984</v>
      </c>
      <c r="BP20">
        <f t="shared" si="16"/>
        <v>16.853619999999999</v>
      </c>
      <c r="BR20">
        <f t="shared" si="17"/>
        <v>3768.5562658619056</v>
      </c>
      <c r="BS20">
        <f t="shared" si="18"/>
        <v>1982.7862810565066</v>
      </c>
      <c r="BT20">
        <f t="shared" si="19"/>
        <v>1743.6041354232441</v>
      </c>
      <c r="BU20">
        <f t="shared" si="20"/>
        <v>779.34121616673849</v>
      </c>
      <c r="BV20">
        <f t="shared" si="21"/>
        <v>1464.1727699251969</v>
      </c>
      <c r="BW20">
        <f t="shared" si="22"/>
        <v>16.295477025854503</v>
      </c>
      <c r="BY20">
        <f t="shared" si="23"/>
        <v>2285.1562184085724</v>
      </c>
      <c r="BZ20">
        <f t="shared" si="0"/>
        <v>2667.426357613755</v>
      </c>
      <c r="CA20">
        <f t="shared" si="1"/>
        <v>2142.2085047093005</v>
      </c>
      <c r="CB20">
        <f t="shared" si="24"/>
        <v>910.27533724664454</v>
      </c>
      <c r="CC20">
        <f t="shared" si="25"/>
        <v>8005.0664179782725</v>
      </c>
      <c r="CD20">
        <f t="shared" si="26"/>
        <v>0.618681009928851</v>
      </c>
      <c r="CE20">
        <f>CC20/'care receipt'!CC20</f>
        <v>1.527741919011645</v>
      </c>
      <c r="CG20">
        <f>G20*Z20*365.25/7*'care receipt'!$CL20/10^6</f>
        <v>33.397925795727637</v>
      </c>
      <c r="CH20">
        <f>H20*AN20*365.25/7*'care receipt'!$CL20/10^6</f>
        <v>38.984865384474169</v>
      </c>
      <c r="CI20">
        <f>I20*BB20*365.25/7*'care receipt'!$CL20/10^6</f>
        <v>31.308721960848455</v>
      </c>
      <c r="CJ20">
        <f>J20*BP20*365.25/7*'care receipt'!$CL20/10^6</f>
        <v>13.303820510011544</v>
      </c>
      <c r="CK20">
        <f t="shared" si="27"/>
        <v>116.99533365106181</v>
      </c>
      <c r="CM20" s="1">
        <v>17804</v>
      </c>
      <c r="CN20" s="1">
        <v>22195</v>
      </c>
      <c r="CO20" s="1">
        <v>515</v>
      </c>
      <c r="CP20" s="1">
        <v>2</v>
      </c>
      <c r="CR20">
        <f>'care receipt'!$N$5*'care provision'!CM20/1000</f>
        <v>1176.6783423195905</v>
      </c>
      <c r="CS20">
        <f>'care receipt'!$N$5*'care provision'!CN20/1000</f>
        <v>1466.8824875187213</v>
      </c>
      <c r="CT20">
        <f>'care receipt'!$N$5*'care provision'!CO20/1000</f>
        <v>34.036696601583301</v>
      </c>
      <c r="CU20">
        <f>'care receipt'!$N$5*'care provision'!CP20/1000</f>
        <v>0.13218134602556622</v>
      </c>
      <c r="CW20">
        <f t="shared" si="2"/>
        <v>2036</v>
      </c>
      <c r="CX20">
        <f t="shared" si="3"/>
        <v>0.48031942158793534</v>
      </c>
      <c r="CY20">
        <f t="shared" si="4"/>
        <v>0.4335892476899334</v>
      </c>
      <c r="CZ20">
        <f t="shared" si="5"/>
        <v>1.3365167518750162E-2</v>
      </c>
      <c r="DA20">
        <f t="shared" si="6"/>
        <v>1.2769761205465457E-4</v>
      </c>
      <c r="DC20" s="1">
        <v>529.04660000000001</v>
      </c>
      <c r="DD20" s="1">
        <v>588.10720000000003</v>
      </c>
      <c r="DE20" s="1">
        <v>548.51279999999997</v>
      </c>
      <c r="DF20" s="1">
        <v>1109.3810000000001</v>
      </c>
      <c r="DH20">
        <f t="shared" si="7"/>
        <v>7.4702121155737862</v>
      </c>
      <c r="DI20">
        <f t="shared" si="8"/>
        <v>10.352209829564043</v>
      </c>
      <c r="DJ20">
        <f t="shared" si="9"/>
        <v>0.22403476506821929</v>
      </c>
      <c r="DK20">
        <f t="shared" si="10"/>
        <v>1.759673686022264E-3</v>
      </c>
      <c r="DL20">
        <f>SUM(DH20:DK20)/'care receipt'!DS20</f>
        <v>0.26726984213134908</v>
      </c>
      <c r="DM20">
        <f t="shared" si="28"/>
        <v>18.048216383892068</v>
      </c>
      <c r="DN20">
        <f t="shared" si="32"/>
        <v>3.7142199999999986E-2</v>
      </c>
      <c r="DO20" s="1">
        <v>0.27148309999999998</v>
      </c>
      <c r="DP20" s="1">
        <v>0.23434089999999999</v>
      </c>
      <c r="DQ20" s="1">
        <v>0.43931330000000002</v>
      </c>
      <c r="DR20" s="1">
        <v>0.25786399999999998</v>
      </c>
      <c r="DS20" s="1">
        <v>4.4697199999999999E-2</v>
      </c>
      <c r="DT20" s="1">
        <v>2.5037000000000002E-3</v>
      </c>
      <c r="DU20" s="1">
        <v>0.26944180000000001</v>
      </c>
      <c r="DV20" s="1">
        <v>0.22882130000000001</v>
      </c>
      <c r="DW20" s="1">
        <v>0.22146379999999999</v>
      </c>
      <c r="DX20" s="1">
        <v>0.24416019999999999</v>
      </c>
      <c r="DY20" s="1">
        <v>0.27922960000000002</v>
      </c>
      <c r="EA20">
        <f t="shared" si="29"/>
        <v>0.27148309999999998</v>
      </c>
      <c r="EB20">
        <f t="shared" si="30"/>
        <v>0.43931330000000002</v>
      </c>
      <c r="EC20">
        <f t="shared" si="31"/>
        <v>0.25786399999999998</v>
      </c>
      <c r="ED20">
        <f t="shared" si="11"/>
        <v>3.2503554885137002E-2</v>
      </c>
      <c r="EE20">
        <f t="shared" si="33"/>
        <v>5.9647800000000029E-2</v>
      </c>
      <c r="EG20" s="1">
        <v>0.27148309999999998</v>
      </c>
      <c r="EH20" s="1">
        <v>0.307286</v>
      </c>
      <c r="EI20" s="1">
        <v>0.37966549999999999</v>
      </c>
      <c r="EJ20" s="1">
        <v>0.25140699999999999</v>
      </c>
      <c r="EK20" s="1">
        <v>0.20813770000000001</v>
      </c>
      <c r="EL20" s="1">
        <v>3449.3029999999999</v>
      </c>
      <c r="EM20" s="1">
        <v>3697.5770000000002</v>
      </c>
      <c r="EN20" s="1">
        <v>4103.2349999999997</v>
      </c>
      <c r="EO20" s="1">
        <v>3147.9479999999999</v>
      </c>
      <c r="EP20" s="1">
        <v>2826.904</v>
      </c>
    </row>
    <row r="21" spans="1:146" x14ac:dyDescent="0.25">
      <c r="A21">
        <v>2037</v>
      </c>
      <c r="B21" s="1">
        <v>36654</v>
      </c>
      <c r="C21" s="1">
        <v>51039</v>
      </c>
      <c r="D21" s="1">
        <v>38847</v>
      </c>
      <c r="E21" s="1">
        <v>15583</v>
      </c>
      <c r="G21">
        <f>'care receipt'!$N$5*'care provision'!B21/1000</f>
        <v>2422.4875286105521</v>
      </c>
      <c r="H21">
        <f>'care receipt'!$N$5*'care provision'!C21/1000</f>
        <v>3373.2018598994373</v>
      </c>
      <c r="I21">
        <f>'care receipt'!$N$5*'care provision'!D21/1000</f>
        <v>2567.4243745275858</v>
      </c>
      <c r="J21">
        <f>'care receipt'!$N$5*'care provision'!E21/1000</f>
        <v>1029.8909575581993</v>
      </c>
      <c r="K21">
        <f t="shared" si="12"/>
        <v>9393.0047205957744</v>
      </c>
      <c r="L21">
        <f>K21/'care receipt'!BR21</f>
        <v>1.9293675250804341</v>
      </c>
      <c r="N21" s="1">
        <v>13205</v>
      </c>
      <c r="O21" s="1">
        <v>7508</v>
      </c>
      <c r="P21" s="1">
        <v>6721</v>
      </c>
      <c r="Q21" s="1">
        <v>3082</v>
      </c>
      <c r="R21" s="1">
        <v>6341</v>
      </c>
      <c r="S21" s="1">
        <v>18.030550000000002</v>
      </c>
      <c r="U21">
        <f>'care receipt'!$N$5*'care provision'!N21/1000</f>
        <v>872.72733713380103</v>
      </c>
      <c r="V21">
        <f>'care receipt'!$N$5*'care provision'!O21/1000</f>
        <v>496.20877297997561</v>
      </c>
      <c r="W21">
        <f>'care receipt'!$N$5*'care provision'!P21/1000</f>
        <v>444.19541331891531</v>
      </c>
      <c r="X21">
        <f>'care receipt'!$N$5*'care provision'!Q21/1000</f>
        <v>203.69145422539756</v>
      </c>
      <c r="Y21">
        <f>'care receipt'!$N$5*'care provision'!R21/1000</f>
        <v>419.08095757405772</v>
      </c>
      <c r="Z21">
        <f t="shared" si="13"/>
        <v>18.030550000000002</v>
      </c>
      <c r="AB21" s="1">
        <v>21883</v>
      </c>
      <c r="AC21" s="1">
        <v>10088</v>
      </c>
      <c r="AD21" s="1">
        <v>8638</v>
      </c>
      <c r="AE21" s="1">
        <v>3792</v>
      </c>
      <c r="AF21" s="1">
        <v>7112</v>
      </c>
      <c r="AG21" s="1">
        <v>15.304779999999999</v>
      </c>
      <c r="AI21">
        <f>'care receipt'!$N$5*'care provision'!AB21/1000</f>
        <v>1446.2621975387328</v>
      </c>
      <c r="AJ21">
        <f>'care receipt'!$N$5*'care provision'!AC21/1000</f>
        <v>666.72270935295603</v>
      </c>
      <c r="AK21">
        <f>'care receipt'!$N$5*'care provision'!AD21/1000</f>
        <v>570.89123348442058</v>
      </c>
      <c r="AL21">
        <f>'care receipt'!$N$5*'care provision'!AE21/1000</f>
        <v>250.61583206447355</v>
      </c>
      <c r="AM21">
        <f>'care receipt'!$N$5*'care provision'!AF21/1000</f>
        <v>470.03686646691347</v>
      </c>
      <c r="AN21">
        <f t="shared" si="14"/>
        <v>15.304779999999999</v>
      </c>
      <c r="AP21" s="1">
        <v>15520</v>
      </c>
      <c r="AQ21" s="1">
        <v>8290</v>
      </c>
      <c r="AR21" s="1">
        <v>7323</v>
      </c>
      <c r="AS21" s="1">
        <v>3336</v>
      </c>
      <c r="AT21" s="1">
        <v>6001</v>
      </c>
      <c r="AU21" s="1">
        <v>16.101150000000001</v>
      </c>
      <c r="AW21">
        <f>'care receipt'!$N$5*'care provision'!AP21/1000</f>
        <v>1025.727245158394</v>
      </c>
      <c r="AX21">
        <f>'care receipt'!$N$5*'care provision'!AQ21/1000</f>
        <v>547.89167927597202</v>
      </c>
      <c r="AY21">
        <f>'care receipt'!$N$5*'care provision'!AR21/1000</f>
        <v>483.98199847261071</v>
      </c>
      <c r="AZ21">
        <f>'care receipt'!$N$5*'care provision'!AS21/1000</f>
        <v>220.47848517064446</v>
      </c>
      <c r="BA21">
        <f>'care receipt'!$N$5*'care provision'!AT21/1000</f>
        <v>396.61012874971146</v>
      </c>
      <c r="BB21">
        <f t="shared" si="15"/>
        <v>16.101150000000001</v>
      </c>
      <c r="BD21" s="1">
        <v>6576</v>
      </c>
      <c r="BE21" s="1">
        <v>3769</v>
      </c>
      <c r="BF21" s="1">
        <v>3513</v>
      </c>
      <c r="BG21" s="1">
        <v>1562</v>
      </c>
      <c r="BH21" s="1">
        <v>2840</v>
      </c>
      <c r="BI21" s="1">
        <v>16.617809999999999</v>
      </c>
      <c r="BK21">
        <f>'care receipt'!$N$5*'care provision'!BD21/1000</f>
        <v>434.61226573206176</v>
      </c>
      <c r="BL21">
        <f>'care receipt'!$N$5*'care provision'!BE21/1000</f>
        <v>249.09574658517957</v>
      </c>
      <c r="BM21">
        <f>'care receipt'!$N$5*'care provision'!BF21/1000</f>
        <v>232.17653429390708</v>
      </c>
      <c r="BN21">
        <f>'care receipt'!$N$5*'care provision'!BG21/1000</f>
        <v>103.23363124596722</v>
      </c>
      <c r="BO21">
        <f>'care receipt'!$N$5*'care provision'!BH21/1000</f>
        <v>187.69751135630406</v>
      </c>
      <c r="BP21">
        <f t="shared" si="16"/>
        <v>16.617809999999999</v>
      </c>
      <c r="BR21">
        <f t="shared" si="17"/>
        <v>3779.3290455629899</v>
      </c>
      <c r="BS21">
        <f t="shared" si="18"/>
        <v>1959.9189081940831</v>
      </c>
      <c r="BT21">
        <f t="shared" si="19"/>
        <v>1731.2451795698537</v>
      </c>
      <c r="BU21">
        <f t="shared" si="20"/>
        <v>778.01940270648288</v>
      </c>
      <c r="BV21">
        <f t="shared" si="21"/>
        <v>1473.4254641469865</v>
      </c>
      <c r="BW21">
        <f t="shared" si="22"/>
        <v>16.369406453564871</v>
      </c>
      <c r="BY21">
        <f t="shared" si="23"/>
        <v>2279.0964730583187</v>
      </c>
      <c r="BZ21">
        <f t="shared" si="0"/>
        <v>2693.776791426244</v>
      </c>
      <c r="CA21">
        <f t="shared" si="1"/>
        <v>2156.9830906477923</v>
      </c>
      <c r="CB21">
        <f t="shared" si="24"/>
        <v>893.01184365167637</v>
      </c>
      <c r="CC21">
        <f t="shared" si="25"/>
        <v>8022.8681987840318</v>
      </c>
      <c r="CD21">
        <f t="shared" si="26"/>
        <v>0.61983733762923643</v>
      </c>
      <c r="CE21">
        <f>CC21/'care receipt'!CC21</f>
        <v>1.5263672047998917</v>
      </c>
      <c r="CG21">
        <f>G21*Z21*365.25/7*'care receipt'!$CL21/10^6</f>
        <v>33.908440308479108</v>
      </c>
      <c r="CH21">
        <f>H21*AN21*365.25/7*'care receipt'!$CL21/10^6</f>
        <v>40.07806190576553</v>
      </c>
      <c r="CI21">
        <f>I21*BB21*365.25/7*'care receipt'!$CL21/10^6</f>
        <v>32.091635101994171</v>
      </c>
      <c r="CJ21">
        <f>J21*BP21*365.25/7*'care receipt'!$CL21/10^6</f>
        <v>13.286247051487983</v>
      </c>
      <c r="CK21">
        <f t="shared" si="27"/>
        <v>119.36438436772679</v>
      </c>
      <c r="CM21" s="1">
        <v>17438</v>
      </c>
      <c r="CN21" s="1">
        <v>22233</v>
      </c>
      <c r="CO21" s="1">
        <v>547</v>
      </c>
      <c r="CP21" s="1">
        <v>2</v>
      </c>
      <c r="CR21">
        <f>'care receipt'!$N$5*'care provision'!CM21/1000</f>
        <v>1152.4891559969119</v>
      </c>
      <c r="CS21">
        <f>'care receipt'!$N$5*'care provision'!CN21/1000</f>
        <v>1469.3939330932069</v>
      </c>
      <c r="CT21">
        <f>'care receipt'!$N$5*'care provision'!CO21/1000</f>
        <v>36.151598137992359</v>
      </c>
      <c r="CU21">
        <f>'care receipt'!$N$5*'care provision'!CP21/1000</f>
        <v>0.13218134602556622</v>
      </c>
      <c r="CW21">
        <f t="shared" si="2"/>
        <v>2037</v>
      </c>
      <c r="CX21">
        <f t="shared" si="3"/>
        <v>0.47574616685764176</v>
      </c>
      <c r="CY21">
        <f t="shared" si="4"/>
        <v>0.43560806442132488</v>
      </c>
      <c r="CZ21">
        <f t="shared" si="5"/>
        <v>1.4080881406543616E-2</v>
      </c>
      <c r="DA21">
        <f t="shared" si="6"/>
        <v>1.2834499133671307E-4</v>
      </c>
      <c r="DC21" s="1">
        <v>535.90350000000001</v>
      </c>
      <c r="DD21" s="1">
        <v>580.41290000000004</v>
      </c>
      <c r="DE21" s="1">
        <v>546.25279999999998</v>
      </c>
      <c r="DF21" s="1">
        <v>82.534710000000004</v>
      </c>
      <c r="DH21">
        <f t="shared" si="7"/>
        <v>7.4114756689294934</v>
      </c>
      <c r="DI21">
        <f t="shared" si="8"/>
        <v>10.234262327388409</v>
      </c>
      <c r="DJ21">
        <f t="shared" si="9"/>
        <v>0.23697494048823736</v>
      </c>
      <c r="DK21">
        <f t="shared" si="10"/>
        <v>1.3091458873955712E-4</v>
      </c>
      <c r="DL21">
        <f>SUM(DH21:DK21)/'care receipt'!DS21</f>
        <v>0.26012983912482707</v>
      </c>
      <c r="DM21">
        <f t="shared" si="28"/>
        <v>17.882843851394881</v>
      </c>
      <c r="DN21">
        <f t="shared" si="32"/>
        <v>3.6772900000000025E-2</v>
      </c>
      <c r="DO21" s="1">
        <v>0.27323930000000002</v>
      </c>
      <c r="DP21" s="1">
        <v>0.23646639999999999</v>
      </c>
      <c r="DQ21" s="1">
        <v>0.4415364</v>
      </c>
      <c r="DR21" s="1">
        <v>0.26514090000000001</v>
      </c>
      <c r="DS21" s="1">
        <v>4.6237399999999998E-2</v>
      </c>
      <c r="DT21" s="1">
        <v>3.5839000000000001E-3</v>
      </c>
      <c r="DU21" s="1">
        <v>0.27130270000000001</v>
      </c>
      <c r="DV21" s="1">
        <v>0.23169629999999999</v>
      </c>
      <c r="DW21" s="1">
        <v>0.2291444</v>
      </c>
      <c r="DX21" s="1">
        <v>0.2357175</v>
      </c>
      <c r="DY21" s="1">
        <v>0.28030959999999999</v>
      </c>
      <c r="EA21">
        <f t="shared" si="29"/>
        <v>0.27323930000000002</v>
      </c>
      <c r="EB21">
        <f t="shared" si="30"/>
        <v>0.4415364</v>
      </c>
      <c r="EC21">
        <f t="shared" si="31"/>
        <v>0.26514090000000001</v>
      </c>
      <c r="ED21">
        <f t="shared" si="11"/>
        <v>3.4025945094616934E-2</v>
      </c>
      <c r="EE21">
        <f t="shared" si="33"/>
        <v>5.6860199999999972E-2</v>
      </c>
      <c r="EG21" s="1">
        <v>0.27323930000000002</v>
      </c>
      <c r="EH21" s="1">
        <v>0.31273000000000001</v>
      </c>
      <c r="EI21" s="1">
        <v>0.38467620000000002</v>
      </c>
      <c r="EJ21" s="1">
        <v>0.2586466</v>
      </c>
      <c r="EK21" s="1">
        <v>0.2751479</v>
      </c>
      <c r="EL21" s="1">
        <v>3511.7719999999999</v>
      </c>
      <c r="EM21" s="1">
        <v>3778.3229999999999</v>
      </c>
      <c r="EN21" s="1">
        <v>4076.6010000000001</v>
      </c>
      <c r="EO21" s="1">
        <v>3183.0839999999998</v>
      </c>
      <c r="EP21" s="1">
        <v>2868.1669999999999</v>
      </c>
    </row>
    <row r="22" spans="1:146" x14ac:dyDescent="0.25">
      <c r="A22">
        <v>2038</v>
      </c>
      <c r="B22" s="1">
        <v>36861</v>
      </c>
      <c r="C22" s="1">
        <v>51195</v>
      </c>
      <c r="D22" s="1">
        <v>39154</v>
      </c>
      <c r="E22" s="1">
        <v>15907</v>
      </c>
      <c r="G22">
        <f>'care receipt'!$N$5*'care provision'!B22/1000</f>
        <v>2436.1682979241982</v>
      </c>
      <c r="H22">
        <f>'care receipt'!$N$5*'care provision'!C22/1000</f>
        <v>3383.5120048894314</v>
      </c>
      <c r="I22">
        <f>'care receipt'!$N$5*'care provision'!D22/1000</f>
        <v>2587.7142111425101</v>
      </c>
      <c r="J22">
        <f>'care receipt'!$N$5*'care provision'!E22/1000</f>
        <v>1051.304335614341</v>
      </c>
      <c r="K22">
        <f t="shared" si="12"/>
        <v>9458.6988495704809</v>
      </c>
      <c r="L22">
        <f>K22/'care receipt'!BR22</f>
        <v>1.9234604736177188</v>
      </c>
      <c r="N22" s="1">
        <v>13247</v>
      </c>
      <c r="O22" s="1">
        <v>7543</v>
      </c>
      <c r="P22" s="1">
        <v>6862</v>
      </c>
      <c r="Q22" s="1">
        <v>3214</v>
      </c>
      <c r="R22" s="1">
        <v>6387</v>
      </c>
      <c r="S22" s="1">
        <v>17.885159999999999</v>
      </c>
      <c r="U22">
        <f>'care receipt'!$N$5*'care provision'!N22/1000</f>
        <v>875.50314540033787</v>
      </c>
      <c r="V22">
        <f>'care receipt'!$N$5*'care provision'!O22/1000</f>
        <v>498.52194653542307</v>
      </c>
      <c r="W22">
        <f>'care receipt'!$N$5*'care provision'!P22/1000</f>
        <v>453.51419821371775</v>
      </c>
      <c r="X22">
        <f>'care receipt'!$N$5*'care provision'!Q22/1000</f>
        <v>212.41542306308492</v>
      </c>
      <c r="Y22">
        <f>'care receipt'!$N$5*'care provision'!R22/1000</f>
        <v>422.12112853264574</v>
      </c>
      <c r="Z22">
        <f t="shared" si="13"/>
        <v>17.885159999999999</v>
      </c>
      <c r="AB22" s="1">
        <v>21971</v>
      </c>
      <c r="AC22" s="1">
        <v>10360</v>
      </c>
      <c r="AD22" s="1">
        <v>8727</v>
      </c>
      <c r="AE22" s="1">
        <v>3755</v>
      </c>
      <c r="AF22" s="1">
        <v>7084</v>
      </c>
      <c r="AG22" s="1">
        <v>15.11703</v>
      </c>
      <c r="AI22">
        <f>'care receipt'!$N$5*'care provision'!AB22/1000</f>
        <v>1452.0781767638578</v>
      </c>
      <c r="AJ22">
        <f>'care receipt'!$N$5*'care provision'!AC22/1000</f>
        <v>684.69937241243304</v>
      </c>
      <c r="AK22">
        <f>'care receipt'!$N$5*'care provision'!AD22/1000</f>
        <v>576.77330338255831</v>
      </c>
      <c r="AL22">
        <f>'care receipt'!$N$5*'care provision'!AE22/1000</f>
        <v>248.17047716300058</v>
      </c>
      <c r="AM22">
        <f>'care receipt'!$N$5*'care provision'!AF22/1000</f>
        <v>468.18632762255561</v>
      </c>
      <c r="AN22">
        <f t="shared" si="14"/>
        <v>15.11703</v>
      </c>
      <c r="AP22" s="1">
        <v>15810</v>
      </c>
      <c r="AQ22" s="1">
        <v>8251</v>
      </c>
      <c r="AR22" s="1">
        <v>7506</v>
      </c>
      <c r="AS22" s="1">
        <v>3346</v>
      </c>
      <c r="AT22" s="1">
        <v>5974</v>
      </c>
      <c r="AU22" s="1">
        <v>15.901120000000001</v>
      </c>
      <c r="AW22">
        <f>'care receipt'!$N$5*'care provision'!AP22/1000</f>
        <v>1044.8935403321011</v>
      </c>
      <c r="AX22">
        <f>'care receipt'!$N$5*'care provision'!AQ22/1000</f>
        <v>545.3141430284735</v>
      </c>
      <c r="AY22">
        <f>'care receipt'!$N$5*'care provision'!AR22/1000</f>
        <v>496.07659163395004</v>
      </c>
      <c r="AZ22">
        <f>'care receipt'!$N$5*'care provision'!AS22/1000</f>
        <v>221.1393919007723</v>
      </c>
      <c r="BA22">
        <f>'care receipt'!$N$5*'care provision'!AT22/1000</f>
        <v>394.8256805783663</v>
      </c>
      <c r="BB22">
        <f t="shared" si="15"/>
        <v>15.901120000000001</v>
      </c>
      <c r="BD22" s="1">
        <v>6575</v>
      </c>
      <c r="BE22" s="1">
        <v>3816</v>
      </c>
      <c r="BF22" s="1">
        <v>3466</v>
      </c>
      <c r="BG22" s="1">
        <v>1524</v>
      </c>
      <c r="BH22" s="1">
        <v>2906</v>
      </c>
      <c r="BI22" s="1">
        <v>16.572019999999998</v>
      </c>
      <c r="BK22">
        <f>'care receipt'!$N$5*'care provision'!BD22/1000</f>
        <v>434.54617505904901</v>
      </c>
      <c r="BL22">
        <f>'care receipt'!$N$5*'care provision'!BE22/1000</f>
        <v>252.20200821678034</v>
      </c>
      <c r="BM22">
        <f>'care receipt'!$N$5*'care provision'!BF22/1000</f>
        <v>229.07027266230625</v>
      </c>
      <c r="BN22">
        <f>'care receipt'!$N$5*'care provision'!BG22/1000</f>
        <v>100.72218567148147</v>
      </c>
      <c r="BO22">
        <f>'care receipt'!$N$5*'care provision'!BH22/1000</f>
        <v>192.05949577514772</v>
      </c>
      <c r="BP22">
        <f t="shared" si="16"/>
        <v>16.572019999999998</v>
      </c>
      <c r="BR22">
        <f t="shared" si="17"/>
        <v>3807.0210375553456</v>
      </c>
      <c r="BS22">
        <f t="shared" si="18"/>
        <v>1980.7374701931099</v>
      </c>
      <c r="BT22">
        <f t="shared" si="19"/>
        <v>1755.4343658925325</v>
      </c>
      <c r="BU22">
        <f t="shared" si="20"/>
        <v>782.44747779833915</v>
      </c>
      <c r="BV22">
        <f t="shared" si="21"/>
        <v>1477.1926325087154</v>
      </c>
      <c r="BW22">
        <f t="shared" si="22"/>
        <v>16.206214553337478</v>
      </c>
      <c r="BY22">
        <f t="shared" si="23"/>
        <v>2273.4860914620053</v>
      </c>
      <c r="BZ22">
        <f t="shared" si="0"/>
        <v>2668.8636170736731</v>
      </c>
      <c r="CA22">
        <f t="shared" si="1"/>
        <v>2147.0205957834778</v>
      </c>
      <c r="CB22">
        <f t="shared" si="24"/>
        <v>909.06741040256225</v>
      </c>
      <c r="CC22">
        <f t="shared" si="25"/>
        <v>7998.4377147217183</v>
      </c>
      <c r="CD22">
        <f t="shared" si="26"/>
        <v>0.61791438338500992</v>
      </c>
      <c r="CE22">
        <f>CC22/'care receipt'!CC22</f>
        <v>1.5152879110135471</v>
      </c>
      <c r="CG22">
        <f>G22*Z22*365.25/7*'care receipt'!$CL22/10^6</f>
        <v>34.433320960282067</v>
      </c>
      <c r="CH22">
        <f>H22*AN22*365.25/7*'care receipt'!$CL22/10^6</f>
        <v>40.421552553603085</v>
      </c>
      <c r="CI22">
        <f>I22*BB22*365.25/7*'care receipt'!$CL22/10^6</f>
        <v>32.517924591923553</v>
      </c>
      <c r="CJ22">
        <f>J22*BP22*365.25/7*'care receipt'!$CL22/10^6</f>
        <v>13.768375374926723</v>
      </c>
      <c r="CK22">
        <f t="shared" si="27"/>
        <v>121.14117348073542</v>
      </c>
      <c r="CM22" s="1">
        <v>17652</v>
      </c>
      <c r="CN22" s="1">
        <v>22493</v>
      </c>
      <c r="CO22" s="1">
        <v>513</v>
      </c>
      <c r="CP22" s="1">
        <v>3</v>
      </c>
      <c r="CR22">
        <f>'care receipt'!$N$5*'care provision'!CM22/1000</f>
        <v>1166.6325600216476</v>
      </c>
      <c r="CS22">
        <f>'care receipt'!$N$5*'care provision'!CN22/1000</f>
        <v>1486.5775080765306</v>
      </c>
      <c r="CT22">
        <f>'care receipt'!$N$5*'care provision'!CO22/1000</f>
        <v>33.90451525555774</v>
      </c>
      <c r="CU22">
        <f>'care receipt'!$N$5*'care provision'!CP22/1000</f>
        <v>0.19827201903834935</v>
      </c>
      <c r="CW22">
        <f t="shared" si="2"/>
        <v>2038</v>
      </c>
      <c r="CX22">
        <f t="shared" si="3"/>
        <v>0.47888011719703755</v>
      </c>
      <c r="CY22">
        <f t="shared" si="4"/>
        <v>0.43935931243285481</v>
      </c>
      <c r="CZ22">
        <f t="shared" si="5"/>
        <v>1.3102109618429791E-2</v>
      </c>
      <c r="DA22">
        <f t="shared" si="6"/>
        <v>1.8859621550260892E-4</v>
      </c>
      <c r="DC22" s="1">
        <v>525.79280000000006</v>
      </c>
      <c r="DD22" s="1">
        <v>596.25279999999998</v>
      </c>
      <c r="DE22" s="1">
        <v>510.39569999999998</v>
      </c>
      <c r="DF22" s="1">
        <v>192.73519999999999</v>
      </c>
      <c r="DH22">
        <f t="shared" si="7"/>
        <v>7.3608840036594021</v>
      </c>
      <c r="DI22">
        <f t="shared" si="8"/>
        <v>10.636512019291848</v>
      </c>
      <c r="DJ22">
        <f t="shared" si="9"/>
        <v>0.20765662556425288</v>
      </c>
      <c r="DK22">
        <f t="shared" si="10"/>
        <v>4.5856796692512081E-4</v>
      </c>
      <c r="DL22">
        <f>SUM(DH22:DK22)/'care receipt'!DS22</f>
        <v>0.26026097608923338</v>
      </c>
      <c r="DM22">
        <f t="shared" si="28"/>
        <v>18.205511216482428</v>
      </c>
      <c r="DN22">
        <f t="shared" si="32"/>
        <v>3.9290600000000009E-2</v>
      </c>
      <c r="DO22" s="1">
        <v>0.27284950000000002</v>
      </c>
      <c r="DP22" s="1">
        <v>0.23355890000000001</v>
      </c>
      <c r="DQ22" s="1">
        <v>0.44437870000000002</v>
      </c>
      <c r="DR22" s="1">
        <v>0.25484040000000002</v>
      </c>
      <c r="DS22" s="1">
        <v>4.5740099999999999E-2</v>
      </c>
      <c r="DT22" s="1">
        <v>4.5529000000000003E-3</v>
      </c>
      <c r="DU22" s="1">
        <v>0.27066170000000001</v>
      </c>
      <c r="DV22" s="1">
        <v>0.22017329999999999</v>
      </c>
      <c r="DW22" s="1">
        <v>0.22736719999999999</v>
      </c>
      <c r="DX22" s="1">
        <v>0.2418912</v>
      </c>
      <c r="DY22" s="1">
        <v>0.28242879999999998</v>
      </c>
      <c r="EA22">
        <f t="shared" si="29"/>
        <v>0.27284950000000002</v>
      </c>
      <c r="EB22">
        <f t="shared" si="30"/>
        <v>0.44437870000000002</v>
      </c>
      <c r="EC22">
        <f t="shared" si="31"/>
        <v>0.25484040000000002</v>
      </c>
      <c r="ED22">
        <f t="shared" si="11"/>
        <v>3.3841209852708817E-2</v>
      </c>
      <c r="EE22">
        <f t="shared" si="33"/>
        <v>5.3594699999999995E-2</v>
      </c>
      <c r="EG22" s="1">
        <v>0.27284950000000002</v>
      </c>
      <c r="EH22" s="1">
        <v>0.31135489999999999</v>
      </c>
      <c r="EI22" s="1">
        <v>0.39078400000000002</v>
      </c>
      <c r="EJ22" s="1">
        <v>0.25118190000000001</v>
      </c>
      <c r="EK22" s="1">
        <v>0.26604070000000002</v>
      </c>
      <c r="EL22" s="1">
        <v>3551.2979999999998</v>
      </c>
      <c r="EM22" s="1">
        <v>3775.3359999999998</v>
      </c>
      <c r="EN22" s="1">
        <v>4145.2340000000004</v>
      </c>
      <c r="EO22" s="1">
        <v>3267.2449999999999</v>
      </c>
      <c r="EP22" s="1">
        <v>2909.3649999999998</v>
      </c>
    </row>
    <row r="23" spans="1:146" x14ac:dyDescent="0.25">
      <c r="A23">
        <v>2039</v>
      </c>
      <c r="B23" s="1">
        <v>37032</v>
      </c>
      <c r="C23" s="1">
        <v>51553</v>
      </c>
      <c r="D23" s="1">
        <v>39072</v>
      </c>
      <c r="E23" s="1">
        <v>16066</v>
      </c>
      <c r="G23">
        <f>'care receipt'!$N$5*'care provision'!B23/1000</f>
        <v>2447.4698030093841</v>
      </c>
      <c r="H23">
        <f>'care receipt'!$N$5*'care provision'!C23/1000</f>
        <v>3407.1724658280082</v>
      </c>
      <c r="I23">
        <f>'care receipt'!$N$5*'care provision'!D23/1000</f>
        <v>2582.2947759554618</v>
      </c>
      <c r="J23">
        <f>'care receipt'!$N$5*'care provision'!E23/1000</f>
        <v>1061.8127526233734</v>
      </c>
      <c r="K23">
        <f t="shared" si="12"/>
        <v>9498.749797416227</v>
      </c>
      <c r="L23">
        <f>K23/'care receipt'!BR23</f>
        <v>1.9113371899727376</v>
      </c>
      <c r="N23" s="1">
        <v>13271</v>
      </c>
      <c r="O23" s="1">
        <v>7576</v>
      </c>
      <c r="P23" s="1">
        <v>6999</v>
      </c>
      <c r="Q23" s="1">
        <v>3189</v>
      </c>
      <c r="R23" s="1">
        <v>6191</v>
      </c>
      <c r="S23" s="1">
        <v>17.788340000000002</v>
      </c>
      <c r="U23">
        <f>'care receipt'!$N$5*'care provision'!N23/1000</f>
        <v>877.08932155264472</v>
      </c>
      <c r="V23">
        <f>'care receipt'!$N$5*'care provision'!O23/1000</f>
        <v>500.70293874484486</v>
      </c>
      <c r="W23">
        <f>'care receipt'!$N$5*'care provision'!P23/1000</f>
        <v>462.568620416469</v>
      </c>
      <c r="X23">
        <f>'care receipt'!$N$5*'care provision'!Q23/1000</f>
        <v>210.76315623776537</v>
      </c>
      <c r="Y23">
        <f>'care receipt'!$N$5*'care provision'!R23/1000</f>
        <v>409.16735662214029</v>
      </c>
      <c r="Z23">
        <f t="shared" si="13"/>
        <v>17.788340000000002</v>
      </c>
      <c r="AB23" s="1">
        <v>22207</v>
      </c>
      <c r="AC23" s="1">
        <v>10408</v>
      </c>
      <c r="AD23" s="1">
        <v>8772</v>
      </c>
      <c r="AE23" s="1">
        <v>3732</v>
      </c>
      <c r="AF23" s="1">
        <v>7044</v>
      </c>
      <c r="AG23" s="1">
        <v>14.996219999999999</v>
      </c>
      <c r="AI23">
        <f>'care receipt'!$N$5*'care provision'!AB23/1000</f>
        <v>1467.6755755948745</v>
      </c>
      <c r="AJ23">
        <f>'care receipt'!$N$5*'care provision'!AC23/1000</f>
        <v>687.87172471704662</v>
      </c>
      <c r="AK23">
        <f>'care receipt'!$N$5*'care provision'!AD23/1000</f>
        <v>579.74738366813358</v>
      </c>
      <c r="AL23">
        <f>'care receipt'!$N$5*'care provision'!AE23/1000</f>
        <v>246.65039168370657</v>
      </c>
      <c r="AM23">
        <f>'care receipt'!$N$5*'care provision'!AF23/1000</f>
        <v>465.54270070204421</v>
      </c>
      <c r="AN23">
        <f t="shared" si="14"/>
        <v>14.996219999999999</v>
      </c>
      <c r="AP23" s="1">
        <v>15899</v>
      </c>
      <c r="AQ23" s="1">
        <v>8259</v>
      </c>
      <c r="AR23" s="1">
        <v>7431</v>
      </c>
      <c r="AS23" s="1">
        <v>3201</v>
      </c>
      <c r="AT23" s="1">
        <v>6078</v>
      </c>
      <c r="AU23" s="1">
        <v>15.746130000000001</v>
      </c>
      <c r="AW23">
        <f>'care receipt'!$N$5*'care provision'!AP23/1000</f>
        <v>1050.7756102302387</v>
      </c>
      <c r="AX23">
        <f>'care receipt'!$N$5*'care provision'!AQ23/1000</f>
        <v>545.84286841257574</v>
      </c>
      <c r="AY23">
        <f>'care receipt'!$N$5*'care provision'!AR23/1000</f>
        <v>491.11979115799136</v>
      </c>
      <c r="AZ23">
        <f>'care receipt'!$N$5*'care provision'!AS23/1000</f>
        <v>211.55624431391874</v>
      </c>
      <c r="BA23">
        <f>'care receipt'!$N$5*'care provision'!AT23/1000</f>
        <v>401.69911057169577</v>
      </c>
      <c r="BB23">
        <f t="shared" si="15"/>
        <v>15.746130000000001</v>
      </c>
      <c r="BD23" s="1">
        <v>6667</v>
      </c>
      <c r="BE23" s="1">
        <v>3953</v>
      </c>
      <c r="BF23" s="1">
        <v>3639</v>
      </c>
      <c r="BG23" s="1">
        <v>1604</v>
      </c>
      <c r="BH23" s="1">
        <v>2818</v>
      </c>
      <c r="BI23" s="1">
        <v>16.9754</v>
      </c>
      <c r="BK23">
        <f>'care receipt'!$N$5*'care provision'!BD23/1000</f>
        <v>440.62651697622499</v>
      </c>
      <c r="BL23">
        <f>'care receipt'!$N$5*'care provision'!BE23/1000</f>
        <v>261.25643041953163</v>
      </c>
      <c r="BM23">
        <f>'care receipt'!$N$5*'care provision'!BF23/1000</f>
        <v>240.50395909351775</v>
      </c>
      <c r="BN23">
        <f>'care receipt'!$N$5*'care provision'!BG23/1000</f>
        <v>106.00943951250412</v>
      </c>
      <c r="BO23">
        <f>'care receipt'!$N$5*'care provision'!BH23/1000</f>
        <v>186.2435165500228</v>
      </c>
      <c r="BP23">
        <f t="shared" si="16"/>
        <v>16.9754</v>
      </c>
      <c r="BR23">
        <f t="shared" si="17"/>
        <v>3836.1670243539829</v>
      </c>
      <c r="BS23">
        <f t="shared" si="18"/>
        <v>1995.6739622939988</v>
      </c>
      <c r="BT23">
        <f t="shared" si="19"/>
        <v>1773.9397543361117</v>
      </c>
      <c r="BU23">
        <f t="shared" si="20"/>
        <v>774.9792317478948</v>
      </c>
      <c r="BV23">
        <f t="shared" si="21"/>
        <v>1462.6526844459031</v>
      </c>
      <c r="BW23">
        <f t="shared" si="22"/>
        <v>16.140753423599566</v>
      </c>
      <c r="BY23">
        <f t="shared" si="23"/>
        <v>2271.6684613808943</v>
      </c>
      <c r="BZ23">
        <f t="shared" si="0"/>
        <v>2666.0488645037303</v>
      </c>
      <c r="CA23">
        <f t="shared" si="1"/>
        <v>2121.6406800140448</v>
      </c>
      <c r="CB23">
        <f t="shared" si="24"/>
        <v>940.50289819606394</v>
      </c>
      <c r="CC23">
        <f t="shared" si="25"/>
        <v>7999.860904094734</v>
      </c>
      <c r="CD23">
        <f t="shared" si="26"/>
        <v>0.61722539742625415</v>
      </c>
      <c r="CE23">
        <f>CC23/'care receipt'!CC23</f>
        <v>1.5122535454578205</v>
      </c>
      <c r="CG23">
        <f>G23*Z23*365.25/7*'care receipt'!$CL23/10^6</f>
        <v>35.024590139966826</v>
      </c>
      <c r="CH23">
        <f>H23*AN23*365.25/7*'care receipt'!$CL23/10^6</f>
        <v>41.105148202658611</v>
      </c>
      <c r="CI23">
        <f>I23*BB23*365.25/7*'care receipt'!$CL23/10^6</f>
        <v>32.71146142364514</v>
      </c>
      <c r="CJ23">
        <f>J23*BP23*365.25/7*'care receipt'!$CL23/10^6</f>
        <v>14.500676086661073</v>
      </c>
      <c r="CK23">
        <f t="shared" si="27"/>
        <v>123.34187585293166</v>
      </c>
      <c r="CM23" s="1">
        <v>17727</v>
      </c>
      <c r="CN23" s="1">
        <v>22676</v>
      </c>
      <c r="CO23" s="1">
        <v>504</v>
      </c>
      <c r="CP23" s="1">
        <v>3</v>
      </c>
      <c r="CR23">
        <f>'care receipt'!$N$5*'care provision'!CM23/1000</f>
        <v>1171.5893604976063</v>
      </c>
      <c r="CS23">
        <f>'care receipt'!$N$5*'care provision'!CN23/1000</f>
        <v>1498.6721012378698</v>
      </c>
      <c r="CT23">
        <f>'care receipt'!$N$5*'care provision'!CO23/1000</f>
        <v>33.309699198442686</v>
      </c>
      <c r="CU23">
        <f>'care receipt'!$N$5*'care provision'!CP23/1000</f>
        <v>0.19827201903834935</v>
      </c>
      <c r="CW23">
        <f t="shared" si="2"/>
        <v>2039</v>
      </c>
      <c r="CX23">
        <f t="shared" si="3"/>
        <v>0.47869410239792615</v>
      </c>
      <c r="CY23">
        <f t="shared" si="4"/>
        <v>0.4398580102030919</v>
      </c>
      <c r="CZ23">
        <f t="shared" si="5"/>
        <v>1.2899262899262898E-2</v>
      </c>
      <c r="DA23">
        <f t="shared" si="6"/>
        <v>1.8672973982322919E-4</v>
      </c>
      <c r="DC23" s="1">
        <v>532.1979</v>
      </c>
      <c r="DD23" s="1">
        <v>596.45550000000003</v>
      </c>
      <c r="DE23" s="1">
        <v>587.49519999999995</v>
      </c>
      <c r="DF23" s="1">
        <v>242.7783</v>
      </c>
      <c r="DH23">
        <f t="shared" si="7"/>
        <v>7.482208767830028</v>
      </c>
      <c r="DI23">
        <f t="shared" si="8"/>
        <v>10.726694609758612</v>
      </c>
      <c r="DJ23">
        <f t="shared" si="9"/>
        <v>0.23483146071034711</v>
      </c>
      <c r="DK23">
        <f t="shared" si="10"/>
        <v>5.7763372463637708E-4</v>
      </c>
      <c r="DL23">
        <f>SUM(DH23:DK23)/'care receipt'!DS23</f>
        <v>0.25791566975228336</v>
      </c>
      <c r="DM23">
        <f t="shared" si="28"/>
        <v>18.444312472023622</v>
      </c>
      <c r="DN23">
        <f t="shared" si="32"/>
        <v>3.7499799999999972E-2</v>
      </c>
      <c r="DO23" s="1">
        <v>0.27437709999999998</v>
      </c>
      <c r="DP23" s="1">
        <v>0.23687730000000001</v>
      </c>
      <c r="DQ23" s="1">
        <v>0.45267570000000001</v>
      </c>
      <c r="DR23" s="1">
        <v>0.25798500000000002</v>
      </c>
      <c r="DS23" s="1">
        <v>4.6020999999999999E-2</v>
      </c>
      <c r="DT23" s="1">
        <v>5.2718000000000001E-3</v>
      </c>
      <c r="DU23" s="1">
        <v>0.27222679999999999</v>
      </c>
      <c r="DV23" s="1">
        <v>0.2271473</v>
      </c>
      <c r="DW23" s="1">
        <v>0.23442399999999999</v>
      </c>
      <c r="DX23" s="1">
        <v>0.24580759999999999</v>
      </c>
      <c r="DY23" s="1">
        <v>0.28135660000000001</v>
      </c>
      <c r="EA23">
        <f t="shared" si="29"/>
        <v>0.27437709999999998</v>
      </c>
      <c r="EB23">
        <f t="shared" si="30"/>
        <v>0.45267570000000001</v>
      </c>
      <c r="EC23">
        <f t="shared" si="31"/>
        <v>0.25798500000000002</v>
      </c>
      <c r="ED23">
        <f t="shared" si="11"/>
        <v>3.4147579723602599E-2</v>
      </c>
      <c r="EE23">
        <f t="shared" si="33"/>
        <v>5.4805300000000001E-2</v>
      </c>
      <c r="EG23" s="1">
        <v>0.27437709999999998</v>
      </c>
      <c r="EH23" s="1">
        <v>0.31693959999999999</v>
      </c>
      <c r="EI23" s="1">
        <v>0.39787040000000001</v>
      </c>
      <c r="EJ23" s="1">
        <v>0.2552101</v>
      </c>
      <c r="EK23" s="1">
        <v>0.29846149999999999</v>
      </c>
      <c r="EL23" s="1">
        <v>3591.7849999999999</v>
      </c>
      <c r="EM23" s="1">
        <v>3843.4079999999999</v>
      </c>
      <c r="EN23" s="1">
        <v>4172.4520000000002</v>
      </c>
      <c r="EO23" s="1">
        <v>3286.5439999999999</v>
      </c>
      <c r="EP23" s="1">
        <v>2980.2750000000001</v>
      </c>
    </row>
    <row r="24" spans="1:146" x14ac:dyDescent="0.25">
      <c r="A24">
        <v>2040</v>
      </c>
      <c r="B24" s="1">
        <v>36733</v>
      </c>
      <c r="C24" s="1">
        <v>51851</v>
      </c>
      <c r="D24" s="1">
        <v>38696</v>
      </c>
      <c r="E24" s="1">
        <v>16622</v>
      </c>
      <c r="G24">
        <f>'care receipt'!$N$5*'care provision'!B24/1000</f>
        <v>2427.7086917785618</v>
      </c>
      <c r="H24">
        <f>'care receipt'!$N$5*'care provision'!C24/1000</f>
        <v>3426.8674863858173</v>
      </c>
      <c r="I24">
        <f>'care receipt'!$N$5*'care provision'!D24/1000</f>
        <v>2557.4446829026556</v>
      </c>
      <c r="J24">
        <f>'care receipt'!$N$5*'care provision'!E24/1000</f>
        <v>1098.5591668184809</v>
      </c>
      <c r="K24">
        <f t="shared" si="12"/>
        <v>9510.5800278855149</v>
      </c>
      <c r="L24">
        <f>K24/'care receipt'!BR24</f>
        <v>1.9000475335375513</v>
      </c>
      <c r="N24" s="1">
        <v>13075</v>
      </c>
      <c r="O24" s="1">
        <v>7667</v>
      </c>
      <c r="P24" s="1">
        <v>6732</v>
      </c>
      <c r="Q24" s="1">
        <v>3172</v>
      </c>
      <c r="R24" s="1">
        <v>6374</v>
      </c>
      <c r="S24" s="1">
        <v>18.085070000000002</v>
      </c>
      <c r="U24">
        <f>'care receipt'!$N$5*'care provision'!N24/1000</f>
        <v>864.13554964213927</v>
      </c>
      <c r="V24">
        <f>'care receipt'!$N$5*'care provision'!O24/1000</f>
        <v>506.71718998900815</v>
      </c>
      <c r="W24">
        <f>'care receipt'!$N$5*'care provision'!P24/1000</f>
        <v>444.92241072205593</v>
      </c>
      <c r="X24">
        <f>'care receipt'!$N$5*'care provision'!Q24/1000</f>
        <v>209.63961479654805</v>
      </c>
      <c r="Y24">
        <f>'care receipt'!$N$5*'care provision'!R24/1000</f>
        <v>421.26194978347957</v>
      </c>
      <c r="Z24">
        <f t="shared" si="13"/>
        <v>18.085070000000002</v>
      </c>
      <c r="AB24" s="1">
        <v>22383</v>
      </c>
      <c r="AC24" s="1">
        <v>10382</v>
      </c>
      <c r="AD24" s="1">
        <v>8710</v>
      </c>
      <c r="AE24" s="1">
        <v>3804</v>
      </c>
      <c r="AF24" s="1">
        <v>7110</v>
      </c>
      <c r="AG24" s="1">
        <v>15.143990000000001</v>
      </c>
      <c r="AI24">
        <f>'care receipt'!$N$5*'care provision'!AB24/1000</f>
        <v>1479.3075340451244</v>
      </c>
      <c r="AJ24">
        <f>'care receipt'!$N$5*'care provision'!AC24/1000</f>
        <v>686.15336721871438</v>
      </c>
      <c r="AK24">
        <f>'care receipt'!$N$5*'care provision'!AD24/1000</f>
        <v>575.6497619413409</v>
      </c>
      <c r="AL24">
        <f>'care receipt'!$N$5*'care provision'!AE24/1000</f>
        <v>251.40892014062695</v>
      </c>
      <c r="AM24">
        <f>'care receipt'!$N$5*'care provision'!AF24/1000</f>
        <v>469.90468512088796</v>
      </c>
      <c r="AN24">
        <f t="shared" si="14"/>
        <v>15.143990000000001</v>
      </c>
      <c r="AP24" s="1">
        <v>15772</v>
      </c>
      <c r="AQ24" s="1">
        <v>8314</v>
      </c>
      <c r="AR24" s="1">
        <v>7465</v>
      </c>
      <c r="AS24" s="1">
        <v>3263</v>
      </c>
      <c r="AT24" s="1">
        <v>5839</v>
      </c>
      <c r="AU24" s="1">
        <v>15.75264</v>
      </c>
      <c r="AW24">
        <f>'care receipt'!$N$5*'care provision'!AP24/1000</f>
        <v>1042.3820947576153</v>
      </c>
      <c r="AX24">
        <f>'care receipt'!$N$5*'care provision'!AQ24/1000</f>
        <v>549.47785542827876</v>
      </c>
      <c r="AY24">
        <f>'care receipt'!$N$5*'care provision'!AR24/1000</f>
        <v>493.36687404042596</v>
      </c>
      <c r="AZ24">
        <f>'care receipt'!$N$5*'care provision'!AS24/1000</f>
        <v>215.65386604071128</v>
      </c>
      <c r="BA24">
        <f>'care receipt'!$N$5*'care provision'!AT24/1000</f>
        <v>385.90343972164061</v>
      </c>
      <c r="BB24">
        <f t="shared" si="15"/>
        <v>15.75264</v>
      </c>
      <c r="BD24" s="1">
        <v>6967</v>
      </c>
      <c r="BE24" s="1">
        <v>4032</v>
      </c>
      <c r="BF24" s="1">
        <v>3595</v>
      </c>
      <c r="BG24" s="1">
        <v>1577</v>
      </c>
      <c r="BH24" s="1">
        <v>2908</v>
      </c>
      <c r="BI24" s="1">
        <v>16.341380000000001</v>
      </c>
      <c r="BK24">
        <f>'care receipt'!$N$5*'care provision'!BD24/1000</f>
        <v>460.45371888005997</v>
      </c>
      <c r="BL24">
        <f>'care receipt'!$N$5*'care provision'!BE24/1000</f>
        <v>266.47759358754149</v>
      </c>
      <c r="BM24">
        <f>'care receipt'!$N$5*'care provision'!BF24/1000</f>
        <v>237.59596948095529</v>
      </c>
      <c r="BN24">
        <f>'care receipt'!$N$5*'care provision'!BG24/1000</f>
        <v>104.22499134115897</v>
      </c>
      <c r="BO24">
        <f>'care receipt'!$N$5*'care provision'!BH24/1000</f>
        <v>192.19167712117331</v>
      </c>
      <c r="BP24">
        <f t="shared" si="16"/>
        <v>16.341380000000001</v>
      </c>
      <c r="BR24">
        <f t="shared" si="17"/>
        <v>3846.278897324939</v>
      </c>
      <c r="BS24">
        <f t="shared" si="18"/>
        <v>2008.8260062235427</v>
      </c>
      <c r="BT24">
        <f t="shared" si="19"/>
        <v>1751.535016184778</v>
      </c>
      <c r="BU24">
        <f t="shared" si="20"/>
        <v>780.92739231904523</v>
      </c>
      <c r="BV24">
        <f t="shared" si="21"/>
        <v>1469.2617517471815</v>
      </c>
      <c r="BW24">
        <f t="shared" si="22"/>
        <v>16.19672052924907</v>
      </c>
      <c r="BY24">
        <f t="shared" si="23"/>
        <v>2290.9148736446091</v>
      </c>
      <c r="BZ24">
        <f t="shared" si="0"/>
        <v>2707.8824638166789</v>
      </c>
      <c r="CA24">
        <f t="shared" si="1"/>
        <v>2102.092300126501</v>
      </c>
      <c r="CB24">
        <f t="shared" si="24"/>
        <v>936.70829489625635</v>
      </c>
      <c r="CC24">
        <f t="shared" si="25"/>
        <v>8037.5979324840455</v>
      </c>
      <c r="CD24">
        <f t="shared" si="26"/>
        <v>0.62192677208430525</v>
      </c>
      <c r="CE24">
        <f>CC24/'care receipt'!CC24</f>
        <v>1.5213734399284404</v>
      </c>
      <c r="CG24">
        <f>G24*Z24*365.25/7*'care receipt'!$CL24/10^6</f>
        <v>35.95659590678644</v>
      </c>
      <c r="CH24">
        <f>H24*AN24*365.25/7*'care receipt'!$CL24/10^6</f>
        <v>42.50102726847723</v>
      </c>
      <c r="CI24">
        <f>I24*BB24*365.25/7*'care receipt'!$CL24/10^6</f>
        <v>32.992968994159689</v>
      </c>
      <c r="CJ24">
        <f>J24*BP24*365.25/7*'care receipt'!$CL24/10^6</f>
        <v>14.701917574325622</v>
      </c>
      <c r="CK24">
        <f t="shared" si="27"/>
        <v>126.15250974374899</v>
      </c>
      <c r="CM24" s="1">
        <v>17874</v>
      </c>
      <c r="CN24" s="1">
        <v>22976</v>
      </c>
      <c r="CO24" s="1">
        <v>520</v>
      </c>
      <c r="CP24" s="1">
        <v>4</v>
      </c>
      <c r="CR24">
        <f>'care receipt'!$N$5*'care provision'!CM24/1000</f>
        <v>1181.3046894304855</v>
      </c>
      <c r="CS24">
        <f>'care receipt'!$N$5*'care provision'!CN24/1000</f>
        <v>1518.4993031417048</v>
      </c>
      <c r="CT24">
        <f>'care receipt'!$N$5*'care provision'!CO24/1000</f>
        <v>34.367149966647226</v>
      </c>
      <c r="CU24">
        <f>'care receipt'!$N$5*'care provision'!CP24/1000</f>
        <v>0.26436269205113244</v>
      </c>
      <c r="CW24">
        <f t="shared" si="2"/>
        <v>2040</v>
      </c>
      <c r="CX24">
        <f t="shared" si="3"/>
        <v>0.48659243731794311</v>
      </c>
      <c r="CY24">
        <f t="shared" si="4"/>
        <v>0.44311585118898378</v>
      </c>
      <c r="CZ24">
        <f t="shared" si="5"/>
        <v>1.3438081455447592E-2</v>
      </c>
      <c r="DA24">
        <f t="shared" si="6"/>
        <v>2.406449284081338E-4</v>
      </c>
      <c r="DC24" s="1">
        <v>533.721</v>
      </c>
      <c r="DD24" s="1">
        <v>591.67880000000002</v>
      </c>
      <c r="DE24" s="1">
        <v>584.3999</v>
      </c>
      <c r="DF24" s="1">
        <v>312.52879999999999</v>
      </c>
      <c r="DH24">
        <f t="shared" si="7"/>
        <v>7.5658454417703371</v>
      </c>
      <c r="DI24">
        <f t="shared" si="8"/>
        <v>10.781566145804641</v>
      </c>
      <c r="DJ24">
        <f t="shared" si="9"/>
        <v>0.24100990804552375</v>
      </c>
      <c r="DK24">
        <f t="shared" si="10"/>
        <v>9.9145145893811946E-4</v>
      </c>
      <c r="DL24">
        <f>SUM(DH24:DK24)/'care receipt'!DS24</f>
        <v>0.25677246800455117</v>
      </c>
      <c r="DM24">
        <f t="shared" si="28"/>
        <v>18.589412947079438</v>
      </c>
      <c r="DN24">
        <f t="shared" si="32"/>
        <v>3.9648299999999997E-2</v>
      </c>
      <c r="DO24" s="1">
        <v>0.2755225</v>
      </c>
      <c r="DP24" s="1">
        <v>0.23587420000000001</v>
      </c>
      <c r="DQ24" s="1">
        <v>0.44893290000000002</v>
      </c>
      <c r="DR24" s="1">
        <v>0.26112800000000003</v>
      </c>
      <c r="DS24" s="1">
        <v>4.3986699999999997E-2</v>
      </c>
      <c r="DT24" s="1">
        <v>5.1123999999999996E-3</v>
      </c>
      <c r="DU24" s="1">
        <v>0.2735571</v>
      </c>
      <c r="DV24" s="1">
        <v>0.21954679999999999</v>
      </c>
      <c r="DW24" s="1">
        <v>0.23556250000000001</v>
      </c>
      <c r="DX24" s="1">
        <v>0.24089179999999999</v>
      </c>
      <c r="DY24" s="1">
        <v>0.28238999999999997</v>
      </c>
      <c r="EA24">
        <f t="shared" si="29"/>
        <v>0.2755225</v>
      </c>
      <c r="EB24">
        <f t="shared" si="30"/>
        <v>0.44893290000000002</v>
      </c>
      <c r="EC24">
        <f t="shared" si="31"/>
        <v>0.26112800000000003</v>
      </c>
      <c r="ED24">
        <f t="shared" si="11"/>
        <v>3.2305717054123433E-2</v>
      </c>
      <c r="EE24">
        <f t="shared" si="33"/>
        <v>5.0634800000000035E-2</v>
      </c>
      <c r="EG24" s="1">
        <v>0.2755225</v>
      </c>
      <c r="EH24" s="1">
        <v>0.31715569999999998</v>
      </c>
      <c r="EI24" s="1">
        <v>0.39829809999999999</v>
      </c>
      <c r="EJ24" s="1">
        <v>0.25695430000000002</v>
      </c>
      <c r="EK24" s="1">
        <v>0.25153370000000003</v>
      </c>
      <c r="EL24" s="1">
        <v>3647.663</v>
      </c>
      <c r="EM24" s="1">
        <v>3838.8409999999999</v>
      </c>
      <c r="EN24" s="1">
        <v>4202.652</v>
      </c>
      <c r="EO24" s="1">
        <v>3320.2620000000002</v>
      </c>
      <c r="EP24" s="1">
        <v>3029.2779999999998</v>
      </c>
    </row>
    <row r="25" spans="1:146" x14ac:dyDescent="0.25">
      <c r="A25">
        <v>2041</v>
      </c>
      <c r="B25" s="1">
        <v>36906</v>
      </c>
      <c r="C25" s="1">
        <v>51713</v>
      </c>
      <c r="D25" s="1">
        <v>38082</v>
      </c>
      <c r="E25" s="1">
        <v>17074</v>
      </c>
      <c r="G25">
        <f>'care receipt'!$N$5*'care provision'!B25/1000</f>
        <v>2439.1423782097736</v>
      </c>
      <c r="H25">
        <f>'care receipt'!$N$5*'care provision'!C25/1000</f>
        <v>3417.7469735100531</v>
      </c>
      <c r="I25">
        <f>'care receipt'!$N$5*'care provision'!D25/1000</f>
        <v>2516.8650096728065</v>
      </c>
      <c r="J25">
        <f>'care receipt'!$N$5*'care provision'!E25/1000</f>
        <v>1128.432151020259</v>
      </c>
      <c r="K25">
        <f t="shared" si="12"/>
        <v>9502.1865124128926</v>
      </c>
      <c r="L25">
        <f>K25/'care receipt'!BR25</f>
        <v>1.8899609585529686</v>
      </c>
      <c r="N25" s="1">
        <v>13089</v>
      </c>
      <c r="O25" s="1">
        <v>7577</v>
      </c>
      <c r="P25" s="1">
        <v>6960</v>
      </c>
      <c r="Q25" s="1">
        <v>3284</v>
      </c>
      <c r="R25" s="1">
        <v>6388</v>
      </c>
      <c r="S25" s="1">
        <v>18.175989999999999</v>
      </c>
      <c r="U25">
        <f>'care receipt'!$N$5*'care provision'!N25/1000</f>
        <v>865.06081906431825</v>
      </c>
      <c r="V25">
        <f>'care receipt'!$N$5*'care provision'!O25/1000</f>
        <v>500.76902941785767</v>
      </c>
      <c r="W25">
        <f>'care receipt'!$N$5*'care provision'!P25/1000</f>
        <v>459.99108416897047</v>
      </c>
      <c r="X25">
        <f>'care receipt'!$N$5*'care provision'!Q25/1000</f>
        <v>217.04177017397976</v>
      </c>
      <c r="Y25">
        <f>'care receipt'!$N$5*'care provision'!R25/1000</f>
        <v>422.18721920565855</v>
      </c>
      <c r="Z25">
        <f t="shared" si="13"/>
        <v>18.175989999999999</v>
      </c>
      <c r="AB25" s="1">
        <v>22538</v>
      </c>
      <c r="AC25" s="1">
        <v>10407</v>
      </c>
      <c r="AD25" s="1">
        <v>8620</v>
      </c>
      <c r="AE25" s="1">
        <v>3786</v>
      </c>
      <c r="AF25" s="1">
        <v>6977</v>
      </c>
      <c r="AG25" s="1">
        <v>14.970700000000001</v>
      </c>
      <c r="AI25">
        <f>'care receipt'!$N$5*'care provision'!AB25/1000</f>
        <v>1489.5515883621058</v>
      </c>
      <c r="AJ25">
        <f>'care receipt'!$N$5*'care provision'!AC25/1000</f>
        <v>687.80563404403381</v>
      </c>
      <c r="AK25">
        <f>'care receipt'!$N$5*'care provision'!AD25/1000</f>
        <v>569.70160137019036</v>
      </c>
      <c r="AL25">
        <f>'care receipt'!$N$5*'care provision'!AE25/1000</f>
        <v>250.2192880263969</v>
      </c>
      <c r="AM25">
        <f>'care receipt'!$N$5*'care provision'!AF25/1000</f>
        <v>461.11462561018777</v>
      </c>
      <c r="AN25">
        <f t="shared" si="14"/>
        <v>14.970700000000001</v>
      </c>
      <c r="AP25" s="1">
        <v>15622</v>
      </c>
      <c r="AQ25" s="1">
        <v>8103</v>
      </c>
      <c r="AR25" s="1">
        <v>7260</v>
      </c>
      <c r="AS25" s="1">
        <v>3205</v>
      </c>
      <c r="AT25" s="1">
        <v>5857</v>
      </c>
      <c r="AU25" s="1">
        <v>15.785729999999999</v>
      </c>
      <c r="AW25">
        <f>'care receipt'!$N$5*'care provision'!AP25/1000</f>
        <v>1032.4684938056978</v>
      </c>
      <c r="AX25">
        <f>'care receipt'!$N$5*'care provision'!AQ25/1000</f>
        <v>535.53272342258151</v>
      </c>
      <c r="AY25">
        <f>'care receipt'!$N$5*'care provision'!AR25/1000</f>
        <v>479.81828607280539</v>
      </c>
      <c r="AZ25">
        <f>'care receipt'!$N$5*'care provision'!AS25/1000</f>
        <v>211.82060700596989</v>
      </c>
      <c r="BA25">
        <f>'care receipt'!$N$5*'care provision'!AT25/1000</f>
        <v>387.09307183587066</v>
      </c>
      <c r="BB25">
        <f t="shared" si="15"/>
        <v>15.785729999999999</v>
      </c>
      <c r="BD25" s="1">
        <v>6949</v>
      </c>
      <c r="BE25" s="1">
        <v>4112</v>
      </c>
      <c r="BF25" s="1">
        <v>3754</v>
      </c>
      <c r="BG25" s="1">
        <v>1662</v>
      </c>
      <c r="BH25" s="1">
        <v>3046</v>
      </c>
      <c r="BI25" s="1">
        <v>16.819649999999999</v>
      </c>
      <c r="BK25">
        <f>'care receipt'!$N$5*'care provision'!BD25/1000</f>
        <v>459.26408676582986</v>
      </c>
      <c r="BL25">
        <f>'care receipt'!$N$5*'care provision'!BE25/1000</f>
        <v>271.76484742856417</v>
      </c>
      <c r="BM25">
        <f>'care receipt'!$N$5*'care provision'!BF25/1000</f>
        <v>248.1043864899878</v>
      </c>
      <c r="BN25">
        <f>'care receipt'!$N$5*'care provision'!BG25/1000</f>
        <v>109.84269854724555</v>
      </c>
      <c r="BO25">
        <f>'care receipt'!$N$5*'care provision'!BH25/1000</f>
        <v>201.31218999693738</v>
      </c>
      <c r="BP25">
        <f t="shared" si="16"/>
        <v>16.819649999999999</v>
      </c>
      <c r="BR25">
        <f t="shared" si="17"/>
        <v>3846.3449879979521</v>
      </c>
      <c r="BS25">
        <f t="shared" si="18"/>
        <v>1995.8722343130371</v>
      </c>
      <c r="BT25">
        <f t="shared" si="19"/>
        <v>1757.6153581019541</v>
      </c>
      <c r="BU25">
        <f t="shared" si="20"/>
        <v>788.92436375359216</v>
      </c>
      <c r="BV25">
        <f t="shared" si="21"/>
        <v>1471.7071066486542</v>
      </c>
      <c r="BW25">
        <f t="shared" si="22"/>
        <v>16.228925543383756</v>
      </c>
      <c r="BY25">
        <f t="shared" si="23"/>
        <v>2313.2757836019223</v>
      </c>
      <c r="BZ25">
        <f t="shared" si="0"/>
        <v>2669.7721573019171</v>
      </c>
      <c r="CA25">
        <f t="shared" si="1"/>
        <v>2073.0834187727469</v>
      </c>
      <c r="CB25">
        <f t="shared" si="24"/>
        <v>990.340615144087</v>
      </c>
      <c r="CC25">
        <f t="shared" si="25"/>
        <v>8046.4719748206735</v>
      </c>
      <c r="CD25">
        <f t="shared" si="26"/>
        <v>0.61928357626758446</v>
      </c>
      <c r="CE25">
        <f>CC25/'care receipt'!CC25</f>
        <v>1.5163421608685694</v>
      </c>
      <c r="CG25">
        <f>G25*Z25*365.25/7*'care receipt'!$CL25/10^6</f>
        <v>36.960559186843838</v>
      </c>
      <c r="CH25">
        <f>H25*AN25*365.25/7*'care receipt'!$CL25/10^6</f>
        <v>42.656510103477515</v>
      </c>
      <c r="CI25">
        <f>I25*BB25*365.25/7*'care receipt'!$CL25/10^6</f>
        <v>33.12286539372694</v>
      </c>
      <c r="CJ25">
        <f>J25*BP25*365.25/7*'care receipt'!$CL25/10^6</f>
        <v>15.823250811960794</v>
      </c>
      <c r="CK25">
        <f t="shared" si="27"/>
        <v>128.56318549600908</v>
      </c>
      <c r="CM25" s="1">
        <v>17959</v>
      </c>
      <c r="CN25" s="1">
        <v>23008</v>
      </c>
      <c r="CO25" s="1">
        <v>499</v>
      </c>
      <c r="CP25" s="1">
        <v>3</v>
      </c>
      <c r="CR25">
        <f>'care receipt'!$N$5*'care provision'!CM25/1000</f>
        <v>1186.9223966365719</v>
      </c>
      <c r="CS25">
        <f>'care receipt'!$N$5*'care provision'!CN25/1000</f>
        <v>1520.6142046781138</v>
      </c>
      <c r="CT25">
        <f>'care receipt'!$N$5*'care provision'!CO25/1000</f>
        <v>32.979245833378769</v>
      </c>
      <c r="CU25">
        <f>'care receipt'!$N$5*'care provision'!CP25/1000</f>
        <v>0.19827201903834935</v>
      </c>
      <c r="CW25">
        <f t="shared" si="2"/>
        <v>2041</v>
      </c>
      <c r="CX25">
        <f t="shared" si="3"/>
        <v>0.48661464260553838</v>
      </c>
      <c r="CY25">
        <f t="shared" si="4"/>
        <v>0.44491713882389339</v>
      </c>
      <c r="CZ25">
        <f t="shared" si="5"/>
        <v>1.3103303397930779E-2</v>
      </c>
      <c r="DA25">
        <f t="shared" si="6"/>
        <v>1.757057514349303E-4</v>
      </c>
      <c r="DC25" s="1">
        <v>537.66610000000003</v>
      </c>
      <c r="DD25" s="1">
        <v>601.26660000000004</v>
      </c>
      <c r="DE25" s="1">
        <v>538.15009999999995</v>
      </c>
      <c r="DF25" s="1">
        <v>724.97400000000005</v>
      </c>
      <c r="DH25">
        <f t="shared" si="7"/>
        <v>7.658015232026866</v>
      </c>
      <c r="DI25">
        <f t="shared" si="8"/>
        <v>10.971534393102164</v>
      </c>
      <c r="DJ25">
        <f t="shared" si="9"/>
        <v>0.21297341331788838</v>
      </c>
      <c r="DK25">
        <f t="shared" si="10"/>
        <v>1.7249047047636996E-3</v>
      </c>
      <c r="DL25">
        <f>SUM(DH25:DK25)/'care receipt'!DS25</f>
        <v>0.25499962680502991</v>
      </c>
      <c r="DM25">
        <f t="shared" si="28"/>
        <v>18.844247943151682</v>
      </c>
      <c r="DN25">
        <f t="shared" si="32"/>
        <v>3.6953500000000028E-2</v>
      </c>
      <c r="DO25" s="1">
        <v>0.27610600000000002</v>
      </c>
      <c r="DP25" s="1">
        <v>0.23915249999999999</v>
      </c>
      <c r="DQ25" s="1">
        <v>0.4581597</v>
      </c>
      <c r="DR25" s="1">
        <v>0.26066070000000002</v>
      </c>
      <c r="DS25" s="1">
        <v>4.44412E-2</v>
      </c>
      <c r="DT25" s="1">
        <v>6.1291999999999996E-3</v>
      </c>
      <c r="DU25" s="1">
        <v>0.27427550000000001</v>
      </c>
      <c r="DV25" s="1">
        <v>0.22613359999999999</v>
      </c>
      <c r="DW25" s="1">
        <v>0.23462749999999999</v>
      </c>
      <c r="DX25" s="1">
        <v>0.25692120000000002</v>
      </c>
      <c r="DY25" s="1">
        <v>0.28750160000000002</v>
      </c>
      <c r="EA25">
        <f t="shared" si="29"/>
        <v>0.27610600000000002</v>
      </c>
      <c r="EB25">
        <f t="shared" si="30"/>
        <v>0.4581597</v>
      </c>
      <c r="EC25">
        <f t="shared" si="31"/>
        <v>0.26066070000000002</v>
      </c>
      <c r="ED25">
        <f t="shared" si="11"/>
        <v>3.2581400739720066E-2</v>
      </c>
      <c r="EE25">
        <f t="shared" si="33"/>
        <v>6.2018300000000026E-2</v>
      </c>
      <c r="EG25" s="1">
        <v>0.27610600000000002</v>
      </c>
      <c r="EH25" s="1">
        <v>0.31343900000000002</v>
      </c>
      <c r="EI25" s="1">
        <v>0.39614139999999998</v>
      </c>
      <c r="EJ25" s="1">
        <v>0.25088779999999999</v>
      </c>
      <c r="EK25" s="1">
        <v>0.27559060000000002</v>
      </c>
      <c r="EL25" s="1">
        <v>3681.5309999999999</v>
      </c>
      <c r="EM25" s="1">
        <v>3873.9479999999999</v>
      </c>
      <c r="EN25" s="1">
        <v>4169.0079999999998</v>
      </c>
      <c r="EO25" s="1">
        <v>3376.1170000000002</v>
      </c>
      <c r="EP25" s="1">
        <v>3075.125</v>
      </c>
    </row>
    <row r="26" spans="1:146" x14ac:dyDescent="0.25">
      <c r="A26">
        <v>2042</v>
      </c>
      <c r="B26" s="1">
        <v>36763</v>
      </c>
      <c r="C26" s="1">
        <v>51804</v>
      </c>
      <c r="D26" s="1">
        <v>37633</v>
      </c>
      <c r="E26" s="1">
        <v>17296</v>
      </c>
      <c r="G26">
        <f>'care receipt'!$N$5*'care provision'!B26/1000</f>
        <v>2429.6914119689454</v>
      </c>
      <c r="H26">
        <f>'care receipt'!$N$5*'care provision'!C26/1000</f>
        <v>3423.7612247542165</v>
      </c>
      <c r="I26">
        <f>'care receipt'!$N$5*'care provision'!D26/1000</f>
        <v>2487.1902974900668</v>
      </c>
      <c r="J26">
        <f>'care receipt'!$N$5*'care provision'!E26/1000</f>
        <v>1143.1042804290967</v>
      </c>
      <c r="K26">
        <f t="shared" si="12"/>
        <v>9483.7472146423261</v>
      </c>
      <c r="L26">
        <f>K26/'care receipt'!BR26</f>
        <v>1.8805089965533965</v>
      </c>
      <c r="N26" s="1">
        <v>13291</v>
      </c>
      <c r="O26" s="1">
        <v>7496</v>
      </c>
      <c r="P26" s="1">
        <v>7083</v>
      </c>
      <c r="Q26" s="1">
        <v>3132</v>
      </c>
      <c r="R26" s="1">
        <v>6360</v>
      </c>
      <c r="S26" s="1">
        <v>17.969449999999998</v>
      </c>
      <c r="U26">
        <f>'care receipt'!$N$5*'care provision'!N26/1000</f>
        <v>878.41113501290033</v>
      </c>
      <c r="V26">
        <f>'care receipt'!$N$5*'care provision'!O26/1000</f>
        <v>495.41568490382218</v>
      </c>
      <c r="W26">
        <f>'care receipt'!$N$5*'care provision'!P26/1000</f>
        <v>468.12023694954274</v>
      </c>
      <c r="X26">
        <f>'care receipt'!$N$5*'care provision'!Q26/1000</f>
        <v>206.99598787603671</v>
      </c>
      <c r="Y26">
        <f>'care receipt'!$N$5*'care provision'!R26/1000</f>
        <v>420.33668036130058</v>
      </c>
      <c r="Z26">
        <f t="shared" si="13"/>
        <v>17.969449999999998</v>
      </c>
      <c r="AB26" s="1">
        <v>22617</v>
      </c>
      <c r="AC26" s="1">
        <v>10479</v>
      </c>
      <c r="AD26" s="1">
        <v>8589</v>
      </c>
      <c r="AE26" s="1">
        <v>3701</v>
      </c>
      <c r="AF26" s="1">
        <v>6898</v>
      </c>
      <c r="AG26" s="1">
        <v>14.86509</v>
      </c>
      <c r="AI26">
        <f>'care receipt'!$N$5*'care provision'!AB26/1000</f>
        <v>1494.7727515301158</v>
      </c>
      <c r="AJ26">
        <f>'care receipt'!$N$5*'care provision'!AC26/1000</f>
        <v>692.56416250095424</v>
      </c>
      <c r="AK26">
        <f>'care receipt'!$N$5*'care provision'!AD26/1000</f>
        <v>567.65279050679408</v>
      </c>
      <c r="AL26">
        <f>'care receipt'!$N$5*'care provision'!AE26/1000</f>
        <v>244.60158082031032</v>
      </c>
      <c r="AM26">
        <f>'care receipt'!$N$5*'care provision'!AF26/1000</f>
        <v>455.89346244217791</v>
      </c>
      <c r="AN26">
        <f t="shared" si="14"/>
        <v>14.86509</v>
      </c>
      <c r="AP26" s="1">
        <v>15396</v>
      </c>
      <c r="AQ26" s="1">
        <v>8083</v>
      </c>
      <c r="AR26" s="1">
        <v>7350</v>
      </c>
      <c r="AS26" s="1">
        <v>3174</v>
      </c>
      <c r="AT26" s="1">
        <v>5681</v>
      </c>
      <c r="AU26" s="1">
        <v>15.53594</v>
      </c>
      <c r="AW26">
        <f>'care receipt'!$N$5*'care provision'!AP26/1000</f>
        <v>1017.5320017048087</v>
      </c>
      <c r="AX26">
        <f>'care receipt'!$N$5*'care provision'!AQ26/1000</f>
        <v>534.2109099623259</v>
      </c>
      <c r="AY26">
        <f>'care receipt'!$N$5*'care provision'!AR26/1000</f>
        <v>485.76644664395587</v>
      </c>
      <c r="AZ26">
        <f>'care receipt'!$N$5*'care provision'!AS26/1000</f>
        <v>209.77179614257361</v>
      </c>
      <c r="BA26">
        <f>'care receipt'!$N$5*'care provision'!AT26/1000</f>
        <v>375.46111338562088</v>
      </c>
      <c r="BB26">
        <f t="shared" si="15"/>
        <v>15.53594</v>
      </c>
      <c r="BD26" s="1">
        <v>7271</v>
      </c>
      <c r="BE26" s="1">
        <v>4242</v>
      </c>
      <c r="BF26" s="1">
        <v>3856</v>
      </c>
      <c r="BG26" s="1">
        <v>1669</v>
      </c>
      <c r="BH26" s="1">
        <v>3036</v>
      </c>
      <c r="BI26" s="1">
        <v>16.14481</v>
      </c>
      <c r="BK26">
        <f>'care receipt'!$N$5*'care provision'!BD26/1000</f>
        <v>480.54528347594601</v>
      </c>
      <c r="BL26">
        <f>'care receipt'!$N$5*'care provision'!BE26/1000</f>
        <v>280.35663492022593</v>
      </c>
      <c r="BM26">
        <f>'care receipt'!$N$5*'care provision'!BF26/1000</f>
        <v>254.84563513729168</v>
      </c>
      <c r="BN26">
        <f>'care receipt'!$N$5*'care provision'!BG26/1000</f>
        <v>110.30533325833501</v>
      </c>
      <c r="BO26">
        <f>'care receipt'!$N$5*'care provision'!BH26/1000</f>
        <v>200.65128326680954</v>
      </c>
      <c r="BP26">
        <f t="shared" si="16"/>
        <v>16.14481</v>
      </c>
      <c r="BR26">
        <f t="shared" si="17"/>
        <v>3871.2611717237705</v>
      </c>
      <c r="BS26">
        <f t="shared" si="18"/>
        <v>2002.5473922873284</v>
      </c>
      <c r="BT26">
        <f t="shared" si="19"/>
        <v>1776.3851092375844</v>
      </c>
      <c r="BU26">
        <f t="shared" si="20"/>
        <v>771.6746980972556</v>
      </c>
      <c r="BV26">
        <f t="shared" si="21"/>
        <v>1452.3425394559088</v>
      </c>
      <c r="BW26">
        <f t="shared" si="22"/>
        <v>15.990596786600323</v>
      </c>
      <c r="BY26">
        <f t="shared" si="23"/>
        <v>2278.1278213870942</v>
      </c>
      <c r="BZ26">
        <f t="shared" si="0"/>
        <v>2655.6032816317033</v>
      </c>
      <c r="CA26">
        <f t="shared" si="1"/>
        <v>2016.2237898427361</v>
      </c>
      <c r="CB26">
        <f t="shared" si="24"/>
        <v>962.96604540288797</v>
      </c>
      <c r="CC26">
        <f t="shared" si="25"/>
        <v>7912.9209382644212</v>
      </c>
      <c r="CD26">
        <f t="shared" si="26"/>
        <v>0.62350314650065697</v>
      </c>
      <c r="CE26">
        <f>CC26/'care receipt'!CC26</f>
        <v>1.4937209408552501</v>
      </c>
      <c r="CG26">
        <f>G26*Z26*365.25/7*'care receipt'!$CL26/10^6</f>
        <v>37.053626006967839</v>
      </c>
      <c r="CH26">
        <f>H26*AN26*365.25/7*'care receipt'!$CL26/10^6</f>
        <v>43.193243985995721</v>
      </c>
      <c r="CI26">
        <f>I26*BB26*365.25/7*'care receipt'!$CL26/10^6</f>
        <v>32.793771075450906</v>
      </c>
      <c r="CJ26">
        <f>J26*BP26*365.25/7*'care receipt'!$CL26/10^6</f>
        <v>15.66259073296508</v>
      </c>
      <c r="CK26">
        <f t="shared" si="27"/>
        <v>128.70323180137953</v>
      </c>
      <c r="CM26" s="1">
        <v>18028</v>
      </c>
      <c r="CN26" s="1">
        <v>22984</v>
      </c>
      <c r="CO26" s="1">
        <v>466</v>
      </c>
      <c r="CP26" s="1">
        <v>7</v>
      </c>
      <c r="CR26">
        <f>'care receipt'!$N$5*'care provision'!CM26/1000</f>
        <v>1191.482653074454</v>
      </c>
      <c r="CS26">
        <f>'care receipt'!$N$5*'care provision'!CN26/1000</f>
        <v>1519.0280285258073</v>
      </c>
      <c r="CT26">
        <f>'care receipt'!$N$5*'care provision'!CO26/1000</f>
        <v>30.798253623956931</v>
      </c>
      <c r="CU26">
        <f>'care receipt'!$N$5*'care provision'!CP26/1000</f>
        <v>0.46263471108948179</v>
      </c>
      <c r="CW26">
        <f t="shared" si="2"/>
        <v>2042</v>
      </c>
      <c r="CX26">
        <f t="shared" si="3"/>
        <v>0.49038435383401796</v>
      </c>
      <c r="CY26">
        <f t="shared" si="4"/>
        <v>0.44367230329704271</v>
      </c>
      <c r="CZ26">
        <f t="shared" si="5"/>
        <v>1.2382749182897989E-2</v>
      </c>
      <c r="DA26">
        <f t="shared" si="6"/>
        <v>4.0471785383903796E-4</v>
      </c>
      <c r="DC26" s="1">
        <v>531.54300000000001</v>
      </c>
      <c r="DD26" s="1">
        <v>595.2269</v>
      </c>
      <c r="DE26" s="1">
        <v>582.11260000000004</v>
      </c>
      <c r="DF26" s="1">
        <v>209.9264</v>
      </c>
      <c r="DH26">
        <f t="shared" si="7"/>
        <v>7.5998911663578532</v>
      </c>
      <c r="DI26">
        <f t="shared" si="8"/>
        <v>10.849996133190334</v>
      </c>
      <c r="DJ26">
        <f t="shared" si="9"/>
        <v>0.2151366179100119</v>
      </c>
      <c r="DK26">
        <f t="shared" si="10"/>
        <v>1.1654308729686599E-3</v>
      </c>
      <c r="DL26">
        <f>SUM(DH26:DK26)/'care receipt'!DS26</f>
        <v>0.24996369837966498</v>
      </c>
      <c r="DM26">
        <f t="shared" si="28"/>
        <v>18.666189348331169</v>
      </c>
      <c r="DN26">
        <f t="shared" si="32"/>
        <v>3.7112699999999971E-2</v>
      </c>
      <c r="DO26" s="1">
        <v>0.27756809999999998</v>
      </c>
      <c r="DP26" s="1">
        <v>0.24045540000000001</v>
      </c>
      <c r="DQ26" s="1">
        <v>0.46305550000000001</v>
      </c>
      <c r="DR26" s="1">
        <v>0.26101730000000001</v>
      </c>
      <c r="DS26" s="1">
        <v>4.2522600000000001E-2</v>
      </c>
      <c r="DT26" s="1">
        <v>7.2468000000000003E-3</v>
      </c>
      <c r="DU26" s="1">
        <v>0.27570489999999997</v>
      </c>
      <c r="DV26" s="1">
        <v>0.2285315</v>
      </c>
      <c r="DW26" s="1">
        <v>0.2388885</v>
      </c>
      <c r="DX26" s="1">
        <v>0.24729429999999999</v>
      </c>
      <c r="DY26" s="1">
        <v>0.29018349999999998</v>
      </c>
      <c r="EA26">
        <f t="shared" si="29"/>
        <v>0.27756809999999998</v>
      </c>
      <c r="EB26">
        <f t="shared" si="30"/>
        <v>0.46305550000000001</v>
      </c>
      <c r="EC26">
        <f t="shared" si="31"/>
        <v>0.26101730000000001</v>
      </c>
      <c r="ED26">
        <f t="shared" si="11"/>
        <v>3.1414984044857909E-2</v>
      </c>
      <c r="EE26">
        <f t="shared" si="33"/>
        <v>5.7595400000000019E-2</v>
      </c>
      <c r="EG26" s="1">
        <v>0.27756809999999998</v>
      </c>
      <c r="EH26" s="1">
        <v>0.31688559999999999</v>
      </c>
      <c r="EI26" s="1">
        <v>0.40546009999999999</v>
      </c>
      <c r="EJ26" s="1">
        <v>0.2495291</v>
      </c>
      <c r="EK26" s="1">
        <v>0.222973</v>
      </c>
      <c r="EL26" s="1">
        <v>3704.502</v>
      </c>
      <c r="EM26" s="1">
        <v>3894.5140000000001</v>
      </c>
      <c r="EN26" s="1">
        <v>4183.1229999999996</v>
      </c>
      <c r="EO26" s="1">
        <v>3438.4029999999998</v>
      </c>
      <c r="EP26" s="1">
        <v>3176.2260000000001</v>
      </c>
    </row>
    <row r="27" spans="1:146" x14ac:dyDescent="0.25">
      <c r="A27">
        <v>2043</v>
      </c>
      <c r="B27" s="1">
        <v>36798</v>
      </c>
      <c r="C27" s="1">
        <v>52187</v>
      </c>
      <c r="D27" s="1">
        <v>37269</v>
      </c>
      <c r="E27" s="1">
        <v>17431</v>
      </c>
      <c r="G27">
        <f>'care receipt'!$N$5*'care provision'!B27/1000</f>
        <v>2432.0045855243934</v>
      </c>
      <c r="H27">
        <f>'care receipt'!$N$5*'care provision'!C27/1000</f>
        <v>3449.0739525181125</v>
      </c>
      <c r="I27">
        <f>'care receipt'!$N$5*'care provision'!D27/1000</f>
        <v>2463.1332925134138</v>
      </c>
      <c r="J27">
        <f>'care receipt'!$N$5*'care provision'!E27/1000</f>
        <v>1152.0265212858224</v>
      </c>
      <c r="K27">
        <f t="shared" si="12"/>
        <v>9496.2383518417428</v>
      </c>
      <c r="L27">
        <f>K27/'care receipt'!BR27</f>
        <v>1.8854319756456017</v>
      </c>
      <c r="N27" s="1">
        <v>13258</v>
      </c>
      <c r="O27" s="1">
        <v>7521</v>
      </c>
      <c r="P27" s="1">
        <v>6971</v>
      </c>
      <c r="Q27" s="1">
        <v>3193</v>
      </c>
      <c r="R27" s="1">
        <v>6364</v>
      </c>
      <c r="S27" s="1">
        <v>17.99324</v>
      </c>
      <c r="U27">
        <f>'care receipt'!$N$5*'care provision'!N27/1000</f>
        <v>876.23014280347854</v>
      </c>
      <c r="V27">
        <f>'care receipt'!$N$5*'care provision'!O27/1000</f>
        <v>497.06795172914184</v>
      </c>
      <c r="W27">
        <f>'care receipt'!$N$5*'care provision'!P27/1000</f>
        <v>460.71808157211109</v>
      </c>
      <c r="X27">
        <f>'care receipt'!$N$5*'care provision'!Q27/1000</f>
        <v>211.02751892981649</v>
      </c>
      <c r="Y27">
        <f>'care receipt'!$N$5*'care provision'!R27/1000</f>
        <v>420.60104305335176</v>
      </c>
      <c r="Z27">
        <f t="shared" si="13"/>
        <v>17.99324</v>
      </c>
      <c r="AB27" s="1">
        <v>22929</v>
      </c>
      <c r="AC27" s="1">
        <v>10320</v>
      </c>
      <c r="AD27" s="1">
        <v>8717</v>
      </c>
      <c r="AE27" s="1">
        <v>3715</v>
      </c>
      <c r="AF27" s="1">
        <v>6998</v>
      </c>
      <c r="AG27" s="1">
        <v>14.95002</v>
      </c>
      <c r="AI27">
        <f>'care receipt'!$N$5*'care provision'!AB27/1000</f>
        <v>1515.393041510104</v>
      </c>
      <c r="AJ27">
        <f>'care receipt'!$N$5*'care provision'!AC27/1000</f>
        <v>682.05574549192181</v>
      </c>
      <c r="AK27">
        <f>'care receipt'!$N$5*'care provision'!AD27/1000</f>
        <v>576.11239665243045</v>
      </c>
      <c r="AL27">
        <f>'care receipt'!$N$5*'care provision'!AE27/1000</f>
        <v>245.52685024248927</v>
      </c>
      <c r="AM27">
        <f>'care receipt'!$N$5*'care provision'!AF27/1000</f>
        <v>462.50252974345625</v>
      </c>
      <c r="AN27">
        <f t="shared" si="14"/>
        <v>14.95002</v>
      </c>
      <c r="AP27" s="1">
        <v>15357</v>
      </c>
      <c r="AQ27" s="1">
        <v>7880</v>
      </c>
      <c r="AR27" s="1">
        <v>7133</v>
      </c>
      <c r="AS27" s="1">
        <v>3163</v>
      </c>
      <c r="AT27" s="1">
        <v>5656</v>
      </c>
      <c r="AU27" s="1">
        <v>15.69763</v>
      </c>
      <c r="AW27">
        <f>'care receipt'!$N$5*'care provision'!AP27/1000</f>
        <v>1014.9544654573103</v>
      </c>
      <c r="AX27">
        <f>'care receipt'!$N$5*'care provision'!AQ27/1000</f>
        <v>520.7945033407309</v>
      </c>
      <c r="AY27">
        <f>'care receipt'!$N$5*'care provision'!AR27/1000</f>
        <v>471.42477060018194</v>
      </c>
      <c r="AZ27">
        <f>'care receipt'!$N$5*'care provision'!AS27/1000</f>
        <v>209.04479873943299</v>
      </c>
      <c r="BA27">
        <f>'care receipt'!$N$5*'care provision'!AT27/1000</f>
        <v>373.80884656030133</v>
      </c>
      <c r="BB27">
        <f t="shared" si="15"/>
        <v>15.69763</v>
      </c>
      <c r="BD27" s="1">
        <v>7292</v>
      </c>
      <c r="BE27" s="1">
        <v>4246</v>
      </c>
      <c r="BF27" s="1">
        <v>3960</v>
      </c>
      <c r="BG27" s="1">
        <v>1743</v>
      </c>
      <c r="BH27" s="1">
        <v>3111</v>
      </c>
      <c r="BI27" s="1">
        <v>16.47146</v>
      </c>
      <c r="BK27">
        <f>'care receipt'!$N$5*'care provision'!BD27/1000</f>
        <v>481.93318760921443</v>
      </c>
      <c r="BL27">
        <f>'care receipt'!$N$5*'care provision'!BE27/1000</f>
        <v>280.62099761227711</v>
      </c>
      <c r="BM27">
        <f>'care receipt'!$N$5*'care provision'!BF27/1000</f>
        <v>261.71906513062112</v>
      </c>
      <c r="BN27">
        <f>'care receipt'!$N$5*'care provision'!BG27/1000</f>
        <v>115.19604306128097</v>
      </c>
      <c r="BO27">
        <f>'care receipt'!$N$5*'care provision'!BH27/1000</f>
        <v>205.60808374276826</v>
      </c>
      <c r="BP27">
        <f t="shared" si="16"/>
        <v>16.47146</v>
      </c>
      <c r="BR27">
        <f t="shared" si="17"/>
        <v>3888.5108373801072</v>
      </c>
      <c r="BS27">
        <f t="shared" si="18"/>
        <v>1980.5391981740718</v>
      </c>
      <c r="BT27">
        <f t="shared" si="19"/>
        <v>1769.9743139553445</v>
      </c>
      <c r="BU27">
        <f t="shared" si="20"/>
        <v>780.79521097301972</v>
      </c>
      <c r="BV27">
        <f t="shared" si="21"/>
        <v>1462.5205030998777</v>
      </c>
      <c r="BW27">
        <f t="shared" si="22"/>
        <v>16.107881344538402</v>
      </c>
      <c r="BY27">
        <f t="shared" si="23"/>
        <v>2283.3156156182931</v>
      </c>
      <c r="BZ27">
        <f t="shared" si="0"/>
        <v>2690.5214856837101</v>
      </c>
      <c r="CA27">
        <f t="shared" si="1"/>
        <v>2017.5029911514387</v>
      </c>
      <c r="CB27">
        <f t="shared" si="24"/>
        <v>990.11754838000763</v>
      </c>
      <c r="CC27">
        <f t="shared" si="25"/>
        <v>7981.4576408334497</v>
      </c>
      <c r="CD27">
        <f t="shared" si="26"/>
        <v>0.62317402724229942</v>
      </c>
      <c r="CE27">
        <f>CC27/'care receipt'!CC27</f>
        <v>1.4930392482917123</v>
      </c>
      <c r="CG27">
        <f>G27*Z27*365.25/7*'care receipt'!$CL27/10^6</f>
        <v>37.805943146487579</v>
      </c>
      <c r="CH27">
        <f>H27*AN27*365.25/7*'care receipt'!$CL27/10^6</f>
        <v>44.548244503035015</v>
      </c>
      <c r="CI27">
        <f>I27*BB27*365.25/7*'care receipt'!$CL27/10^6</f>
        <v>33.404757038236255</v>
      </c>
      <c r="CJ27">
        <f>J27*BP27*365.25/7*'care receipt'!$CL27/10^6</f>
        <v>16.39384738857402</v>
      </c>
      <c r="CK27">
        <f t="shared" si="27"/>
        <v>132.15279207633287</v>
      </c>
      <c r="CM27" s="1">
        <v>18065</v>
      </c>
      <c r="CN27" s="1">
        <v>23295</v>
      </c>
      <c r="CO27" s="1">
        <v>493</v>
      </c>
      <c r="CP27" s="1">
        <v>6</v>
      </c>
      <c r="CR27">
        <f>'care receipt'!$N$5*'care provision'!CM27/1000</f>
        <v>1193.9280079759269</v>
      </c>
      <c r="CS27">
        <f>'care receipt'!$N$5*'care provision'!CN27/1000</f>
        <v>1539.5822278327826</v>
      </c>
      <c r="CT27">
        <f>'care receipt'!$N$5*'care provision'!CO27/1000</f>
        <v>32.582701795302079</v>
      </c>
      <c r="CU27">
        <f>'care receipt'!$N$5*'care provision'!CP27/1000</f>
        <v>0.39654403807669869</v>
      </c>
      <c r="CW27">
        <f t="shared" si="2"/>
        <v>2043</v>
      </c>
      <c r="CX27">
        <f t="shared" si="3"/>
        <v>0.49092341975107334</v>
      </c>
      <c r="CY27">
        <f t="shared" si="4"/>
        <v>0.44637553413685399</v>
      </c>
      <c r="CZ27">
        <f t="shared" si="5"/>
        <v>1.3228152083501034E-2</v>
      </c>
      <c r="DA27">
        <f t="shared" si="6"/>
        <v>3.4421433078997193E-4</v>
      </c>
      <c r="DC27" s="1">
        <v>535.94820000000004</v>
      </c>
      <c r="DD27" s="1">
        <v>605.7998</v>
      </c>
      <c r="DE27" s="1">
        <v>588.99990000000003</v>
      </c>
      <c r="DF27" s="1">
        <v>516.24180000000001</v>
      </c>
      <c r="DH27">
        <f t="shared" si="7"/>
        <v>7.6786028016514054</v>
      </c>
      <c r="DI27">
        <f t="shared" si="8"/>
        <v>11.192143268455849</v>
      </c>
      <c r="DJ27">
        <f t="shared" si="9"/>
        <v>0.23029449718995293</v>
      </c>
      <c r="DK27">
        <f t="shared" si="10"/>
        <v>2.4565512959518012E-3</v>
      </c>
      <c r="DL27">
        <f>SUM(DH27:DK27)/'care receipt'!DS27</f>
        <v>0.24841931611026358</v>
      </c>
      <c r="DM27">
        <f t="shared" si="28"/>
        <v>19.103497118593161</v>
      </c>
      <c r="DN27">
        <f t="shared" si="32"/>
        <v>3.9952300000000024E-2</v>
      </c>
      <c r="DO27" s="1">
        <v>0.27741130000000003</v>
      </c>
      <c r="DP27" s="1">
        <v>0.237459</v>
      </c>
      <c r="DQ27" s="1">
        <v>0.45522319999999999</v>
      </c>
      <c r="DR27" s="1">
        <v>0.25918160000000001</v>
      </c>
      <c r="DS27" s="1">
        <v>4.1137800000000002E-2</v>
      </c>
      <c r="DT27" s="1">
        <v>7.9006000000000007E-3</v>
      </c>
      <c r="DU27" s="1">
        <v>0.27567770000000003</v>
      </c>
      <c r="DV27" s="1">
        <v>0.21576980000000001</v>
      </c>
      <c r="DW27" s="1">
        <v>0.2362281</v>
      </c>
      <c r="DX27" s="1">
        <v>0.2453718</v>
      </c>
      <c r="DY27" s="1">
        <v>0.27883839999999999</v>
      </c>
      <c r="EA27">
        <f t="shared" si="29"/>
        <v>0.27741130000000003</v>
      </c>
      <c r="EB27">
        <f t="shared" si="30"/>
        <v>0.45522319999999999</v>
      </c>
      <c r="EC27">
        <f t="shared" si="31"/>
        <v>0.25918160000000001</v>
      </c>
      <c r="ED27">
        <f t="shared" si="11"/>
        <v>3.0546252775137117E-2</v>
      </c>
      <c r="EE27">
        <f t="shared" si="33"/>
        <v>5.9381899999999987E-2</v>
      </c>
      <c r="EG27" s="1">
        <v>0.27741130000000003</v>
      </c>
      <c r="EH27" s="1">
        <v>0.3103514</v>
      </c>
      <c r="EI27" s="1">
        <v>0.39584130000000001</v>
      </c>
      <c r="EJ27" s="1">
        <v>0.24787770000000001</v>
      </c>
      <c r="EK27" s="1">
        <v>0.20616880000000001</v>
      </c>
      <c r="EL27" s="1">
        <v>3738.0030000000002</v>
      </c>
      <c r="EM27" s="1">
        <v>3917.6950000000002</v>
      </c>
      <c r="EN27" s="1">
        <v>4175.0879999999997</v>
      </c>
      <c r="EO27" s="1">
        <v>3445.0889999999999</v>
      </c>
      <c r="EP27" s="1">
        <v>3225.53</v>
      </c>
    </row>
    <row r="28" spans="1:146" x14ac:dyDescent="0.25">
      <c r="A28">
        <v>2044</v>
      </c>
      <c r="B28" s="1">
        <v>37393</v>
      </c>
      <c r="C28" s="1">
        <v>52627</v>
      </c>
      <c r="D28" s="1">
        <v>37339</v>
      </c>
      <c r="E28" s="1">
        <v>17874</v>
      </c>
      <c r="G28">
        <f>'care receipt'!$N$5*'care provision'!B28/1000</f>
        <v>2471.328535966999</v>
      </c>
      <c r="H28">
        <f>'care receipt'!$N$5*'care provision'!C28/1000</f>
        <v>3478.1538486437371</v>
      </c>
      <c r="I28">
        <f>'care receipt'!$N$5*'care provision'!D28/1000</f>
        <v>2467.7596396243089</v>
      </c>
      <c r="J28">
        <f>'care receipt'!$N$5*'care provision'!E28/1000</f>
        <v>1181.3046894304855</v>
      </c>
      <c r="K28">
        <f t="shared" si="12"/>
        <v>9598.5467136655316</v>
      </c>
      <c r="L28">
        <f>K28/'care receipt'!BR28</f>
        <v>1.8871722238103903</v>
      </c>
      <c r="N28" s="1">
        <v>13325</v>
      </c>
      <c r="O28" s="1">
        <v>7595</v>
      </c>
      <c r="P28" s="1">
        <v>7052</v>
      </c>
      <c r="Q28" s="1">
        <v>3181</v>
      </c>
      <c r="R28" s="1">
        <v>6500</v>
      </c>
      <c r="S28" s="1">
        <v>18.046209999999999</v>
      </c>
      <c r="U28">
        <f>'care receipt'!$N$5*'care provision'!N28/1000</f>
        <v>880.65821789533493</v>
      </c>
      <c r="V28">
        <f>'care receipt'!$N$5*'care provision'!O28/1000</f>
        <v>501.95866153208777</v>
      </c>
      <c r="W28">
        <f>'care receipt'!$N$5*'care provision'!P28/1000</f>
        <v>466.07142608614652</v>
      </c>
      <c r="X28">
        <f>'care receipt'!$N$5*'care provision'!Q28/1000</f>
        <v>210.2344308536631</v>
      </c>
      <c r="Y28">
        <f>'care receipt'!$N$5*'care provision'!R28/1000</f>
        <v>429.58937458309026</v>
      </c>
      <c r="Z28">
        <f t="shared" si="13"/>
        <v>18.046209999999999</v>
      </c>
      <c r="AB28" s="1">
        <v>23005</v>
      </c>
      <c r="AC28" s="1">
        <v>10577</v>
      </c>
      <c r="AD28" s="1">
        <v>8840</v>
      </c>
      <c r="AE28" s="1">
        <v>3704</v>
      </c>
      <c r="AF28" s="1">
        <v>7078</v>
      </c>
      <c r="AG28" s="1">
        <v>14.851710000000001</v>
      </c>
      <c r="AI28">
        <f>'care receipt'!$N$5*'care provision'!AB28/1000</f>
        <v>1520.4159326590757</v>
      </c>
      <c r="AJ28">
        <f>'care receipt'!$N$5*'care provision'!AC28/1000</f>
        <v>699.04104845620702</v>
      </c>
      <c r="AK28">
        <f>'care receipt'!$N$5*'care provision'!AD28/1000</f>
        <v>584.24154943300266</v>
      </c>
      <c r="AL28">
        <f>'care receipt'!$N$5*'care provision'!AE28/1000</f>
        <v>244.79985283934866</v>
      </c>
      <c r="AM28">
        <f>'care receipt'!$N$5*'care provision'!AF28/1000</f>
        <v>467.78978358447887</v>
      </c>
      <c r="AN28">
        <f t="shared" si="14"/>
        <v>14.851710000000001</v>
      </c>
      <c r="AP28" s="1">
        <v>15620</v>
      </c>
      <c r="AQ28" s="1">
        <v>8008</v>
      </c>
      <c r="AR28" s="1">
        <v>7008</v>
      </c>
      <c r="AS28" s="1">
        <v>3091</v>
      </c>
      <c r="AT28" s="1">
        <v>5441</v>
      </c>
      <c r="AU28" s="1">
        <v>15.41845</v>
      </c>
      <c r="AW28">
        <f>'care receipt'!$N$5*'care provision'!AP28/1000</f>
        <v>1032.3363124596722</v>
      </c>
      <c r="AX28">
        <f>'care receipt'!$N$5*'care provision'!AQ28/1000</f>
        <v>529.25410948636716</v>
      </c>
      <c r="AY28">
        <f>'care receipt'!$N$5*'care provision'!AR28/1000</f>
        <v>463.16343647358406</v>
      </c>
      <c r="AZ28">
        <f>'care receipt'!$N$5*'care provision'!AS28/1000</f>
        <v>204.28627028251262</v>
      </c>
      <c r="BA28">
        <f>'care receipt'!$N$5*'care provision'!AT28/1000</f>
        <v>359.59935186255291</v>
      </c>
      <c r="BB28">
        <f t="shared" si="15"/>
        <v>15.41845</v>
      </c>
      <c r="BD28" s="1">
        <v>7574</v>
      </c>
      <c r="BE28" s="1">
        <v>4381</v>
      </c>
      <c r="BF28" s="1">
        <v>3990</v>
      </c>
      <c r="BG28" s="1">
        <v>1813</v>
      </c>
      <c r="BH28" s="1">
        <v>3147</v>
      </c>
      <c r="BI28" s="1">
        <v>16.49982</v>
      </c>
      <c r="BK28">
        <f>'care receipt'!$N$5*'care provision'!BD28/1000</f>
        <v>500.5707573988193</v>
      </c>
      <c r="BL28">
        <f>'care receipt'!$N$5*'care provision'!BE28/1000</f>
        <v>289.5432384690028</v>
      </c>
      <c r="BM28">
        <f>'care receipt'!$N$5*'care provision'!BF28/1000</f>
        <v>263.70178532100465</v>
      </c>
      <c r="BN28">
        <f>'care receipt'!$N$5*'care provision'!BG28/1000</f>
        <v>119.82239017217579</v>
      </c>
      <c r="BO28">
        <f>'care receipt'!$N$5*'care provision'!BH28/1000</f>
        <v>207.98734797122844</v>
      </c>
      <c r="BP28">
        <f t="shared" si="16"/>
        <v>16.49982</v>
      </c>
      <c r="BR28">
        <f t="shared" si="17"/>
        <v>3933.9812204129021</v>
      </c>
      <c r="BS28">
        <f t="shared" si="18"/>
        <v>2019.7970579436646</v>
      </c>
      <c r="BT28">
        <f t="shared" si="19"/>
        <v>1777.1781973137377</v>
      </c>
      <c r="BU28">
        <f t="shared" si="20"/>
        <v>779.14294414770006</v>
      </c>
      <c r="BV28">
        <f t="shared" si="21"/>
        <v>1464.9658580013506</v>
      </c>
      <c r="BW28">
        <f t="shared" si="22"/>
        <v>16.0227369807826</v>
      </c>
      <c r="BY28">
        <f t="shared" si="23"/>
        <v>2327.06586331273</v>
      </c>
      <c r="BZ28">
        <f t="shared" si="0"/>
        <v>2695.3640601299585</v>
      </c>
      <c r="CA28">
        <f t="shared" si="1"/>
        <v>1985.3439574050387</v>
      </c>
      <c r="CB28">
        <f t="shared" si="24"/>
        <v>1017.028958437456</v>
      </c>
      <c r="CC28">
        <f t="shared" si="25"/>
        <v>8024.8028392851838</v>
      </c>
      <c r="CD28">
        <f t="shared" si="26"/>
        <v>0.62586334194474313</v>
      </c>
      <c r="CE28">
        <f>CC28/'care receipt'!CC28</f>
        <v>1.5024123679740911</v>
      </c>
      <c r="CG28">
        <f>G28*Z28*365.25/7*'care receipt'!$CL28/10^6</f>
        <v>39.223316255877272</v>
      </c>
      <c r="CH28">
        <f>H28*AN28*365.25/7*'care receipt'!$CL28/10^6</f>
        <v>45.431080667696214</v>
      </c>
      <c r="CI28">
        <f>I28*BB28*365.25/7*'care receipt'!$CL28/10^6</f>
        <v>33.463502320960188</v>
      </c>
      <c r="CJ28">
        <f>J28*BP28*365.25/7*'care receipt'!$CL28/10^6</f>
        <v>17.142294555165709</v>
      </c>
      <c r="CK28">
        <f t="shared" si="27"/>
        <v>135.26019379969938</v>
      </c>
      <c r="CM28" s="1">
        <v>18047</v>
      </c>
      <c r="CN28" s="1">
        <v>23212</v>
      </c>
      <c r="CO28" s="1">
        <v>465</v>
      </c>
      <c r="CP28" s="1">
        <v>4</v>
      </c>
      <c r="CR28">
        <f>'care receipt'!$N$5*'care provision'!CM28/1000</f>
        <v>1192.7383758616968</v>
      </c>
      <c r="CS28">
        <f>'care receipt'!$N$5*'care provision'!CN28/1000</f>
        <v>1534.0967019727216</v>
      </c>
      <c r="CT28">
        <f>'care receipt'!$N$5*'care provision'!CO28/1000</f>
        <v>30.732162950944147</v>
      </c>
      <c r="CU28">
        <f>'care receipt'!$N$5*'care provision'!CP28/1000</f>
        <v>0.26436269205113244</v>
      </c>
      <c r="CW28">
        <f t="shared" si="2"/>
        <v>2044</v>
      </c>
      <c r="CX28">
        <f t="shared" si="3"/>
        <v>0.48263043885219159</v>
      </c>
      <c r="CY28">
        <f t="shared" si="4"/>
        <v>0.44106637277443134</v>
      </c>
      <c r="CZ28">
        <f t="shared" si="5"/>
        <v>1.2453466884490746E-2</v>
      </c>
      <c r="DA28">
        <f t="shared" si="6"/>
        <v>2.2378874342620563E-4</v>
      </c>
      <c r="DC28" s="1">
        <v>535.72389999999996</v>
      </c>
      <c r="DD28" s="1">
        <v>598.06489999999997</v>
      </c>
      <c r="DE28" s="1">
        <v>563.5403</v>
      </c>
      <c r="DF28" s="1">
        <v>208.9393</v>
      </c>
      <c r="DH28">
        <f t="shared" si="7"/>
        <v>7.6677414527555277</v>
      </c>
      <c r="DI28">
        <f t="shared" si="8"/>
        <v>11.009872687867746</v>
      </c>
      <c r="DJ28">
        <f t="shared" si="9"/>
        <v>0.2078257479482874</v>
      </c>
      <c r="DK28">
        <f t="shared" si="10"/>
        <v>6.6282906987935012E-4</v>
      </c>
      <c r="DL28">
        <f>SUM(DH28:DK28)/'care receipt'!DS28</f>
        <v>0.24300267706272261</v>
      </c>
      <c r="DM28">
        <f t="shared" si="28"/>
        <v>18.886102717641439</v>
      </c>
      <c r="DN28">
        <f t="shared" si="32"/>
        <v>3.7815300000000024E-2</v>
      </c>
      <c r="DO28" s="1">
        <v>0.27778000000000003</v>
      </c>
      <c r="DP28" s="1">
        <v>0.2399647</v>
      </c>
      <c r="DQ28" s="1">
        <v>0.4644741</v>
      </c>
      <c r="DR28" s="1">
        <v>0.25832759999999999</v>
      </c>
      <c r="DS28" s="1">
        <v>4.1536400000000001E-2</v>
      </c>
      <c r="DT28" s="1">
        <v>9.1430000000000001E-3</v>
      </c>
      <c r="DU28" s="1">
        <v>0.27598299999999998</v>
      </c>
      <c r="DV28" s="1">
        <v>0.22935159999999999</v>
      </c>
      <c r="DW28" s="1">
        <v>0.24231469999999999</v>
      </c>
      <c r="DX28" s="1">
        <v>0.24911939999999999</v>
      </c>
      <c r="DY28" s="1">
        <v>0.2869447</v>
      </c>
      <c r="EA28">
        <f t="shared" si="29"/>
        <v>0.27778000000000003</v>
      </c>
      <c r="EB28">
        <f t="shared" si="30"/>
        <v>0.4644741</v>
      </c>
      <c r="EC28">
        <f t="shared" si="31"/>
        <v>0.25832759999999999</v>
      </c>
      <c r="ED28">
        <f t="shared" si="11"/>
        <v>3.1049745922156015E-2</v>
      </c>
      <c r="EE28">
        <f t="shared" si="33"/>
        <v>6.4310099999999981E-2</v>
      </c>
      <c r="EG28" s="1">
        <v>0.27778000000000003</v>
      </c>
      <c r="EH28" s="1">
        <v>0.31125380000000002</v>
      </c>
      <c r="EI28" s="1">
        <v>0.40016400000000002</v>
      </c>
      <c r="EJ28" s="1">
        <v>0.2449586</v>
      </c>
      <c r="EK28" s="1">
        <v>0.20141339999999999</v>
      </c>
      <c r="EL28" s="1">
        <v>3765.346</v>
      </c>
      <c r="EM28" s="1">
        <v>3946.6219999999998</v>
      </c>
      <c r="EN28" s="1">
        <v>4212.3159999999998</v>
      </c>
      <c r="EO28" s="1">
        <v>3490.5770000000002</v>
      </c>
      <c r="EP28" s="1">
        <v>3266.7330000000002</v>
      </c>
    </row>
    <row r="29" spans="1:146" x14ac:dyDescent="0.25">
      <c r="A29">
        <v>2045</v>
      </c>
      <c r="B29" s="1">
        <v>37365</v>
      </c>
      <c r="C29" s="1">
        <v>52821</v>
      </c>
      <c r="D29" s="1">
        <v>36773</v>
      </c>
      <c r="E29" s="1">
        <v>18186</v>
      </c>
      <c r="G29">
        <f>'care receipt'!$N$5*'care provision'!B29/1000</f>
        <v>2469.4779971226412</v>
      </c>
      <c r="H29">
        <f>'care receipt'!$N$5*'care provision'!C29/1000</f>
        <v>3490.9754392082168</v>
      </c>
      <c r="I29">
        <f>'care receipt'!$N$5*'care provision'!D29/1000</f>
        <v>2430.3523186990733</v>
      </c>
      <c r="J29">
        <f>'care receipt'!$N$5*'care provision'!E29/1000</f>
        <v>1201.9249794104737</v>
      </c>
      <c r="K29">
        <f t="shared" si="12"/>
        <v>9592.7307344404053</v>
      </c>
      <c r="L29">
        <f>K29/'care receipt'!BR29</f>
        <v>1.8771258228470185</v>
      </c>
      <c r="N29" s="1">
        <v>13131</v>
      </c>
      <c r="O29" s="1">
        <v>7682</v>
      </c>
      <c r="P29" s="1">
        <v>6884</v>
      </c>
      <c r="Q29" s="1">
        <v>3175</v>
      </c>
      <c r="R29" s="1">
        <v>6567</v>
      </c>
      <c r="S29" s="1">
        <v>18.07442</v>
      </c>
      <c r="U29">
        <f>'care receipt'!$N$5*'care provision'!N29/1000</f>
        <v>867.83662733085509</v>
      </c>
      <c r="V29">
        <f>'care receipt'!$N$5*'care provision'!O29/1000</f>
        <v>507.70855008419989</v>
      </c>
      <c r="W29">
        <f>'care receipt'!$N$5*'care provision'!P29/1000</f>
        <v>454.96819301999898</v>
      </c>
      <c r="X29">
        <f>'care receipt'!$N$5*'care provision'!Q29/1000</f>
        <v>209.83788681558639</v>
      </c>
      <c r="Y29">
        <f>'care receipt'!$N$5*'care provision'!R29/1000</f>
        <v>434.0174496749467</v>
      </c>
      <c r="Z29">
        <f t="shared" si="13"/>
        <v>18.07442</v>
      </c>
      <c r="AB29" s="1">
        <v>22906</v>
      </c>
      <c r="AC29" s="1">
        <v>10843</v>
      </c>
      <c r="AD29" s="1">
        <v>8751</v>
      </c>
      <c r="AE29" s="1">
        <v>3757</v>
      </c>
      <c r="AF29" s="1">
        <v>7018</v>
      </c>
      <c r="AG29" s="1">
        <v>14.90865</v>
      </c>
      <c r="AI29">
        <f>'care receipt'!$N$5*'care provision'!AB29/1000</f>
        <v>1513.87295603081</v>
      </c>
      <c r="AJ29">
        <f>'care receipt'!$N$5*'care provision'!AC29/1000</f>
        <v>716.62116747760729</v>
      </c>
      <c r="AK29">
        <f>'care receipt'!$N$5*'care provision'!AD29/1000</f>
        <v>578.35947953486505</v>
      </c>
      <c r="AL29">
        <f>'care receipt'!$N$5*'care provision'!AE29/1000</f>
        <v>248.30265850902617</v>
      </c>
      <c r="AM29">
        <f>'care receipt'!$N$5*'care provision'!AF29/1000</f>
        <v>463.82434320371192</v>
      </c>
      <c r="AN29">
        <f t="shared" si="14"/>
        <v>14.90865</v>
      </c>
      <c r="AP29" s="1">
        <v>15397</v>
      </c>
      <c r="AQ29" s="1">
        <v>7841</v>
      </c>
      <c r="AR29" s="1">
        <v>6957</v>
      </c>
      <c r="AS29" s="1">
        <v>3034</v>
      </c>
      <c r="AT29" s="1">
        <v>5491</v>
      </c>
      <c r="AU29" s="1">
        <v>15.66498</v>
      </c>
      <c r="AW29">
        <f>'care receipt'!$N$5*'care provision'!AP29/1000</f>
        <v>1017.5980923778216</v>
      </c>
      <c r="AX29">
        <f>'care receipt'!$N$5*'care provision'!AQ29/1000</f>
        <v>518.21696709323237</v>
      </c>
      <c r="AY29">
        <f>'care receipt'!$N$5*'care provision'!AR29/1000</f>
        <v>459.79281214993216</v>
      </c>
      <c r="AZ29">
        <f>'care receipt'!$N$5*'care provision'!AS29/1000</f>
        <v>200.51910192078395</v>
      </c>
      <c r="BA29">
        <f>'care receipt'!$N$5*'care provision'!AT29/1000</f>
        <v>362.90388551319211</v>
      </c>
      <c r="BB29">
        <f t="shared" si="15"/>
        <v>15.66498</v>
      </c>
      <c r="BD29" s="1">
        <v>7796</v>
      </c>
      <c r="BE29" s="1">
        <v>4470</v>
      </c>
      <c r="BF29" s="1">
        <v>4070</v>
      </c>
      <c r="BG29" s="1">
        <v>1778</v>
      </c>
      <c r="BH29" s="1">
        <v>3237</v>
      </c>
      <c r="BI29" s="1">
        <v>16.222709999999999</v>
      </c>
      <c r="BK29">
        <f>'care receipt'!$N$5*'care provision'!BD29/1000</f>
        <v>515.2428868076571</v>
      </c>
      <c r="BL29">
        <f>'care receipt'!$N$5*'care provision'!BE29/1000</f>
        <v>295.42530836714053</v>
      </c>
      <c r="BM29">
        <f>'care receipt'!$N$5*'care provision'!BF29/1000</f>
        <v>268.98903916202732</v>
      </c>
      <c r="BN29">
        <f>'care receipt'!$N$5*'care provision'!BG29/1000</f>
        <v>117.50921661672837</v>
      </c>
      <c r="BO29">
        <f>'care receipt'!$N$5*'care provision'!BH29/1000</f>
        <v>213.93550854237893</v>
      </c>
      <c r="BP29">
        <f t="shared" si="16"/>
        <v>16.222709999999999</v>
      </c>
      <c r="BR29">
        <f t="shared" si="17"/>
        <v>3914.5505625471437</v>
      </c>
      <c r="BS29">
        <f t="shared" si="18"/>
        <v>2037.9719930221802</v>
      </c>
      <c r="BT29">
        <f t="shared" si="19"/>
        <v>1762.1095238668236</v>
      </c>
      <c r="BU29">
        <f t="shared" si="20"/>
        <v>776.16886386212491</v>
      </c>
      <c r="BV29">
        <f t="shared" si="21"/>
        <v>1474.6811869342296</v>
      </c>
      <c r="BW29">
        <f t="shared" si="22"/>
        <v>16.079885759412999</v>
      </c>
      <c r="BY29">
        <f t="shared" si="23"/>
        <v>2328.9583154857405</v>
      </c>
      <c r="BZ29">
        <f t="shared" si="0"/>
        <v>2715.6718915835381</v>
      </c>
      <c r="CA29">
        <f t="shared" si="1"/>
        <v>1986.5123321397248</v>
      </c>
      <c r="CB29">
        <f t="shared" si="24"/>
        <v>1017.4028513989849</v>
      </c>
      <c r="CC29">
        <f t="shared" si="25"/>
        <v>8048.5453906079883</v>
      </c>
      <c r="CD29">
        <f t="shared" si="26"/>
        <v>0.62677539384395597</v>
      </c>
      <c r="CE29">
        <f>CC29/'care receipt'!CC29</f>
        <v>1.5148976509624881</v>
      </c>
      <c r="CG29">
        <f>G29*Z29*365.25/7*'care receipt'!$CL29/10^6</f>
        <v>39.961230612581375</v>
      </c>
      <c r="CH29">
        <f>H29*AN29*365.25/7*'care receipt'!$CL29/10^6</f>
        <v>46.596622192029649</v>
      </c>
      <c r="CI29">
        <f>I29*BB29*365.25/7*'care receipt'!$CL29/10^6</f>
        <v>34.085400709636879</v>
      </c>
      <c r="CJ29">
        <f>J29*BP29*365.25/7*'care receipt'!$CL29/10^6</f>
        <v>17.457019174760589</v>
      </c>
      <c r="CK29">
        <f t="shared" si="27"/>
        <v>138.10027268900848</v>
      </c>
      <c r="CM29" s="1">
        <v>17917</v>
      </c>
      <c r="CN29" s="1">
        <v>23382</v>
      </c>
      <c r="CO29" s="1">
        <v>524</v>
      </c>
      <c r="CP29" s="1">
        <v>2</v>
      </c>
      <c r="CR29">
        <f>'care receipt'!$N$5*'care provision'!CM29/1000</f>
        <v>1184.146588370035</v>
      </c>
      <c r="CS29">
        <f>'care receipt'!$N$5*'care provision'!CN29/1000</f>
        <v>1545.3321163848948</v>
      </c>
      <c r="CT29">
        <f>'care receipt'!$N$5*'care provision'!CO29/1000</f>
        <v>34.631512658698355</v>
      </c>
      <c r="CU29">
        <f>'care receipt'!$N$5*'care provision'!CP29/1000</f>
        <v>0.13218134602556622</v>
      </c>
      <c r="CW29">
        <f t="shared" si="2"/>
        <v>2045</v>
      </c>
      <c r="CX29">
        <f t="shared" si="3"/>
        <v>0.47951291315402111</v>
      </c>
      <c r="CY29">
        <f t="shared" si="4"/>
        <v>0.44266484920770149</v>
      </c>
      <c r="CZ29">
        <f t="shared" si="5"/>
        <v>1.4249585293557776E-2</v>
      </c>
      <c r="DA29">
        <f t="shared" si="6"/>
        <v>1.0997470581766193E-4</v>
      </c>
      <c r="DC29" s="1">
        <v>541.03120000000001</v>
      </c>
      <c r="DD29" s="1">
        <v>599.38340000000005</v>
      </c>
      <c r="DE29" s="1">
        <v>604.6268</v>
      </c>
      <c r="DF29" s="1">
        <v>288.41669999999999</v>
      </c>
      <c r="DH29">
        <f t="shared" si="7"/>
        <v>7.6879229961809532</v>
      </c>
      <c r="DI29">
        <f t="shared" si="8"/>
        <v>11.114957016575689</v>
      </c>
      <c r="DJ29">
        <f t="shared" si="9"/>
        <v>0.25126968813585931</v>
      </c>
      <c r="DK29">
        <f t="shared" si="10"/>
        <v>4.5747969146702302E-4</v>
      </c>
      <c r="DL29">
        <f>SUM(DH29:DK29)/'care receipt'!DS29</f>
        <v>0.24256352820635071</v>
      </c>
      <c r="DM29">
        <f t="shared" si="28"/>
        <v>19.054607180583968</v>
      </c>
      <c r="DN29">
        <f t="shared" si="32"/>
        <v>3.4916799999999998E-2</v>
      </c>
      <c r="DO29" s="1">
        <v>0.2781208</v>
      </c>
      <c r="DP29" s="1">
        <v>0.243204</v>
      </c>
      <c r="DQ29" s="1">
        <v>0.46603470000000002</v>
      </c>
      <c r="DR29" s="1">
        <v>0.2623064</v>
      </c>
      <c r="DS29" s="1">
        <v>4.6775400000000002E-2</v>
      </c>
      <c r="DT29" s="1">
        <v>9.5709000000000002E-3</v>
      </c>
      <c r="DU29" s="1">
        <v>0.27634629999999999</v>
      </c>
      <c r="DV29" s="1">
        <v>0.2353826</v>
      </c>
      <c r="DW29" s="1">
        <v>0.23962919999999999</v>
      </c>
      <c r="DX29" s="1">
        <v>0.25939669999999998</v>
      </c>
      <c r="DY29" s="1">
        <v>0.2947941</v>
      </c>
      <c r="EA29">
        <f t="shared" si="29"/>
        <v>0.2781208</v>
      </c>
      <c r="EB29">
        <f t="shared" si="30"/>
        <v>0.46603470000000002</v>
      </c>
      <c r="EC29">
        <f t="shared" si="31"/>
        <v>0.2623064</v>
      </c>
      <c r="ED29">
        <f t="shared" si="11"/>
        <v>3.4464385662038979E-2</v>
      </c>
      <c r="EE29">
        <f t="shared" si="33"/>
        <v>6.901630000000003E-2</v>
      </c>
      <c r="EG29" s="1">
        <v>0.2781208</v>
      </c>
      <c r="EH29" s="1">
        <v>0.31156010000000001</v>
      </c>
      <c r="EI29" s="1">
        <v>0.39701839999999999</v>
      </c>
      <c r="EJ29" s="1">
        <v>0.2493901</v>
      </c>
      <c r="EK29" s="1">
        <v>0.22171250000000001</v>
      </c>
      <c r="EL29" s="1">
        <v>3805.4</v>
      </c>
      <c r="EM29" s="1">
        <v>3965.0569999999998</v>
      </c>
      <c r="EN29" s="1">
        <v>4215.8879999999999</v>
      </c>
      <c r="EO29" s="1">
        <v>3517.2449999999999</v>
      </c>
      <c r="EP29" s="1">
        <v>3260.3319999999999</v>
      </c>
    </row>
    <row r="30" spans="1:146" x14ac:dyDescent="0.25">
      <c r="A30">
        <v>2046</v>
      </c>
      <c r="B30" s="1">
        <v>37521</v>
      </c>
      <c r="C30" s="1">
        <v>53330</v>
      </c>
      <c r="D30" s="1">
        <v>36604</v>
      </c>
      <c r="E30" s="1">
        <v>18506</v>
      </c>
      <c r="G30">
        <f>'care receipt'!$N$5*'care provision'!B30/1000</f>
        <v>2479.7881421126349</v>
      </c>
      <c r="H30">
        <f>'care receipt'!$N$5*'care provision'!C30/1000</f>
        <v>3524.6155917717233</v>
      </c>
      <c r="I30">
        <f>'care receipt'!$N$5*'care provision'!D30/1000</f>
        <v>2419.1829949599132</v>
      </c>
      <c r="J30">
        <f>'care receipt'!$N$5*'care provision'!E30/1000</f>
        <v>1223.0739947745644</v>
      </c>
      <c r="K30">
        <f t="shared" si="12"/>
        <v>9646.6607236188356</v>
      </c>
      <c r="L30">
        <f>K30/'care receipt'!BR30</f>
        <v>1.8638633142215015</v>
      </c>
      <c r="N30" s="1">
        <v>13470</v>
      </c>
      <c r="O30" s="1">
        <v>7646</v>
      </c>
      <c r="P30" s="1">
        <v>6924</v>
      </c>
      <c r="Q30" s="1">
        <v>3213</v>
      </c>
      <c r="R30" s="1">
        <v>6489</v>
      </c>
      <c r="S30" s="1">
        <v>18.030940000000001</v>
      </c>
      <c r="U30">
        <f>'care receipt'!$N$5*'care provision'!N30/1000</f>
        <v>890.24136548218848</v>
      </c>
      <c r="V30">
        <f>'care receipt'!$N$5*'care provision'!O30/1000</f>
        <v>505.32928585573967</v>
      </c>
      <c r="W30">
        <f>'care receipt'!$N$5*'care provision'!P30/1000</f>
        <v>457.61181994051026</v>
      </c>
      <c r="X30">
        <f>'care receipt'!$N$5*'care provision'!Q30/1000</f>
        <v>212.34933239007214</v>
      </c>
      <c r="Y30">
        <f>'care receipt'!$N$5*'care provision'!R30/1000</f>
        <v>428.86237717994959</v>
      </c>
      <c r="Z30">
        <f t="shared" si="13"/>
        <v>18.030940000000001</v>
      </c>
      <c r="AB30" s="1">
        <v>23461</v>
      </c>
      <c r="AC30" s="1">
        <v>10610</v>
      </c>
      <c r="AD30" s="1">
        <v>8815</v>
      </c>
      <c r="AE30" s="1">
        <v>3793</v>
      </c>
      <c r="AF30" s="1">
        <v>7116</v>
      </c>
      <c r="AG30" s="1">
        <v>14.866020000000001</v>
      </c>
      <c r="AI30">
        <f>'care receipt'!$N$5*'care provision'!AB30/1000</f>
        <v>1550.5532795529048</v>
      </c>
      <c r="AJ30">
        <f>'care receipt'!$N$5*'care provision'!AC30/1000</f>
        <v>701.22204066562881</v>
      </c>
      <c r="AK30">
        <f>'care receipt'!$N$5*'care provision'!AD30/1000</f>
        <v>582.58928260768312</v>
      </c>
      <c r="AL30">
        <f>'care receipt'!$N$5*'care provision'!AE30/1000</f>
        <v>250.68192273748633</v>
      </c>
      <c r="AM30">
        <f>'care receipt'!$N$5*'care provision'!AF30/1000</f>
        <v>470.30122915896465</v>
      </c>
      <c r="AN30">
        <f t="shared" si="14"/>
        <v>14.866020000000001</v>
      </c>
      <c r="AP30" s="1">
        <v>15325</v>
      </c>
      <c r="AQ30" s="1">
        <v>7901</v>
      </c>
      <c r="AR30" s="1">
        <v>6742</v>
      </c>
      <c r="AS30" s="1">
        <v>2939</v>
      </c>
      <c r="AT30" s="1">
        <v>5343</v>
      </c>
      <c r="AU30" s="1">
        <v>15.14676</v>
      </c>
      <c r="AW30">
        <f>'care receipt'!$N$5*'care provision'!AP30/1000</f>
        <v>1012.8395639209012</v>
      </c>
      <c r="AX30">
        <f>'care receipt'!$N$5*'care provision'!AQ30/1000</f>
        <v>522.18240747399932</v>
      </c>
      <c r="AY30">
        <f>'care receipt'!$N$5*'care provision'!AR30/1000</f>
        <v>445.58331745218373</v>
      </c>
      <c r="AZ30">
        <f>'care receipt'!$N$5*'care provision'!AS30/1000</f>
        <v>194.24048798456957</v>
      </c>
      <c r="BA30">
        <f>'care receipt'!$N$5*'care provision'!AT30/1000</f>
        <v>353.12246590730018</v>
      </c>
      <c r="BB30">
        <f t="shared" si="15"/>
        <v>15.14676</v>
      </c>
      <c r="BD30" s="1">
        <v>8169</v>
      </c>
      <c r="BE30" s="1">
        <v>4475</v>
      </c>
      <c r="BF30" s="1">
        <v>4083</v>
      </c>
      <c r="BG30" s="1">
        <v>1824</v>
      </c>
      <c r="BH30" s="1">
        <v>3315</v>
      </c>
      <c r="BI30" s="1">
        <v>16.263770000000001</v>
      </c>
      <c r="BK30">
        <f>'care receipt'!$N$5*'care provision'!BD30/1000</f>
        <v>539.8947078414252</v>
      </c>
      <c r="BL30">
        <f>'care receipt'!$N$5*'care provision'!BE30/1000</f>
        <v>295.75576173220441</v>
      </c>
      <c r="BM30">
        <f>'care receipt'!$N$5*'care provision'!BF30/1000</f>
        <v>269.84821791119344</v>
      </c>
      <c r="BN30">
        <f>'care receipt'!$N$5*'care provision'!BG30/1000</f>
        <v>120.5493875753164</v>
      </c>
      <c r="BO30">
        <f>'care receipt'!$N$5*'care provision'!BH30/1000</f>
        <v>219.09058103737601</v>
      </c>
      <c r="BP30">
        <f t="shared" si="16"/>
        <v>16.263770000000001</v>
      </c>
      <c r="BR30">
        <f t="shared" si="17"/>
        <v>3993.5289167974197</v>
      </c>
      <c r="BS30">
        <f t="shared" si="18"/>
        <v>2024.4894957275724</v>
      </c>
      <c r="BT30">
        <f t="shared" si="19"/>
        <v>1755.6326379115706</v>
      </c>
      <c r="BU30">
        <f t="shared" si="20"/>
        <v>777.82113068744445</v>
      </c>
      <c r="BV30">
        <f t="shared" si="21"/>
        <v>1471.3766532835905</v>
      </c>
      <c r="BW30">
        <f t="shared" si="22"/>
        <v>15.927220812408796</v>
      </c>
      <c r="BY30">
        <f t="shared" si="23"/>
        <v>2333.0558309926414</v>
      </c>
      <c r="BZ30">
        <f t="shared" si="0"/>
        <v>2734.0009139314784</v>
      </c>
      <c r="CA30">
        <f t="shared" si="1"/>
        <v>1911.9681338035607</v>
      </c>
      <c r="CB30">
        <f t="shared" si="24"/>
        <v>1037.9254015848674</v>
      </c>
      <c r="CC30">
        <f t="shared" si="25"/>
        <v>8016.9502803125479</v>
      </c>
      <c r="CD30">
        <f t="shared" si="26"/>
        <v>0.63204293001135792</v>
      </c>
      <c r="CE30">
        <f>CC30/'care receipt'!CC30</f>
        <v>1.4957880677821664</v>
      </c>
      <c r="CG30">
        <f>G30*Z30*365.25/7*'care receipt'!$CL30/10^6</f>
        <v>40.751516454947257</v>
      </c>
      <c r="CH30">
        <f>H30*AN30*365.25/7*'care receipt'!$CL30/10^6</f>
        <v>47.754829418083851</v>
      </c>
      <c r="CI30">
        <f>I30*BB30*365.25/7*'care receipt'!$CL30/10^6</f>
        <v>33.396372187492815</v>
      </c>
      <c r="CJ30">
        <f>J30*BP30*365.25/7*'care receipt'!$CL30/10^6</f>
        <v>18.129456449268684</v>
      </c>
      <c r="CK30">
        <f t="shared" si="27"/>
        <v>140.03217450979261</v>
      </c>
      <c r="CM30" s="1">
        <v>18252</v>
      </c>
      <c r="CN30" s="1">
        <v>23616</v>
      </c>
      <c r="CO30" s="1">
        <v>505</v>
      </c>
      <c r="CP30" s="1">
        <v>6</v>
      </c>
      <c r="CR30">
        <f>'care receipt'!$N$5*'care provision'!CM30/1000</f>
        <v>1206.2869638293173</v>
      </c>
      <c r="CS30">
        <f>'care receipt'!$N$5*'care provision'!CN30/1000</f>
        <v>1560.7973338698862</v>
      </c>
      <c r="CT30">
        <f>'care receipt'!$N$5*'care provision'!CO30/1000</f>
        <v>33.375789871455474</v>
      </c>
      <c r="CU30">
        <f>'care receipt'!$N$5*'care provision'!CP30/1000</f>
        <v>0.39654403807669869</v>
      </c>
      <c r="CW30">
        <f t="shared" si="2"/>
        <v>2046</v>
      </c>
      <c r="CX30">
        <f t="shared" si="3"/>
        <v>0.48644758934996407</v>
      </c>
      <c r="CY30">
        <f t="shared" si="4"/>
        <v>0.44282767672979567</v>
      </c>
      <c r="CZ30">
        <f t="shared" si="5"/>
        <v>1.3796306414599497E-2</v>
      </c>
      <c r="DA30">
        <f t="shared" si="6"/>
        <v>3.242191721603804E-4</v>
      </c>
      <c r="DC30" s="1">
        <v>542.33879999999999</v>
      </c>
      <c r="DD30" s="1">
        <v>608.8623</v>
      </c>
      <c r="DE30" s="1">
        <v>567.33240000000001</v>
      </c>
      <c r="DF30" s="1">
        <v>404.65089999999998</v>
      </c>
      <c r="DH30">
        <f t="shared" si="7"/>
        <v>7.8505946930260251</v>
      </c>
      <c r="DI30">
        <f t="shared" si="8"/>
        <v>11.403727854406641</v>
      </c>
      <c r="DJ30">
        <f t="shared" si="9"/>
        <v>0.22722200363602232</v>
      </c>
      <c r="DK30">
        <f t="shared" si="10"/>
        <v>1.9255428227684447E-3</v>
      </c>
      <c r="DL30">
        <f>SUM(DH30:DK30)/'care receipt'!DS30</f>
        <v>0.2412204952274665</v>
      </c>
      <c r="DM30">
        <f t="shared" si="28"/>
        <v>19.483470093891455</v>
      </c>
      <c r="DN30">
        <f t="shared" si="32"/>
        <v>3.3890100000000006E-2</v>
      </c>
      <c r="DO30" s="1">
        <v>0.2804142</v>
      </c>
      <c r="DP30" s="1">
        <v>0.2465241</v>
      </c>
      <c r="DQ30" s="1">
        <v>0.4755144</v>
      </c>
      <c r="DR30" s="1">
        <v>0.26328430000000003</v>
      </c>
      <c r="DS30" s="1">
        <v>4.53642E-2</v>
      </c>
      <c r="DT30" s="1">
        <v>1.03125E-2</v>
      </c>
      <c r="DU30" s="1">
        <v>0.27851500000000001</v>
      </c>
      <c r="DV30" s="1">
        <v>0.2320092</v>
      </c>
      <c r="DW30" s="1">
        <v>0.2433313</v>
      </c>
      <c r="DX30" s="1">
        <v>0.26659939999999999</v>
      </c>
      <c r="DY30" s="1">
        <v>0.29958050000000003</v>
      </c>
      <c r="EA30">
        <f t="shared" si="29"/>
        <v>0.2804142</v>
      </c>
      <c r="EB30">
        <f t="shared" si="30"/>
        <v>0.4755144</v>
      </c>
      <c r="EC30">
        <f t="shared" si="31"/>
        <v>0.26328430000000003</v>
      </c>
      <c r="ED30">
        <f t="shared" si="11"/>
        <v>3.3593799706042461E-2</v>
      </c>
      <c r="EE30">
        <f t="shared" si="33"/>
        <v>7.3439699999999997E-2</v>
      </c>
      <c r="EG30" s="1">
        <v>0.2804142</v>
      </c>
      <c r="EH30" s="1">
        <v>0.31435380000000002</v>
      </c>
      <c r="EI30" s="1">
        <v>0.40207470000000001</v>
      </c>
      <c r="EJ30" s="1">
        <v>0.2498541</v>
      </c>
      <c r="EK30" s="1">
        <v>0.20826710000000001</v>
      </c>
      <c r="EL30" s="1">
        <v>3837.3009999999999</v>
      </c>
      <c r="EM30" s="1">
        <v>4040.6959999999999</v>
      </c>
      <c r="EN30" s="1">
        <v>4308.3450000000003</v>
      </c>
      <c r="EO30" s="1">
        <v>3501.107</v>
      </c>
      <c r="EP30" s="1">
        <v>3267.7139999999999</v>
      </c>
    </row>
    <row r="31" spans="1:146" x14ac:dyDescent="0.25">
      <c r="A31">
        <v>2047</v>
      </c>
      <c r="B31" s="1">
        <v>37454</v>
      </c>
      <c r="C31" s="1">
        <v>53636</v>
      </c>
      <c r="D31" s="1">
        <v>36497</v>
      </c>
      <c r="E31" s="1">
        <v>18731</v>
      </c>
      <c r="G31">
        <f>'care receipt'!$N$5*'care provision'!B31/1000</f>
        <v>2475.3600670207784</v>
      </c>
      <c r="H31">
        <f>'care receipt'!$N$5*'care provision'!C31/1000</f>
        <v>3544.8393377136349</v>
      </c>
      <c r="I31">
        <f>'care receipt'!$N$5*'care provision'!D31/1000</f>
        <v>2412.1112929475453</v>
      </c>
      <c r="J31">
        <f>'care receipt'!$N$5*'care provision'!E31/1000</f>
        <v>1237.9443962024407</v>
      </c>
      <c r="K31">
        <f t="shared" si="12"/>
        <v>9670.2550938843997</v>
      </c>
      <c r="L31">
        <f>K31/'care receipt'!BR31</f>
        <v>1.8663486313426365</v>
      </c>
      <c r="N31" s="1">
        <v>13315</v>
      </c>
      <c r="O31" s="1">
        <v>7642</v>
      </c>
      <c r="P31" s="1">
        <v>6889</v>
      </c>
      <c r="Q31" s="1">
        <v>3237</v>
      </c>
      <c r="R31" s="1">
        <v>6517</v>
      </c>
      <c r="S31" s="1">
        <v>18.28612</v>
      </c>
      <c r="U31">
        <f>'care receipt'!$N$5*'care provision'!N31/1000</f>
        <v>879.99731116520718</v>
      </c>
      <c r="V31">
        <f>'care receipt'!$N$5*'care provision'!O31/1000</f>
        <v>505.06492316368855</v>
      </c>
      <c r="W31">
        <f>'care receipt'!$N$5*'care provision'!P31/1000</f>
        <v>455.29864638506291</v>
      </c>
      <c r="X31">
        <f>'care receipt'!$N$5*'care provision'!Q31/1000</f>
        <v>213.93550854237893</v>
      </c>
      <c r="Y31">
        <f>'care receipt'!$N$5*'care provision'!R31/1000</f>
        <v>430.71291602430756</v>
      </c>
      <c r="Z31">
        <f t="shared" si="13"/>
        <v>18.28612</v>
      </c>
      <c r="AB31" s="1">
        <v>23440</v>
      </c>
      <c r="AC31" s="1">
        <v>10600</v>
      </c>
      <c r="AD31" s="1">
        <v>9003</v>
      </c>
      <c r="AE31" s="1">
        <v>3810</v>
      </c>
      <c r="AF31" s="1">
        <v>7265</v>
      </c>
      <c r="AG31" s="1">
        <v>15.063269999999999</v>
      </c>
      <c r="AI31">
        <f>'care receipt'!$N$5*'care provision'!AB31/1000</f>
        <v>1549.1653754196363</v>
      </c>
      <c r="AJ31">
        <f>'care receipt'!$N$5*'care provision'!AC31/1000</f>
        <v>700.56113393550095</v>
      </c>
      <c r="AK31">
        <f>'care receipt'!$N$5*'care provision'!AD31/1000</f>
        <v>595.01432913408632</v>
      </c>
      <c r="AL31">
        <f>'care receipt'!$N$5*'care provision'!AE31/1000</f>
        <v>251.80546417870366</v>
      </c>
      <c r="AM31">
        <f>'care receipt'!$N$5*'care provision'!AF31/1000</f>
        <v>480.14873943786932</v>
      </c>
      <c r="AN31">
        <f t="shared" si="14"/>
        <v>15.063269999999999</v>
      </c>
      <c r="AP31" s="1">
        <v>15186</v>
      </c>
      <c r="AQ31" s="1">
        <v>7811</v>
      </c>
      <c r="AR31" s="1">
        <v>6909</v>
      </c>
      <c r="AS31" s="1">
        <v>3001</v>
      </c>
      <c r="AT31" s="1">
        <v>5464</v>
      </c>
      <c r="AU31" s="1">
        <v>15.5441</v>
      </c>
      <c r="AW31">
        <f>'care receipt'!$N$5*'care provision'!AP31/1000</f>
        <v>1003.6529603721243</v>
      </c>
      <c r="AX31">
        <f>'care receipt'!$N$5*'care provision'!AQ31/1000</f>
        <v>516.23424690284889</v>
      </c>
      <c r="AY31">
        <f>'care receipt'!$N$5*'care provision'!AR31/1000</f>
        <v>456.62045984531852</v>
      </c>
      <c r="AZ31">
        <f>'care receipt'!$N$5*'care provision'!AS31/1000</f>
        <v>198.33810971136214</v>
      </c>
      <c r="BA31">
        <f>'care receipt'!$N$5*'care provision'!AT31/1000</f>
        <v>361.11943734184695</v>
      </c>
      <c r="BB31">
        <f t="shared" si="15"/>
        <v>15.5441</v>
      </c>
      <c r="BD31" s="1">
        <v>8023</v>
      </c>
      <c r="BE31" s="1">
        <v>4699</v>
      </c>
      <c r="BF31" s="1">
        <v>4177</v>
      </c>
      <c r="BG31" s="1">
        <v>1740</v>
      </c>
      <c r="BH31" s="1">
        <v>3312</v>
      </c>
      <c r="BI31" s="1">
        <v>16.424759999999999</v>
      </c>
      <c r="BK31">
        <f>'care receipt'!$N$5*'care provision'!BD31/1000</f>
        <v>530.24546958155895</v>
      </c>
      <c r="BL31">
        <f>'care receipt'!$N$5*'care provision'!BE31/1000</f>
        <v>310.56007248706783</v>
      </c>
      <c r="BM31">
        <f>'care receipt'!$N$5*'care provision'!BF31/1000</f>
        <v>276.0607411743951</v>
      </c>
      <c r="BN31">
        <f>'care receipt'!$N$5*'care provision'!BG31/1000</f>
        <v>114.99777104224262</v>
      </c>
      <c r="BO31">
        <f>'care receipt'!$N$5*'care provision'!BH31/1000</f>
        <v>218.89230901833767</v>
      </c>
      <c r="BP31">
        <f t="shared" si="16"/>
        <v>16.424759999999999</v>
      </c>
      <c r="BR31">
        <f t="shared" si="17"/>
        <v>3963.0611165385267</v>
      </c>
      <c r="BS31">
        <f t="shared" si="18"/>
        <v>2032.4203764891063</v>
      </c>
      <c r="BT31">
        <f t="shared" si="19"/>
        <v>1782.994176538863</v>
      </c>
      <c r="BU31">
        <f t="shared" si="20"/>
        <v>779.07685347468737</v>
      </c>
      <c r="BV31">
        <f t="shared" si="21"/>
        <v>1490.8734018223615</v>
      </c>
      <c r="BW31">
        <f t="shared" si="22"/>
        <v>16.182473007148811</v>
      </c>
      <c r="BY31">
        <f t="shared" si="23"/>
        <v>2361.8490116144194</v>
      </c>
      <c r="BZ31">
        <f t="shared" si="0"/>
        <v>2786.1725023546078</v>
      </c>
      <c r="CA31">
        <f t="shared" si="1"/>
        <v>1956.3885305806921</v>
      </c>
      <c r="CB31">
        <f t="shared" si="24"/>
        <v>1060.9437413220417</v>
      </c>
      <c r="CC31">
        <f t="shared" si="25"/>
        <v>8165.3537858717609</v>
      </c>
      <c r="CD31">
        <f t="shared" si="26"/>
        <v>0.63047133645041531</v>
      </c>
      <c r="CE31">
        <f>CC31/'care receipt'!CC31</f>
        <v>1.5090411881359982</v>
      </c>
      <c r="CG31">
        <f>G31*Z31*365.25/7*'care receipt'!$CL31/10^6</f>
        <v>41.996420682864844</v>
      </c>
      <c r="CH31">
        <f>H31*AN31*365.25/7*'care receipt'!$CL31/10^6</f>
        <v>49.541385553657292</v>
      </c>
      <c r="CI31">
        <f>I31*BB31*365.25/7*'care receipt'!$CL31/10^6</f>
        <v>34.786862049762419</v>
      </c>
      <c r="CJ31">
        <f>J31*BP31*365.25/7*'care receipt'!$CL31/10^6</f>
        <v>18.864812891217497</v>
      </c>
      <c r="CK31">
        <f t="shared" si="27"/>
        <v>145.18948117750205</v>
      </c>
      <c r="CM31" s="1">
        <v>18333</v>
      </c>
      <c r="CN31" s="1">
        <v>23850</v>
      </c>
      <c r="CO31" s="1">
        <v>524</v>
      </c>
      <c r="CP31" s="1">
        <v>12</v>
      </c>
      <c r="CR31">
        <f>'care receipt'!$N$5*'care provision'!CM31/1000</f>
        <v>1211.6403083433527</v>
      </c>
      <c r="CS31">
        <f>'care receipt'!$N$5*'care provision'!CN31/1000</f>
        <v>1576.2625513548771</v>
      </c>
      <c r="CT31">
        <f>'care receipt'!$N$5*'care provision'!CO31/1000</f>
        <v>34.631512658698355</v>
      </c>
      <c r="CU31">
        <f>'care receipt'!$N$5*'care provision'!CP31/1000</f>
        <v>0.79308807615339738</v>
      </c>
      <c r="CW31">
        <f t="shared" si="2"/>
        <v>2047</v>
      </c>
      <c r="CX31">
        <f t="shared" si="3"/>
        <v>0.48948042932664071</v>
      </c>
      <c r="CY31">
        <f t="shared" si="4"/>
        <v>0.44466403162055335</v>
      </c>
      <c r="CZ31">
        <f t="shared" si="5"/>
        <v>1.4357344439268983E-2</v>
      </c>
      <c r="DA31">
        <f t="shared" si="6"/>
        <v>6.4064919118039603E-4</v>
      </c>
      <c r="DC31" s="1">
        <v>535.61300000000006</v>
      </c>
      <c r="DD31" s="1">
        <v>605.93679999999995</v>
      </c>
      <c r="DE31" s="1">
        <v>583.83140000000003</v>
      </c>
      <c r="DF31" s="1">
        <v>478.28199999999998</v>
      </c>
      <c r="DH31">
        <f t="shared" si="7"/>
        <v>7.787643605672498</v>
      </c>
      <c r="DI31">
        <f t="shared" si="8"/>
        <v>11.461385835933719</v>
      </c>
      <c r="DJ31">
        <f t="shared" si="9"/>
        <v>0.24262757423574699</v>
      </c>
      <c r="DK31">
        <f t="shared" si="10"/>
        <v>4.5518370148655901E-3</v>
      </c>
      <c r="DL31">
        <f>SUM(DH31:DK31)/'care receipt'!DS31</f>
        <v>0.23509298898589812</v>
      </c>
      <c r="DM31">
        <f t="shared" si="28"/>
        <v>19.496208852856832</v>
      </c>
      <c r="DN31">
        <f t="shared" si="32"/>
        <v>3.3425599999999972E-2</v>
      </c>
      <c r="DO31" s="1">
        <v>0.28070299999999998</v>
      </c>
      <c r="DP31" s="1">
        <v>0.24727740000000001</v>
      </c>
      <c r="DQ31" s="1">
        <v>0.47684080000000001</v>
      </c>
      <c r="DR31" s="1">
        <v>0.2661944</v>
      </c>
      <c r="DS31" s="1">
        <v>4.5780700000000001E-2</v>
      </c>
      <c r="DT31" s="1">
        <v>1.0366800000000001E-2</v>
      </c>
      <c r="DU31" s="1">
        <v>0.27912799999999999</v>
      </c>
      <c r="DV31" s="1">
        <v>0.23191030000000001</v>
      </c>
      <c r="DW31" s="1">
        <v>0.24522949999999999</v>
      </c>
      <c r="DX31" s="1">
        <v>0.26040059999999998</v>
      </c>
      <c r="DY31" s="1">
        <v>0.29114760000000001</v>
      </c>
      <c r="EA31">
        <f t="shared" si="29"/>
        <v>0.28070299999999998</v>
      </c>
      <c r="EB31">
        <f t="shared" si="30"/>
        <v>0.47684080000000001</v>
      </c>
      <c r="EC31">
        <f t="shared" si="31"/>
        <v>0.2661944</v>
      </c>
      <c r="ED31">
        <f t="shared" si="11"/>
        <v>3.3769804061345693E-2</v>
      </c>
      <c r="EE31">
        <f t="shared" si="33"/>
        <v>7.0145800000000036E-2</v>
      </c>
      <c r="EG31" s="1">
        <v>0.28070299999999998</v>
      </c>
      <c r="EH31" s="1">
        <v>0.31580799999999998</v>
      </c>
      <c r="EI31" s="1">
        <v>0.40669499999999997</v>
      </c>
      <c r="EJ31" s="1">
        <v>0.25064950000000003</v>
      </c>
      <c r="EK31" s="1">
        <v>0.2142857</v>
      </c>
      <c r="EL31" s="1">
        <v>3878.7820000000002</v>
      </c>
      <c r="EM31" s="1">
        <v>4059.5880000000002</v>
      </c>
      <c r="EN31" s="1">
        <v>4230.57</v>
      </c>
      <c r="EO31" s="1">
        <v>3571.6979999999999</v>
      </c>
      <c r="EP31" s="1">
        <v>3355.002</v>
      </c>
    </row>
    <row r="32" spans="1:146" x14ac:dyDescent="0.25">
      <c r="A32">
        <v>2048</v>
      </c>
      <c r="B32" s="1">
        <v>37116</v>
      </c>
      <c r="C32" s="1">
        <v>54489</v>
      </c>
      <c r="D32" s="1">
        <v>36325</v>
      </c>
      <c r="E32" s="1">
        <v>19096</v>
      </c>
      <c r="G32">
        <f>'care receipt'!$N$5*'care provision'!B32/1000</f>
        <v>2453.0214195424578</v>
      </c>
      <c r="H32">
        <f>'care receipt'!$N$5*'care provision'!C32/1000</f>
        <v>3601.2146817935395</v>
      </c>
      <c r="I32">
        <f>'care receipt'!$N$5*'care provision'!D32/1000</f>
        <v>2400.7436971893462</v>
      </c>
      <c r="J32">
        <f>'care receipt'!$N$5*'care provision'!E32/1000</f>
        <v>1262.0674918521063</v>
      </c>
      <c r="K32">
        <f t="shared" si="12"/>
        <v>9717.0472903774498</v>
      </c>
      <c r="L32">
        <f>K32/'care receipt'!BR32</f>
        <v>1.8544220775944704</v>
      </c>
      <c r="N32" s="1">
        <v>13395</v>
      </c>
      <c r="O32" s="1">
        <v>7467</v>
      </c>
      <c r="P32" s="1">
        <v>6859</v>
      </c>
      <c r="Q32" s="1">
        <v>3195</v>
      </c>
      <c r="R32" s="1">
        <v>6439</v>
      </c>
      <c r="S32" s="1">
        <v>18.013480000000001</v>
      </c>
      <c r="U32">
        <f>'care receipt'!$N$5*'care provision'!N32/1000</f>
        <v>885.28456500622974</v>
      </c>
      <c r="V32">
        <f>'care receipt'!$N$5*'care provision'!O32/1000</f>
        <v>493.49905538645152</v>
      </c>
      <c r="W32">
        <f>'care receipt'!$N$5*'care provision'!P32/1000</f>
        <v>453.31592619467938</v>
      </c>
      <c r="X32">
        <f>'care receipt'!$N$5*'care provision'!Q32/1000</f>
        <v>211.15970027584206</v>
      </c>
      <c r="Y32">
        <f>'care receipt'!$N$5*'care provision'!R32/1000</f>
        <v>425.5578435293105</v>
      </c>
      <c r="Z32">
        <f t="shared" si="13"/>
        <v>18.013480000000001</v>
      </c>
      <c r="AB32" s="1">
        <v>23813</v>
      </c>
      <c r="AC32" s="1">
        <v>10934</v>
      </c>
      <c r="AD32" s="1">
        <v>9038</v>
      </c>
      <c r="AE32" s="1">
        <v>3879</v>
      </c>
      <c r="AF32" s="1">
        <v>7322</v>
      </c>
      <c r="AG32" s="1">
        <v>14.86576</v>
      </c>
      <c r="AI32">
        <f>'care receipt'!$N$5*'care provision'!AB32/1000</f>
        <v>1573.8171964534044</v>
      </c>
      <c r="AJ32">
        <f>'care receipt'!$N$5*'care provision'!AC32/1000</f>
        <v>722.63541872177052</v>
      </c>
      <c r="AK32">
        <f>'care receipt'!$N$5*'care provision'!AD32/1000</f>
        <v>597.32750268953373</v>
      </c>
      <c r="AL32">
        <f>'care receipt'!$N$5*'care provision'!AE32/1000</f>
        <v>256.36572061658569</v>
      </c>
      <c r="AM32">
        <f>'care receipt'!$N$5*'care provision'!AF32/1000</f>
        <v>483.91590779959796</v>
      </c>
      <c r="AN32">
        <f t="shared" si="14"/>
        <v>14.86576</v>
      </c>
      <c r="AP32" s="1">
        <v>15471</v>
      </c>
      <c r="AQ32" s="1">
        <v>7707</v>
      </c>
      <c r="AR32" s="1">
        <v>6824</v>
      </c>
      <c r="AS32" s="1">
        <v>2999</v>
      </c>
      <c r="AT32" s="1">
        <v>5294</v>
      </c>
      <c r="AU32" s="1">
        <v>15.11214</v>
      </c>
      <c r="AW32">
        <f>'care receipt'!$N$5*'care provision'!AP32/1000</f>
        <v>1022.4888021807675</v>
      </c>
      <c r="AX32">
        <f>'care receipt'!$N$5*'care provision'!AQ32/1000</f>
        <v>509.36081690951943</v>
      </c>
      <c r="AY32">
        <f>'care receipt'!$N$5*'care provision'!AR32/1000</f>
        <v>451.00275263923197</v>
      </c>
      <c r="AZ32">
        <f>'care receipt'!$N$5*'care provision'!AS32/1000</f>
        <v>198.20592836533655</v>
      </c>
      <c r="BA32">
        <f>'care receipt'!$N$5*'care provision'!AT32/1000</f>
        <v>349.88402292967379</v>
      </c>
      <c r="BB32">
        <f t="shared" si="15"/>
        <v>15.11214</v>
      </c>
      <c r="BD32" s="1">
        <v>8194</v>
      </c>
      <c r="BE32" s="1">
        <v>4764</v>
      </c>
      <c r="BF32" s="1">
        <v>4247</v>
      </c>
      <c r="BG32" s="1">
        <v>1891</v>
      </c>
      <c r="BH32" s="1">
        <v>3343</v>
      </c>
      <c r="BI32" s="1">
        <v>16.518190000000001</v>
      </c>
      <c r="BK32">
        <f>'care receipt'!$N$5*'care provision'!BD32/1000</f>
        <v>541.54697466674486</v>
      </c>
      <c r="BL32">
        <f>'care receipt'!$N$5*'care provision'!BE32/1000</f>
        <v>314.85596623289877</v>
      </c>
      <c r="BM32">
        <f>'care receipt'!$N$5*'care provision'!BF32/1000</f>
        <v>280.68708828528986</v>
      </c>
      <c r="BN32">
        <f>'care receipt'!$N$5*'care provision'!BG32/1000</f>
        <v>124.97746266717286</v>
      </c>
      <c r="BO32">
        <f>'care receipt'!$N$5*'care provision'!BH32/1000</f>
        <v>220.94111988173395</v>
      </c>
      <c r="BP32">
        <f t="shared" si="16"/>
        <v>16.518190000000001</v>
      </c>
      <c r="BR32">
        <f t="shared" si="17"/>
        <v>4023.1375383071463</v>
      </c>
      <c r="BS32">
        <f t="shared" si="18"/>
        <v>2040.3512572506404</v>
      </c>
      <c r="BT32">
        <f t="shared" si="19"/>
        <v>1782.3332698087349</v>
      </c>
      <c r="BU32">
        <f t="shared" si="20"/>
        <v>790.70881192493709</v>
      </c>
      <c r="BV32">
        <f t="shared" si="21"/>
        <v>1480.2988941403162</v>
      </c>
      <c r="BW32">
        <f t="shared" si="22"/>
        <v>15.935879110225404</v>
      </c>
      <c r="BY32">
        <f t="shared" si="23"/>
        <v>2305.6381350646438</v>
      </c>
      <c r="BZ32">
        <f t="shared" si="0"/>
        <v>2793.369029231284</v>
      </c>
      <c r="CA32">
        <f t="shared" si="1"/>
        <v>1893.0581308813873</v>
      </c>
      <c r="CB32">
        <f t="shared" si="24"/>
        <v>1087.7703635910211</v>
      </c>
      <c r="CC32">
        <f t="shared" si="25"/>
        <v>8079.8356587683365</v>
      </c>
      <c r="CD32">
        <f t="shared" si="26"/>
        <v>0.63107807876790456</v>
      </c>
      <c r="CE32">
        <f>CC32/'care receipt'!CC32</f>
        <v>1.5022103315436544</v>
      </c>
      <c r="CG32">
        <f>G32*Z32*365.25/7*'care receipt'!$CL32/10^6</f>
        <v>41.734267733368164</v>
      </c>
      <c r="CH32">
        <f>H32*AN32*365.25/7*'care receipt'!$CL32/10^6</f>
        <v>50.562666001691788</v>
      </c>
      <c r="CI32">
        <f>I32*BB32*365.25/7*'care receipt'!$CL32/10^6</f>
        <v>34.266172851455821</v>
      </c>
      <c r="CJ32">
        <f>J32*BP32*365.25/7*'care receipt'!$CL32/10^6</f>
        <v>19.68968976359254</v>
      </c>
      <c r="CK32">
        <f t="shared" si="27"/>
        <v>146.25279635010833</v>
      </c>
      <c r="CM32" s="1">
        <v>18031</v>
      </c>
      <c r="CN32" s="1">
        <v>24076</v>
      </c>
      <c r="CO32" s="1">
        <v>481</v>
      </c>
      <c r="CP32" s="1">
        <v>16</v>
      </c>
      <c r="CR32">
        <f>'care receipt'!$N$5*'care provision'!CM32/1000</f>
        <v>1191.6809250934923</v>
      </c>
      <c r="CS32">
        <f>'care receipt'!$N$5*'care provision'!CN32/1000</f>
        <v>1591.1990434557663</v>
      </c>
      <c r="CT32">
        <f>'care receipt'!$N$5*'care provision'!CO32/1000</f>
        <v>31.789613719148679</v>
      </c>
      <c r="CU32">
        <f>'care receipt'!$N$5*'care provision'!CP32/1000</f>
        <v>1.0574507682045298</v>
      </c>
      <c r="CW32">
        <f t="shared" si="2"/>
        <v>2048</v>
      </c>
      <c r="CX32">
        <f t="shared" si="3"/>
        <v>0.48580127168875958</v>
      </c>
      <c r="CY32">
        <f t="shared" si="4"/>
        <v>0.44185064875479452</v>
      </c>
      <c r="CZ32">
        <f t="shared" si="5"/>
        <v>1.3241569167240196E-2</v>
      </c>
      <c r="DA32">
        <f t="shared" si="6"/>
        <v>8.378718056137411E-4</v>
      </c>
      <c r="DC32" s="1">
        <v>536.56769999999995</v>
      </c>
      <c r="DD32" s="1">
        <v>608.21400000000006</v>
      </c>
      <c r="DE32" s="1">
        <v>580.6223</v>
      </c>
      <c r="DF32" s="1">
        <v>512.87810000000002</v>
      </c>
      <c r="DH32">
        <f t="shared" si="7"/>
        <v>7.6730099173354489</v>
      </c>
      <c r="DI32">
        <f t="shared" si="8"/>
        <v>11.613474420196866</v>
      </c>
      <c r="DJ32">
        <f t="shared" si="9"/>
        <v>0.22149310360468394</v>
      </c>
      <c r="DK32">
        <f t="shared" si="10"/>
        <v>6.5081200900833558E-3</v>
      </c>
      <c r="DL32">
        <f>SUM(DH32:DK32)/'care receipt'!DS32</f>
        <v>0.23418123065537411</v>
      </c>
      <c r="DM32">
        <f t="shared" si="28"/>
        <v>19.51448556122708</v>
      </c>
      <c r="DN32">
        <f t="shared" si="32"/>
        <v>3.4456000000000014E-2</v>
      </c>
      <c r="DO32" s="1">
        <v>0.28152050000000001</v>
      </c>
      <c r="DP32" s="1">
        <v>0.24706449999999999</v>
      </c>
      <c r="DQ32" s="1">
        <v>0.4799543</v>
      </c>
      <c r="DR32" s="1">
        <v>0.2659572</v>
      </c>
      <c r="DS32" s="1">
        <v>4.2833299999999998E-2</v>
      </c>
      <c r="DT32" s="1">
        <v>1.12747E-2</v>
      </c>
      <c r="DU32" s="1">
        <v>0.27983540000000001</v>
      </c>
      <c r="DV32" s="1">
        <v>0.23122670000000001</v>
      </c>
      <c r="DW32" s="1">
        <v>0.2425099</v>
      </c>
      <c r="DX32" s="1">
        <v>0.26929629999999999</v>
      </c>
      <c r="DY32" s="1">
        <v>0.29745759999999999</v>
      </c>
      <c r="EA32">
        <f t="shared" si="29"/>
        <v>0.28152050000000001</v>
      </c>
      <c r="EB32">
        <f t="shared" si="30"/>
        <v>0.4799543</v>
      </c>
      <c r="EC32">
        <f t="shared" si="31"/>
        <v>0.2659572</v>
      </c>
      <c r="ED32">
        <f t="shared" si="11"/>
        <v>3.1959388926580172E-2</v>
      </c>
      <c r="EE32">
        <f t="shared" si="33"/>
        <v>7.1860199999999985E-2</v>
      </c>
      <c r="EG32" s="1">
        <v>0.28152050000000001</v>
      </c>
      <c r="EH32" s="1">
        <v>0.31267020000000001</v>
      </c>
      <c r="EI32" s="1">
        <v>0.40809410000000002</v>
      </c>
      <c r="EJ32" s="1">
        <v>0.246859</v>
      </c>
      <c r="EK32" s="1">
        <v>0.16894200000000001</v>
      </c>
      <c r="EL32" s="1">
        <v>3919.741</v>
      </c>
      <c r="EM32" s="1">
        <v>4099.2879999999996</v>
      </c>
      <c r="EN32" s="1">
        <v>4267.3850000000002</v>
      </c>
      <c r="EO32" s="1">
        <v>3607.88</v>
      </c>
      <c r="EP32" s="1">
        <v>3381.4050000000002</v>
      </c>
    </row>
    <row r="33" spans="1:146" x14ac:dyDescent="0.25">
      <c r="A33">
        <v>2049</v>
      </c>
      <c r="B33" s="1">
        <v>37020</v>
      </c>
      <c r="C33" s="1">
        <v>54658</v>
      </c>
      <c r="D33" s="1">
        <v>36064</v>
      </c>
      <c r="E33" s="1">
        <v>19135</v>
      </c>
      <c r="G33">
        <f>'care receipt'!$N$5*'care provision'!B33/1000</f>
        <v>2446.6767149332309</v>
      </c>
      <c r="H33">
        <f>'care receipt'!$N$5*'care provision'!C33/1000</f>
        <v>3612.3840055326996</v>
      </c>
      <c r="I33">
        <f>'care receipt'!$N$5*'care provision'!D33/1000</f>
        <v>2383.4940315330105</v>
      </c>
      <c r="J33">
        <f>'care receipt'!$N$5*'care provision'!E33/1000</f>
        <v>1264.6450280996048</v>
      </c>
      <c r="K33">
        <f t="shared" si="12"/>
        <v>9707.1997800985464</v>
      </c>
      <c r="L33">
        <f>K33/'care receipt'!BR33</f>
        <v>1.8468125235760091</v>
      </c>
      <c r="N33" s="1">
        <v>13277</v>
      </c>
      <c r="O33" s="1">
        <v>7545</v>
      </c>
      <c r="P33" s="1">
        <v>6805</v>
      </c>
      <c r="Q33" s="1">
        <v>3123</v>
      </c>
      <c r="R33" s="1">
        <v>6463</v>
      </c>
      <c r="S33" s="1">
        <v>18.08719</v>
      </c>
      <c r="U33">
        <f>'care receipt'!$N$5*'care provision'!N33/1000</f>
        <v>877.48586559072135</v>
      </c>
      <c r="V33">
        <f>'care receipt'!$N$5*'care provision'!O33/1000</f>
        <v>498.65412788144857</v>
      </c>
      <c r="W33">
        <f>'care receipt'!$N$5*'care provision'!P33/1000</f>
        <v>449.74702985198905</v>
      </c>
      <c r="X33">
        <f>'care receipt'!$N$5*'care provision'!Q33/1000</f>
        <v>206.40117181892165</v>
      </c>
      <c r="Y33">
        <f>'care receipt'!$N$5*'care provision'!R33/1000</f>
        <v>427.14401968161729</v>
      </c>
      <c r="Z33">
        <f t="shared" si="13"/>
        <v>18.08719</v>
      </c>
      <c r="AB33" s="1">
        <v>23626</v>
      </c>
      <c r="AC33" s="1">
        <v>10904</v>
      </c>
      <c r="AD33" s="1">
        <v>9262</v>
      </c>
      <c r="AE33" s="1">
        <v>3858</v>
      </c>
      <c r="AF33" s="1">
        <v>7241</v>
      </c>
      <c r="AG33" s="1">
        <v>14.74826</v>
      </c>
      <c r="AI33">
        <f>'care receipt'!$N$5*'care provision'!AB33/1000</f>
        <v>1561.4582406000138</v>
      </c>
      <c r="AJ33">
        <f>'care receipt'!$N$5*'care provision'!AC33/1000</f>
        <v>720.65269853138705</v>
      </c>
      <c r="AK33">
        <f>'care receipt'!$N$5*'care provision'!AD33/1000</f>
        <v>612.13181344439715</v>
      </c>
      <c r="AL33">
        <f>'care receipt'!$N$5*'care provision'!AE33/1000</f>
        <v>254.97781648331727</v>
      </c>
      <c r="AM33">
        <f>'care receipt'!$N$5*'care provision'!AF33/1000</f>
        <v>478.56256328556248</v>
      </c>
      <c r="AN33">
        <f t="shared" si="14"/>
        <v>14.74826</v>
      </c>
      <c r="AP33" s="1">
        <v>15550</v>
      </c>
      <c r="AQ33" s="1">
        <v>7658</v>
      </c>
      <c r="AR33" s="1">
        <v>6603</v>
      </c>
      <c r="AS33" s="1">
        <v>2997</v>
      </c>
      <c r="AT33" s="1">
        <v>5145</v>
      </c>
      <c r="AU33" s="1">
        <v>15.04275</v>
      </c>
      <c r="AW33">
        <f>'care receipt'!$N$5*'care provision'!AP33/1000</f>
        <v>1027.7099653487776</v>
      </c>
      <c r="AX33">
        <f>'care receipt'!$N$5*'care provision'!AQ33/1000</f>
        <v>506.12237393189309</v>
      </c>
      <c r="AY33">
        <f>'care receipt'!$N$5*'care provision'!AR33/1000</f>
        <v>436.39671390340692</v>
      </c>
      <c r="AZ33">
        <f>'care receipt'!$N$5*'care provision'!AS33/1000</f>
        <v>198.07374701931101</v>
      </c>
      <c r="BA33">
        <f>'care receipt'!$N$5*'care provision'!AT33/1000</f>
        <v>340.03651265076917</v>
      </c>
      <c r="BB33">
        <f t="shared" si="15"/>
        <v>15.04275</v>
      </c>
      <c r="BD33" s="1">
        <v>8404</v>
      </c>
      <c r="BE33" s="1">
        <v>4698</v>
      </c>
      <c r="BF33" s="1">
        <v>4273</v>
      </c>
      <c r="BG33" s="1">
        <v>1876</v>
      </c>
      <c r="BH33" s="1">
        <v>3358</v>
      </c>
      <c r="BI33" s="1">
        <v>16.068159999999999</v>
      </c>
      <c r="BK33">
        <f>'care receipt'!$N$5*'care provision'!BD33/1000</f>
        <v>555.4260159994293</v>
      </c>
      <c r="BL33">
        <f>'care receipt'!$N$5*'care provision'!BE33/1000</f>
        <v>310.49398181405508</v>
      </c>
      <c r="BM33">
        <f>'care receipt'!$N$5*'care provision'!BF33/1000</f>
        <v>282.40544578362227</v>
      </c>
      <c r="BN33">
        <f>'care receipt'!$N$5*'care provision'!BG33/1000</f>
        <v>123.98610257198112</v>
      </c>
      <c r="BO33">
        <f>'care receipt'!$N$5*'care provision'!BH33/1000</f>
        <v>221.93247997692572</v>
      </c>
      <c r="BP33">
        <f t="shared" si="16"/>
        <v>16.068159999999999</v>
      </c>
      <c r="BR33">
        <f t="shared" si="17"/>
        <v>4022.0800875389418</v>
      </c>
      <c r="BS33">
        <f t="shared" si="18"/>
        <v>2035.9231821587839</v>
      </c>
      <c r="BT33">
        <f t="shared" si="19"/>
        <v>1780.6810029834153</v>
      </c>
      <c r="BU33">
        <f t="shared" si="20"/>
        <v>783.43883789353106</v>
      </c>
      <c r="BV33">
        <f t="shared" si="21"/>
        <v>1467.6755755948745</v>
      </c>
      <c r="BW33">
        <f t="shared" si="22"/>
        <v>15.834093469229355</v>
      </c>
      <c r="BY33">
        <f t="shared" si="23"/>
        <v>2309.0847556967292</v>
      </c>
      <c r="BZ33">
        <f t="shared" si="0"/>
        <v>2779.8853227625887</v>
      </c>
      <c r="CA33">
        <f t="shared" si="1"/>
        <v>1870.8264062640681</v>
      </c>
      <c r="CB33">
        <f t="shared" si="24"/>
        <v>1060.2956340903488</v>
      </c>
      <c r="CC33">
        <f t="shared" si="25"/>
        <v>8020.0921188137345</v>
      </c>
      <c r="CD33">
        <f t="shared" si="26"/>
        <v>0.63452763423022085</v>
      </c>
      <c r="CE33">
        <f>CC33/'care receipt'!CC33</f>
        <v>1.4906153811028424</v>
      </c>
      <c r="CG33">
        <f>G33*Z33*365.25/7*'care receipt'!$CL33/10^6</f>
        <v>42.548380012838329</v>
      </c>
      <c r="CH33">
        <f>H33*AN33*365.25/7*'care receipt'!$CL33/10^6</f>
        <v>51.223592730066493</v>
      </c>
      <c r="CI33">
        <f>I33*BB33*365.25/7*'care receipt'!$CL33/10^6</f>
        <v>34.472806888267733</v>
      </c>
      <c r="CJ33">
        <f>J33*BP33*365.25/7*'care receipt'!$CL33/10^6</f>
        <v>19.537551167807678</v>
      </c>
      <c r="CK33">
        <f t="shared" si="27"/>
        <v>147.78233079898024</v>
      </c>
      <c r="CM33" s="1">
        <v>18134</v>
      </c>
      <c r="CN33" s="1">
        <v>23942</v>
      </c>
      <c r="CO33" s="1">
        <v>506</v>
      </c>
      <c r="CP33" s="1">
        <v>11</v>
      </c>
      <c r="CR33">
        <f>'care receipt'!$N$5*'care provision'!CM33/1000</f>
        <v>1198.488264413809</v>
      </c>
      <c r="CS33">
        <f>'care receipt'!$N$5*'care provision'!CN33/1000</f>
        <v>1582.3428932720533</v>
      </c>
      <c r="CT33">
        <f>'care receipt'!$N$5*'care provision'!CO33/1000</f>
        <v>33.441880544468262</v>
      </c>
      <c r="CU33">
        <f>'care receipt'!$N$5*'care provision'!CP33/1000</f>
        <v>0.72699740314061423</v>
      </c>
      <c r="CW33">
        <f t="shared" si="2"/>
        <v>2049</v>
      </c>
      <c r="CX33">
        <f t="shared" si="3"/>
        <v>0.48984332793084823</v>
      </c>
      <c r="CY33">
        <f t="shared" si="4"/>
        <v>0.43803285886786925</v>
      </c>
      <c r="CZ33">
        <f t="shared" si="5"/>
        <v>1.4030612244897961E-2</v>
      </c>
      <c r="DA33">
        <f t="shared" si="6"/>
        <v>5.7486281682780243E-4</v>
      </c>
      <c r="DC33" s="1">
        <v>532.71050000000002</v>
      </c>
      <c r="DD33" s="1">
        <v>605.6739</v>
      </c>
      <c r="DE33" s="1">
        <v>575.02790000000005</v>
      </c>
      <c r="DF33" s="1">
        <v>634.29060000000004</v>
      </c>
      <c r="DH33">
        <f t="shared" si="7"/>
        <v>7.6613673909601498</v>
      </c>
      <c r="DI33">
        <f t="shared" si="8"/>
        <v>11.50060549566442</v>
      </c>
      <c r="DJ33">
        <f t="shared" si="9"/>
        <v>0.23076017209843733</v>
      </c>
      <c r="DK33">
        <f t="shared" si="10"/>
        <v>5.5335314284380259E-3</v>
      </c>
      <c r="DL33">
        <f>SUM(DH33:DK33)/'care receipt'!DS33</f>
        <v>0.22859641077331014</v>
      </c>
      <c r="DM33">
        <f t="shared" si="28"/>
        <v>19.398266590151444</v>
      </c>
      <c r="DN33">
        <f t="shared" si="32"/>
        <v>3.5077599999999987E-2</v>
      </c>
      <c r="DO33" s="1">
        <v>0.2849447</v>
      </c>
      <c r="DP33" s="1">
        <v>0.24986710000000001</v>
      </c>
      <c r="DQ33" s="1">
        <v>0.48292010000000002</v>
      </c>
      <c r="DR33" s="1">
        <v>0.26778099999999999</v>
      </c>
      <c r="DS33" s="1">
        <v>4.6678400000000002E-2</v>
      </c>
      <c r="DT33" s="1">
        <v>1.2215500000000001E-2</v>
      </c>
      <c r="DU33" s="1">
        <v>0.28334749999999997</v>
      </c>
      <c r="DV33" s="1">
        <v>0.2360582</v>
      </c>
      <c r="DW33" s="1">
        <v>0.24831520000000001</v>
      </c>
      <c r="DX33" s="1">
        <v>0.2542469</v>
      </c>
      <c r="DY33" s="1">
        <v>0.30831500000000001</v>
      </c>
      <c r="EA33">
        <f t="shared" si="29"/>
        <v>0.2849447</v>
      </c>
      <c r="EB33">
        <f t="shared" si="30"/>
        <v>0.48292010000000002</v>
      </c>
      <c r="EC33">
        <f t="shared" si="31"/>
        <v>0.26778099999999999</v>
      </c>
      <c r="ED33">
        <f t="shared" si="11"/>
        <v>3.4731669234949913E-2</v>
      </c>
      <c r="EE33">
        <f t="shared" si="33"/>
        <v>7.6197600000000032E-2</v>
      </c>
      <c r="EG33" s="1">
        <v>0.2849447</v>
      </c>
      <c r="EH33" s="1">
        <v>0.3121874</v>
      </c>
      <c r="EI33" s="1">
        <v>0.40672249999999999</v>
      </c>
      <c r="EJ33" s="1">
        <v>0.24458150000000001</v>
      </c>
      <c r="EK33" s="1">
        <v>0.2247191</v>
      </c>
      <c r="EL33" s="1">
        <v>3970.9290000000001</v>
      </c>
      <c r="EM33" s="1">
        <v>4132.2129999999997</v>
      </c>
      <c r="EN33" s="1">
        <v>4304.7719999999999</v>
      </c>
      <c r="EO33" s="1">
        <v>3669.0830000000001</v>
      </c>
      <c r="EP33" s="1">
        <v>3461.5239999999999</v>
      </c>
    </row>
    <row r="34" spans="1:146" x14ac:dyDescent="0.25">
      <c r="A34">
        <v>2050</v>
      </c>
      <c r="B34" s="1">
        <v>36874</v>
      </c>
      <c r="C34" s="1">
        <v>54920</v>
      </c>
      <c r="D34" s="1">
        <v>36097</v>
      </c>
      <c r="E34" s="1">
        <v>19219</v>
      </c>
      <c r="G34">
        <f>'care receipt'!$N$5*'care provision'!B34/1000</f>
        <v>2437.0274766733646</v>
      </c>
      <c r="H34">
        <f>'care receipt'!$N$5*'care provision'!C34/1000</f>
        <v>3629.6997618620485</v>
      </c>
      <c r="I34">
        <f>'care receipt'!$N$5*'care provision'!D34/1000</f>
        <v>2385.6750237424321</v>
      </c>
      <c r="J34">
        <f>'care receipt'!$N$5*'care provision'!E34/1000</f>
        <v>1270.1966446326787</v>
      </c>
      <c r="K34">
        <f t="shared" si="12"/>
        <v>9722.5989069105253</v>
      </c>
      <c r="L34">
        <f>K34/'care receipt'!BR34</f>
        <v>1.8373591786775911</v>
      </c>
      <c r="N34" s="1">
        <v>13118</v>
      </c>
      <c r="O34" s="1">
        <v>7493</v>
      </c>
      <c r="P34" s="1">
        <v>6914</v>
      </c>
      <c r="Q34" s="1">
        <v>3190</v>
      </c>
      <c r="R34" s="1">
        <v>6444</v>
      </c>
      <c r="S34" s="1">
        <v>18.350819999999999</v>
      </c>
      <c r="U34">
        <f>'care receipt'!$N$5*'care provision'!N34/1000</f>
        <v>866.97744858168892</v>
      </c>
      <c r="V34">
        <f>'care receipt'!$N$5*'care provision'!O34/1000</f>
        <v>495.21741288478387</v>
      </c>
      <c r="W34">
        <f>'care receipt'!$N$5*'care provision'!P34/1000</f>
        <v>456.95091321038245</v>
      </c>
      <c r="X34">
        <f>'care receipt'!$N$5*'care provision'!Q34/1000</f>
        <v>210.82924691077812</v>
      </c>
      <c r="Y34">
        <f>'care receipt'!$N$5*'care provision'!R34/1000</f>
        <v>425.88829689437438</v>
      </c>
      <c r="Z34">
        <f t="shared" si="13"/>
        <v>18.350819999999999</v>
      </c>
      <c r="AB34" s="1">
        <v>23655</v>
      </c>
      <c r="AC34" s="1">
        <v>11004</v>
      </c>
      <c r="AD34" s="1">
        <v>9158</v>
      </c>
      <c r="AE34" s="1">
        <v>4043</v>
      </c>
      <c r="AF34" s="1">
        <v>7367</v>
      </c>
      <c r="AG34" s="1">
        <v>15.002000000000001</v>
      </c>
      <c r="AI34">
        <f>'care receipt'!$N$5*'care provision'!AB34/1000</f>
        <v>1563.3748701173845</v>
      </c>
      <c r="AJ34">
        <f>'care receipt'!$N$5*'care provision'!AC34/1000</f>
        <v>727.26176583266533</v>
      </c>
      <c r="AK34">
        <f>'care receipt'!$N$5*'care provision'!AD34/1000</f>
        <v>605.25838345106774</v>
      </c>
      <c r="AL34">
        <f>'care receipt'!$N$5*'care provision'!AE34/1000</f>
        <v>267.20459099068211</v>
      </c>
      <c r="AM34">
        <f>'care receipt'!$N$5*'care provision'!AF34/1000</f>
        <v>486.88998808517317</v>
      </c>
      <c r="AN34">
        <f t="shared" si="14"/>
        <v>15.002000000000001</v>
      </c>
      <c r="AP34" s="1">
        <v>15218</v>
      </c>
      <c r="AQ34" s="1">
        <v>7767</v>
      </c>
      <c r="AR34" s="1">
        <v>6726</v>
      </c>
      <c r="AS34" s="1">
        <v>3006</v>
      </c>
      <c r="AT34" s="1">
        <v>5210</v>
      </c>
      <c r="AU34" s="1">
        <v>15.13898</v>
      </c>
      <c r="AW34">
        <f>'care receipt'!$N$5*'care provision'!AP34/1000</f>
        <v>1005.7678619085334</v>
      </c>
      <c r="AX34">
        <f>'care receipt'!$N$5*'care provision'!AQ34/1000</f>
        <v>513.32625729028643</v>
      </c>
      <c r="AY34">
        <f>'care receipt'!$N$5*'care provision'!AR34/1000</f>
        <v>444.52586668397925</v>
      </c>
      <c r="AZ34">
        <f>'care receipt'!$N$5*'care provision'!AS34/1000</f>
        <v>198.66856307642604</v>
      </c>
      <c r="BA34">
        <f>'care receipt'!$N$5*'care provision'!AT34/1000</f>
        <v>344.33240639659999</v>
      </c>
      <c r="BB34">
        <f t="shared" si="15"/>
        <v>15.13898</v>
      </c>
      <c r="BD34" s="1">
        <v>8444</v>
      </c>
      <c r="BE34" s="1">
        <v>4809</v>
      </c>
      <c r="BF34" s="1">
        <v>4209</v>
      </c>
      <c r="BG34" s="1">
        <v>1932</v>
      </c>
      <c r="BH34" s="1">
        <v>3419</v>
      </c>
      <c r="BI34" s="1">
        <v>16.20908</v>
      </c>
      <c r="BK34">
        <f>'care receipt'!$N$5*'care provision'!BD34/1000</f>
        <v>558.06964291994063</v>
      </c>
      <c r="BL34">
        <f>'care receipt'!$N$5*'care provision'!BE34/1000</f>
        <v>317.83004651847398</v>
      </c>
      <c r="BM34">
        <f>'care receipt'!$N$5*'care provision'!BF34/1000</f>
        <v>278.17564271080414</v>
      </c>
      <c r="BN34">
        <f>'care receipt'!$N$5*'care provision'!BG34/1000</f>
        <v>127.68718026069698</v>
      </c>
      <c r="BO34">
        <f>'care receipt'!$N$5*'care provision'!BH34/1000</f>
        <v>225.96401103070548</v>
      </c>
      <c r="BP34">
        <f t="shared" si="16"/>
        <v>16.20908</v>
      </c>
      <c r="BR34">
        <f t="shared" si="17"/>
        <v>3994.1898235275476</v>
      </c>
      <c r="BS34">
        <f t="shared" si="18"/>
        <v>2053.6354825262097</v>
      </c>
      <c r="BT34">
        <f t="shared" si="19"/>
        <v>1784.9108060562337</v>
      </c>
      <c r="BU34">
        <f t="shared" si="20"/>
        <v>804.38958123858322</v>
      </c>
      <c r="BV34">
        <f t="shared" si="21"/>
        <v>1483.074702406853</v>
      </c>
      <c r="BW34">
        <f t="shared" si="22"/>
        <v>16.032710531303103</v>
      </c>
      <c r="BY34">
        <f t="shared" si="23"/>
        <v>2333.5015067646668</v>
      </c>
      <c r="BZ34">
        <f t="shared" si="0"/>
        <v>2841.2670094253913</v>
      </c>
      <c r="CA34">
        <f t="shared" si="1"/>
        <v>1884.5171047870642</v>
      </c>
      <c r="CB34">
        <f t="shared" si="24"/>
        <v>1074.2899464556883</v>
      </c>
      <c r="CC34">
        <f t="shared" si="25"/>
        <v>8133.5755674328111</v>
      </c>
      <c r="CD34">
        <f t="shared" si="26"/>
        <v>0.63622308212270817</v>
      </c>
      <c r="CE34">
        <f>CC34/'care receipt'!CC34</f>
        <v>1.4814184529912542</v>
      </c>
      <c r="CG34">
        <f>G34*Z34*365.25/7*'care receipt'!$CL34/10^6</f>
        <v>43.771632583864758</v>
      </c>
      <c r="CH34">
        <f>H34*AN34*365.25/7*'care receipt'!$CL34/10^6</f>
        <v>53.296256826358594</v>
      </c>
      <c r="CI34">
        <f>I34*BB34*365.25/7*'care receipt'!$CL34/10^6</f>
        <v>35.349619475119063</v>
      </c>
      <c r="CJ34">
        <f>J34*BP34*365.25/7*'care receipt'!$CL34/10^6</f>
        <v>20.151443951709616</v>
      </c>
      <c r="CK34">
        <f t="shared" si="27"/>
        <v>152.56895283705202</v>
      </c>
      <c r="CM34" s="1">
        <v>18192</v>
      </c>
      <c r="CN34" s="1">
        <v>23963</v>
      </c>
      <c r="CO34" s="1">
        <v>511</v>
      </c>
      <c r="CP34" s="1">
        <v>10</v>
      </c>
      <c r="CR34">
        <f>'care receipt'!$N$5*'care provision'!CM34/1000</f>
        <v>1202.3215234485504</v>
      </c>
      <c r="CS34">
        <f>'care receipt'!$N$5*'care provision'!CN34/1000</f>
        <v>1583.7307974053219</v>
      </c>
      <c r="CT34">
        <f>'care receipt'!$N$5*'care provision'!CO34/1000</f>
        <v>33.772333909532172</v>
      </c>
      <c r="CU34">
        <f>'care receipt'!$N$5*'care provision'!CP34/1000</f>
        <v>0.66090673012783108</v>
      </c>
      <c r="CW34">
        <f t="shared" si="2"/>
        <v>2050</v>
      </c>
      <c r="CX34">
        <f t="shared" si="3"/>
        <v>0.49335575202039372</v>
      </c>
      <c r="CY34">
        <f t="shared" si="4"/>
        <v>0.43632556445739262</v>
      </c>
      <c r="CZ34">
        <f t="shared" si="5"/>
        <v>1.4156301077651883E-2</v>
      </c>
      <c r="DA34">
        <f t="shared" si="6"/>
        <v>5.2031843488214785E-4</v>
      </c>
      <c r="DC34" s="1">
        <v>530.44759999999997</v>
      </c>
      <c r="DD34" s="1">
        <v>607.67430000000002</v>
      </c>
      <c r="DE34" s="1">
        <v>573.42340000000002</v>
      </c>
      <c r="DF34" s="1">
        <v>459.69</v>
      </c>
      <c r="DH34">
        <f t="shared" si="7"/>
        <v>7.6532227984995265</v>
      </c>
      <c r="DI34">
        <f t="shared" si="8"/>
        <v>11.54871004442065</v>
      </c>
      <c r="DJ34">
        <f t="shared" si="9"/>
        <v>0.23239015843607078</v>
      </c>
      <c r="DK34">
        <f t="shared" si="10"/>
        <v>3.6457465772695517E-3</v>
      </c>
      <c r="DL34">
        <f>SUM(DH34:DK34)/'care receipt'!DS34</f>
        <v>0.21953284224907538</v>
      </c>
      <c r="DM34">
        <f t="shared" si="28"/>
        <v>19.437968747933517</v>
      </c>
      <c r="DN34">
        <f t="shared" si="32"/>
        <v>3.4675800000000034E-2</v>
      </c>
      <c r="DO34" s="1">
        <v>0.28550910000000002</v>
      </c>
      <c r="DP34" s="1">
        <v>0.25083329999999998</v>
      </c>
      <c r="DQ34" s="1">
        <v>0.48856110000000003</v>
      </c>
      <c r="DR34" s="1">
        <v>0.26804420000000001</v>
      </c>
      <c r="DS34" s="1">
        <v>4.5068200000000003E-2</v>
      </c>
      <c r="DT34" s="1">
        <v>1.24038E-2</v>
      </c>
      <c r="DU34" s="1">
        <v>0.2839526</v>
      </c>
      <c r="DV34" s="1">
        <v>0.2377831</v>
      </c>
      <c r="DW34" s="1">
        <v>0.2494043</v>
      </c>
      <c r="DX34" s="1">
        <v>0.25605470000000002</v>
      </c>
      <c r="DY34" s="1">
        <v>0.30294349999999998</v>
      </c>
      <c r="EA34">
        <f t="shared" si="29"/>
        <v>0.28550910000000002</v>
      </c>
      <c r="EB34">
        <f t="shared" si="30"/>
        <v>0.48856110000000003</v>
      </c>
      <c r="EC34">
        <f t="shared" si="31"/>
        <v>0.26804420000000001</v>
      </c>
      <c r="ED34">
        <f t="shared" si="11"/>
        <v>3.3719275573071084E-2</v>
      </c>
      <c r="EE34">
        <f t="shared" si="33"/>
        <v>8.2392600000000038E-2</v>
      </c>
      <c r="EG34" s="1">
        <v>0.28550910000000002</v>
      </c>
      <c r="EH34" s="1">
        <v>0.3165714</v>
      </c>
      <c r="EI34" s="1">
        <v>0.40616849999999999</v>
      </c>
      <c r="EJ34" s="1">
        <v>0.2523745</v>
      </c>
      <c r="EK34" s="1">
        <v>0.20710970000000001</v>
      </c>
      <c r="EL34" s="1">
        <v>4030.97</v>
      </c>
      <c r="EM34" s="1">
        <v>4256.7129999999997</v>
      </c>
      <c r="EN34" s="1">
        <v>4508.0510000000004</v>
      </c>
      <c r="EO34" s="1">
        <v>3706.0239999999999</v>
      </c>
      <c r="EP34" s="1">
        <v>3492.136</v>
      </c>
    </row>
    <row r="35" spans="1:146" x14ac:dyDescent="0.25">
      <c r="A35">
        <v>2051</v>
      </c>
      <c r="B35" s="1">
        <v>36940</v>
      </c>
      <c r="C35" s="1">
        <v>55029</v>
      </c>
      <c r="D35" s="1">
        <v>36233</v>
      </c>
      <c r="E35" s="1">
        <v>19328</v>
      </c>
      <c r="G35">
        <f>'care receipt'!$N$5*'care provision'!B35/1000</f>
        <v>2441.389461092208</v>
      </c>
      <c r="H35">
        <f>'care receipt'!$N$5*'care provision'!C35/1000</f>
        <v>3636.9036452204418</v>
      </c>
      <c r="I35">
        <f>'care receipt'!$N$5*'care provision'!D35/1000</f>
        <v>2394.6633552721705</v>
      </c>
      <c r="J35">
        <f>'care receipt'!$N$5*'care provision'!E35/1000</f>
        <v>1277.4005279910721</v>
      </c>
      <c r="K35">
        <f t="shared" si="12"/>
        <v>9750.3569895758937</v>
      </c>
      <c r="L35">
        <f>K35/'care receipt'!BR35</f>
        <v>1.8364349287359187</v>
      </c>
      <c r="N35" s="1">
        <v>13253</v>
      </c>
      <c r="O35" s="1">
        <v>7580</v>
      </c>
      <c r="P35" s="1">
        <v>6956</v>
      </c>
      <c r="Q35" s="1">
        <v>3157</v>
      </c>
      <c r="R35" s="1">
        <v>6423</v>
      </c>
      <c r="S35" s="1">
        <v>18.156269999999999</v>
      </c>
      <c r="U35">
        <f>'care receipt'!$N$5*'care provision'!N35/1000</f>
        <v>875.89968943841461</v>
      </c>
      <c r="V35">
        <f>'care receipt'!$N$5*'care provision'!O35/1000</f>
        <v>500.96730143689604</v>
      </c>
      <c r="W35">
        <f>'care receipt'!$N$5*'care provision'!P35/1000</f>
        <v>459.72672147691935</v>
      </c>
      <c r="X35">
        <f>'care receipt'!$N$5*'care provision'!Q35/1000</f>
        <v>208.64825470135628</v>
      </c>
      <c r="Y35">
        <f>'care receipt'!$N$5*'care provision'!R35/1000</f>
        <v>424.50039276110596</v>
      </c>
      <c r="Z35">
        <f t="shared" si="13"/>
        <v>18.156269999999999</v>
      </c>
      <c r="AB35" s="1">
        <v>23873</v>
      </c>
      <c r="AC35" s="1">
        <v>11285</v>
      </c>
      <c r="AD35" s="1">
        <v>9095</v>
      </c>
      <c r="AE35" s="1">
        <v>3978</v>
      </c>
      <c r="AF35" s="1">
        <v>7301</v>
      </c>
      <c r="AG35" s="1">
        <v>14.92367</v>
      </c>
      <c r="AI35">
        <f>'care receipt'!$N$5*'care provision'!AB35/1000</f>
        <v>1577.7826368341714</v>
      </c>
      <c r="AJ35">
        <f>'care receipt'!$N$5*'care provision'!AC35/1000</f>
        <v>745.83324494925751</v>
      </c>
      <c r="AK35">
        <f>'care receipt'!$N$5*'care provision'!AD35/1000</f>
        <v>601.09467105126237</v>
      </c>
      <c r="AL35">
        <f>'care receipt'!$N$5*'care provision'!AE35/1000</f>
        <v>262.90869724485123</v>
      </c>
      <c r="AM35">
        <f>'care receipt'!$N$5*'care provision'!AF35/1000</f>
        <v>482.52800366632948</v>
      </c>
      <c r="AN35">
        <f t="shared" si="14"/>
        <v>14.92367</v>
      </c>
      <c r="AP35" s="1">
        <v>15519</v>
      </c>
      <c r="AQ35" s="1">
        <v>7681</v>
      </c>
      <c r="AR35" s="1">
        <v>6878</v>
      </c>
      <c r="AS35" s="1">
        <v>2933</v>
      </c>
      <c r="AT35" s="1">
        <v>5118</v>
      </c>
      <c r="AU35" s="1">
        <v>14.93491</v>
      </c>
      <c r="AW35">
        <f>'care receipt'!$N$5*'care provision'!AP35/1000</f>
        <v>1025.6611544853811</v>
      </c>
      <c r="AX35">
        <f>'care receipt'!$N$5*'care provision'!AQ35/1000</f>
        <v>507.64245941118708</v>
      </c>
      <c r="AY35">
        <f>'care receipt'!$N$5*'care provision'!AR35/1000</f>
        <v>454.57164898192224</v>
      </c>
      <c r="AZ35">
        <f>'care receipt'!$N$5*'care provision'!AS35/1000</f>
        <v>193.84394394649289</v>
      </c>
      <c r="BA35">
        <f>'care receipt'!$N$5*'care provision'!AT35/1000</f>
        <v>338.25206447942395</v>
      </c>
      <c r="BB35">
        <f t="shared" si="15"/>
        <v>14.93491</v>
      </c>
      <c r="BD35" s="1">
        <v>8374</v>
      </c>
      <c r="BE35" s="1">
        <v>4792</v>
      </c>
      <c r="BF35" s="1">
        <v>4332</v>
      </c>
      <c r="BG35" s="1">
        <v>1997</v>
      </c>
      <c r="BH35" s="1">
        <v>3400</v>
      </c>
      <c r="BI35" s="1">
        <v>16.094460000000002</v>
      </c>
      <c r="BK35">
        <f>'care receipt'!$N$5*'care provision'!BD35/1000</f>
        <v>553.44329580904582</v>
      </c>
      <c r="BL35">
        <f>'care receipt'!$N$5*'care provision'!BE35/1000</f>
        <v>316.70650507725668</v>
      </c>
      <c r="BM35">
        <f>'care receipt'!$N$5*'care provision'!BF35/1000</f>
        <v>286.30479549137641</v>
      </c>
      <c r="BN35">
        <f>'care receipt'!$N$5*'care provision'!BG35/1000</f>
        <v>131.98307400652786</v>
      </c>
      <c r="BO35">
        <f>'care receipt'!$N$5*'care provision'!BH35/1000</f>
        <v>224.70828824346259</v>
      </c>
      <c r="BP35">
        <f t="shared" si="16"/>
        <v>16.094460000000002</v>
      </c>
      <c r="BR35">
        <f t="shared" si="17"/>
        <v>4032.7867765670126</v>
      </c>
      <c r="BS35">
        <f t="shared" si="18"/>
        <v>2071.1495108745971</v>
      </c>
      <c r="BT35">
        <f t="shared" si="19"/>
        <v>1801.6978370014804</v>
      </c>
      <c r="BU35">
        <f t="shared" si="20"/>
        <v>797.3839698992283</v>
      </c>
      <c r="BV35">
        <f t="shared" si="21"/>
        <v>1469.9887491503221</v>
      </c>
      <c r="BW35">
        <f t="shared" si="22"/>
        <v>15.889226375245711</v>
      </c>
      <c r="BY35">
        <f t="shared" ref="BY35:BY54" si="34">G35*Z35*365.25/7/1000</f>
        <v>2312.8948151113532</v>
      </c>
      <c r="BZ35">
        <f t="shared" ref="BZ35:BZ54" si="35">H35*AN35*365.25/7/1000</f>
        <v>2832.0415246964576</v>
      </c>
      <c r="CA35">
        <f t="shared" ref="CA35:CA54" si="36">I35*BB35*365.25/7/1000</f>
        <v>1866.1186911061293</v>
      </c>
      <c r="CB35">
        <f t="shared" ref="CB35:CB54" si="37">J35*BP35*365.25/7/1000</f>
        <v>1072.7429912939026</v>
      </c>
      <c r="CC35">
        <f t="shared" si="25"/>
        <v>8083.7980222078431</v>
      </c>
      <c r="CD35">
        <f t="shared" si="26"/>
        <v>0.6364503820696189</v>
      </c>
      <c r="CE35">
        <f>CC35/'care receipt'!CC35</f>
        <v>1.4697822876942106</v>
      </c>
      <c r="CG35">
        <f>G35*Z35*365.25/7*'care receipt'!$CL35/10^6</f>
        <v>44.165387602645332</v>
      </c>
      <c r="CH35">
        <f>H35*AN35*365.25/7*'care receipt'!$CL35/10^6</f>
        <v>54.078642412877684</v>
      </c>
      <c r="CI35">
        <f>I35*BB35*365.25/7*'care receipt'!$CL35/10^6</f>
        <v>35.634069810163595</v>
      </c>
      <c r="CJ35">
        <f>J35*BP35*365.25/7*'care receipt'!$CL35/10^6</f>
        <v>20.484334047086961</v>
      </c>
      <c r="CK35">
        <f t="shared" si="27"/>
        <v>154.36243387277358</v>
      </c>
      <c r="CM35" s="1">
        <v>18135</v>
      </c>
      <c r="CN35" s="1">
        <v>24237</v>
      </c>
      <c r="CO35" s="1">
        <v>540</v>
      </c>
      <c r="CP35" s="1">
        <v>5</v>
      </c>
      <c r="CR35">
        <f>'care receipt'!$N$5*'care provision'!CM35/1000</f>
        <v>1198.5543550868219</v>
      </c>
      <c r="CS35">
        <f>'care receipt'!$N$5*'care provision'!CN35/1000</f>
        <v>1601.8396418108243</v>
      </c>
      <c r="CT35">
        <f>'care receipt'!$N$5*'care provision'!CO35/1000</f>
        <v>35.68896342690288</v>
      </c>
      <c r="CU35">
        <f>'care receipt'!$N$5*'care provision'!CP35/1000</f>
        <v>0.33045336506391554</v>
      </c>
      <c r="CW35">
        <f t="shared" ref="CW35:CW54" si="38">A35</f>
        <v>2051</v>
      </c>
      <c r="CX35">
        <f t="shared" ref="CX35:CX54" si="39">CR35/G35</f>
        <v>0.49093123984840292</v>
      </c>
      <c r="CY35">
        <f t="shared" ref="CY35:CY54" si="40">CS35/H35</f>
        <v>0.44044049501172111</v>
      </c>
      <c r="CZ35">
        <f t="shared" ref="CZ35:CZ54" si="41">CT35/I35</f>
        <v>1.4903540970938095E-2</v>
      </c>
      <c r="DA35">
        <f t="shared" ref="DA35:DA54" si="42">CU35/J35</f>
        <v>2.5869205298013242E-4</v>
      </c>
      <c r="DC35" s="1">
        <v>532.90610000000004</v>
      </c>
      <c r="DD35" s="1">
        <v>608.10609999999997</v>
      </c>
      <c r="DE35" s="1">
        <v>632.08839999999998</v>
      </c>
      <c r="DF35" s="1">
        <v>433.2201</v>
      </c>
      <c r="DH35">
        <f t="shared" ref="DH35:DH54" si="43">DC35*CR35*12/10^6</f>
        <v>7.6646031240880026</v>
      </c>
      <c r="DI35">
        <f t="shared" ref="DI35:DI54" si="44">DD35*CS35*12/10^6</f>
        <v>11.689061488883729</v>
      </c>
      <c r="DJ35">
        <f t="shared" ref="DJ35:DJ54" si="45">DE35*CT35*12/10^6</f>
        <v>0.27070295748203471</v>
      </c>
      <c r="DK35">
        <f t="shared" ref="DK35:DK54" si="46">DF35*CU35*12/10^6</f>
        <v>1.717908478299912E-3</v>
      </c>
      <c r="DL35">
        <f>SUM(DH35:DK35)/'care receipt'!DS35</f>
        <v>0.21878039703866747</v>
      </c>
      <c r="DM35">
        <f t="shared" si="28"/>
        <v>19.626085478932065</v>
      </c>
      <c r="DN35">
        <f t="shared" si="32"/>
        <v>3.248110000000004E-2</v>
      </c>
      <c r="DO35" s="1">
        <v>0.28541480000000002</v>
      </c>
      <c r="DP35" s="1">
        <v>0.25293369999999998</v>
      </c>
      <c r="DQ35" s="1">
        <v>0.4909461</v>
      </c>
      <c r="DR35" s="1">
        <v>0.2731016</v>
      </c>
      <c r="DS35" s="1">
        <v>4.4422900000000001E-2</v>
      </c>
      <c r="DT35" s="1">
        <v>1.25475E-2</v>
      </c>
      <c r="DU35" s="1">
        <v>0.2837577</v>
      </c>
      <c r="DV35" s="1">
        <v>0.23930870000000001</v>
      </c>
      <c r="DW35" s="1">
        <v>0.25138949999999999</v>
      </c>
      <c r="DX35" s="1">
        <v>0.26246629999999999</v>
      </c>
      <c r="DY35" s="1">
        <v>0.30931540000000002</v>
      </c>
      <c r="EA35">
        <f t="shared" si="29"/>
        <v>0.28541480000000002</v>
      </c>
      <c r="EB35">
        <f t="shared" si="30"/>
        <v>0.4909461</v>
      </c>
      <c r="EC35">
        <f t="shared" si="31"/>
        <v>0.2731016</v>
      </c>
      <c r="ED35">
        <f t="shared" ref="ED35:ED54" si="47">(DS35*I35+DT35*J35)/(I35+J35)</f>
        <v>3.3334407510663959E-2</v>
      </c>
      <c r="EE35">
        <f t="shared" si="33"/>
        <v>7.956160000000001E-2</v>
      </c>
      <c r="EG35" s="1">
        <v>0.28541480000000002</v>
      </c>
      <c r="EH35" s="1">
        <v>0.31698389999999999</v>
      </c>
      <c r="EI35" s="1">
        <v>0.41138449999999999</v>
      </c>
      <c r="EJ35" s="1">
        <v>0.25132910000000003</v>
      </c>
      <c r="EK35" s="1">
        <v>0.17514969999999999</v>
      </c>
      <c r="EL35" s="1">
        <v>4078.308</v>
      </c>
      <c r="EM35" s="1">
        <v>4289.0050000000001</v>
      </c>
      <c r="EN35" s="1">
        <v>4483.0829999999996</v>
      </c>
      <c r="EO35" s="1">
        <v>3826.1210000000001</v>
      </c>
      <c r="EP35" s="1">
        <v>3628.3139999999999</v>
      </c>
    </row>
    <row r="36" spans="1:146" x14ac:dyDescent="0.25">
      <c r="A36">
        <v>2052</v>
      </c>
      <c r="B36" s="1">
        <v>36748</v>
      </c>
      <c r="C36" s="1">
        <v>54874</v>
      </c>
      <c r="D36" s="1">
        <v>36162</v>
      </c>
      <c r="E36" s="1">
        <v>19800</v>
      </c>
      <c r="G36">
        <f>'care receipt'!$N$5*'care provision'!B36/1000</f>
        <v>2428.7000518737536</v>
      </c>
      <c r="H36">
        <f>'care receipt'!$N$5*'care provision'!C36/1000</f>
        <v>3626.6595909034604</v>
      </c>
      <c r="I36">
        <f>'care receipt'!$N$5*'care provision'!D36/1000</f>
        <v>2389.9709174882628</v>
      </c>
      <c r="J36">
        <f>'care receipt'!$N$5*'care provision'!E36/1000</f>
        <v>1308.5953256531056</v>
      </c>
      <c r="K36">
        <f t="shared" si="12"/>
        <v>9753.9258859185829</v>
      </c>
      <c r="L36">
        <f>K36/'care receipt'!BR36</f>
        <v>1.8130935269475053</v>
      </c>
      <c r="N36" s="1">
        <v>12998</v>
      </c>
      <c r="O36" s="1">
        <v>7434</v>
      </c>
      <c r="P36" s="1">
        <v>6873</v>
      </c>
      <c r="Q36" s="1">
        <v>3273</v>
      </c>
      <c r="R36" s="1">
        <v>6411</v>
      </c>
      <c r="S36" s="1">
        <v>18.194140000000001</v>
      </c>
      <c r="U36">
        <f>'care receipt'!$N$5*'care provision'!N36/1000</f>
        <v>859.04656782015491</v>
      </c>
      <c r="V36">
        <f>'care receipt'!$N$5*'care provision'!O36/1000</f>
        <v>491.31806317702967</v>
      </c>
      <c r="W36">
        <f>'care receipt'!$N$5*'care provision'!P36/1000</f>
        <v>454.24119561685831</v>
      </c>
      <c r="X36">
        <f>'care receipt'!$N$5*'care provision'!Q36/1000</f>
        <v>216.31477277083914</v>
      </c>
      <c r="Y36">
        <f>'care receipt'!$N$5*'care provision'!R36/1000</f>
        <v>423.70730468495253</v>
      </c>
      <c r="Z36">
        <f t="shared" si="13"/>
        <v>18.194140000000001</v>
      </c>
      <c r="AB36" s="1">
        <v>24153</v>
      </c>
      <c r="AC36" s="1">
        <v>10974</v>
      </c>
      <c r="AD36" s="1">
        <v>9134</v>
      </c>
      <c r="AE36" s="1">
        <v>3979</v>
      </c>
      <c r="AF36" s="1">
        <v>7418</v>
      </c>
      <c r="AG36" s="1">
        <v>14.94421</v>
      </c>
      <c r="AI36">
        <f>'care receipt'!$N$5*'care provision'!AB36/1000</f>
        <v>1596.2880252777506</v>
      </c>
      <c r="AJ36">
        <f>'care receipt'!$N$5*'care provision'!AC36/1000</f>
        <v>725.27904564228186</v>
      </c>
      <c r="AK36">
        <f>'care receipt'!$N$5*'care provision'!AD36/1000</f>
        <v>603.67220729876101</v>
      </c>
      <c r="AL36">
        <f>'care receipt'!$N$5*'care provision'!AE36/1000</f>
        <v>262.97478791786398</v>
      </c>
      <c r="AM36">
        <f>'care receipt'!$N$5*'care provision'!AF36/1000</f>
        <v>490.26061240882512</v>
      </c>
      <c r="AN36">
        <f t="shared" si="14"/>
        <v>14.94421</v>
      </c>
      <c r="AP36" s="1">
        <v>15361</v>
      </c>
      <c r="AQ36" s="1">
        <v>7894</v>
      </c>
      <c r="AR36" s="1">
        <v>6742</v>
      </c>
      <c r="AS36" s="1">
        <v>2837</v>
      </c>
      <c r="AT36" s="1">
        <v>5099</v>
      </c>
      <c r="AU36" s="1">
        <v>15.03491</v>
      </c>
      <c r="AW36">
        <f>'care receipt'!$N$5*'care provision'!AP36/1000</f>
        <v>1015.2188281493615</v>
      </c>
      <c r="AX36">
        <f>'care receipt'!$N$5*'care provision'!AQ36/1000</f>
        <v>521.71977276290988</v>
      </c>
      <c r="AY36">
        <f>'care receipt'!$N$5*'care provision'!AR36/1000</f>
        <v>445.58331745218373</v>
      </c>
      <c r="AZ36">
        <f>'care receipt'!$N$5*'care provision'!AS36/1000</f>
        <v>187.49923933726569</v>
      </c>
      <c r="BA36">
        <f>'care receipt'!$N$5*'care provision'!AT36/1000</f>
        <v>336.99634169218109</v>
      </c>
      <c r="BB36">
        <f t="shared" si="15"/>
        <v>15.03491</v>
      </c>
      <c r="BD36" s="1">
        <v>8603</v>
      </c>
      <c r="BE36" s="1">
        <v>4968</v>
      </c>
      <c r="BF36" s="1">
        <v>4411</v>
      </c>
      <c r="BG36" s="1">
        <v>1948</v>
      </c>
      <c r="BH36" s="1">
        <v>3436</v>
      </c>
      <c r="BI36" s="1">
        <v>15.94074</v>
      </c>
      <c r="BK36">
        <f>'care receipt'!$N$5*'care provision'!BD36/1000</f>
        <v>568.57805992897306</v>
      </c>
      <c r="BL36">
        <f>'care receipt'!$N$5*'care provision'!BE36/1000</f>
        <v>328.33846352750652</v>
      </c>
      <c r="BM36">
        <f>'care receipt'!$N$5*'care provision'!BF36/1000</f>
        <v>291.52595865938633</v>
      </c>
      <c r="BN36">
        <f>'care receipt'!$N$5*'care provision'!BG36/1000</f>
        <v>128.74463102890152</v>
      </c>
      <c r="BO36">
        <f>'care receipt'!$N$5*'care provision'!BH36/1000</f>
        <v>227.08755247192278</v>
      </c>
      <c r="BP36">
        <f t="shared" si="16"/>
        <v>15.94074</v>
      </c>
      <c r="BR36">
        <f t="shared" si="17"/>
        <v>4039.13148117624</v>
      </c>
      <c r="BS36">
        <f t="shared" si="18"/>
        <v>2066.6553451097279</v>
      </c>
      <c r="BT36">
        <f t="shared" si="19"/>
        <v>1795.0226790271893</v>
      </c>
      <c r="BU36">
        <f t="shared" si="20"/>
        <v>795.53343105487033</v>
      </c>
      <c r="BV36">
        <f t="shared" si="21"/>
        <v>1478.0518112578816</v>
      </c>
      <c r="BW36">
        <f t="shared" si="22"/>
        <v>15.909352664787511</v>
      </c>
      <c r="BY36">
        <f t="shared" si="34"/>
        <v>2305.6723893209773</v>
      </c>
      <c r="BZ36">
        <f t="shared" si="35"/>
        <v>2827.9513874638947</v>
      </c>
      <c r="CA36">
        <f t="shared" si="36"/>
        <v>1874.9324843694681</v>
      </c>
      <c r="CB36">
        <f t="shared" si="37"/>
        <v>1088.4438443203794</v>
      </c>
      <c r="CC36">
        <f t="shared" si="25"/>
        <v>8097.0001054747208</v>
      </c>
      <c r="CD36">
        <f t="shared" si="26"/>
        <v>0.63401552549243689</v>
      </c>
      <c r="CE36">
        <f>CC36/'care receipt'!CC36</f>
        <v>1.4623154852694971</v>
      </c>
      <c r="CG36">
        <f>G36*Z36*365.25/7*'care receipt'!$CL36/10^6</f>
        <v>44.819320374626997</v>
      </c>
      <c r="CH36">
        <f>H36*AN36*365.25/7*'care receipt'!$CL36/10^6</f>
        <v>54.971755669044668</v>
      </c>
      <c r="CI36">
        <f>I36*BB36*365.25/7*'care receipt'!$CL36/10^6</f>
        <v>36.446287897171004</v>
      </c>
      <c r="CJ36">
        <f>J36*BP36*365.25/7*'care receipt'!$CL36/10^6</f>
        <v>21.157955308105347</v>
      </c>
      <c r="CK36">
        <f t="shared" si="27"/>
        <v>157.39531924894803</v>
      </c>
      <c r="CM36" s="1">
        <v>18031</v>
      </c>
      <c r="CN36" s="1">
        <v>24581</v>
      </c>
      <c r="CO36" s="1">
        <v>539</v>
      </c>
      <c r="CP36" s="1">
        <v>6</v>
      </c>
      <c r="CR36">
        <f>'care receipt'!$N$5*'care provision'!CM36/1000</f>
        <v>1191.6809250934923</v>
      </c>
      <c r="CS36">
        <f>'care receipt'!$N$5*'care provision'!CN36/1000</f>
        <v>1624.5748333272218</v>
      </c>
      <c r="CT36">
        <f>'care receipt'!$N$5*'care provision'!CO36/1000</f>
        <v>35.6228727538901</v>
      </c>
      <c r="CU36">
        <f>'care receipt'!$N$5*'care provision'!CP36/1000</f>
        <v>0.39654403807669869</v>
      </c>
      <c r="CW36">
        <f t="shared" si="38"/>
        <v>2052</v>
      </c>
      <c r="CX36">
        <f t="shared" si="39"/>
        <v>0.49066615870251445</v>
      </c>
      <c r="CY36">
        <f t="shared" si="40"/>
        <v>0.4479534934577396</v>
      </c>
      <c r="CZ36">
        <f t="shared" si="41"/>
        <v>1.4905149051490516E-2</v>
      </c>
      <c r="DA36">
        <f t="shared" si="42"/>
        <v>3.0303030303030303E-4</v>
      </c>
      <c r="DC36" s="1">
        <v>531.76030000000003</v>
      </c>
      <c r="DD36" s="1">
        <v>604.35599999999999</v>
      </c>
      <c r="DE36" s="1">
        <v>575.99860000000001</v>
      </c>
      <c r="DF36" s="1">
        <v>442.75450000000001</v>
      </c>
      <c r="DH36">
        <f t="shared" si="43"/>
        <v>7.6042632747839169</v>
      </c>
      <c r="DI36">
        <f t="shared" si="44"/>
        <v>11.781858575643676</v>
      </c>
      <c r="DJ36">
        <f t="shared" si="45"/>
        <v>0.24622469801062613</v>
      </c>
      <c r="DK36">
        <f t="shared" si="46"/>
        <v>2.1068598876795562E-3</v>
      </c>
      <c r="DL36">
        <f>SUM(DH36:DK36)/'care receipt'!DS36</f>
        <v>0.21359039531548418</v>
      </c>
      <c r="DM36">
        <f t="shared" si="28"/>
        <v>19.634453408325896</v>
      </c>
      <c r="DN36">
        <f t="shared" si="32"/>
        <v>3.1690899999999966E-2</v>
      </c>
      <c r="DO36" s="1">
        <v>0.28596149999999998</v>
      </c>
      <c r="DP36" s="1">
        <v>0.25427060000000001</v>
      </c>
      <c r="DQ36" s="1">
        <v>0.49979440000000003</v>
      </c>
      <c r="DR36" s="1">
        <v>0.27257680000000001</v>
      </c>
      <c r="DS36" s="1">
        <v>4.3441300000000002E-2</v>
      </c>
      <c r="DT36" s="1">
        <v>1.32254E-2</v>
      </c>
      <c r="DU36" s="1">
        <v>0.2844216</v>
      </c>
      <c r="DV36" s="1">
        <v>0.23891490000000001</v>
      </c>
      <c r="DW36" s="1">
        <v>0.25086269999999999</v>
      </c>
      <c r="DX36" s="1">
        <v>0.2764701</v>
      </c>
      <c r="DY36" s="1">
        <v>0.31530219999999998</v>
      </c>
      <c r="EA36">
        <f t="shared" si="29"/>
        <v>0.28596149999999998</v>
      </c>
      <c r="EB36">
        <f t="shared" si="30"/>
        <v>0.49979440000000003</v>
      </c>
      <c r="EC36">
        <f t="shared" si="31"/>
        <v>0.27257680000000001</v>
      </c>
      <c r="ED36">
        <f t="shared" si="47"/>
        <v>3.275056664522355E-2</v>
      </c>
      <c r="EE36">
        <f t="shared" si="33"/>
        <v>8.510040000000002E-2</v>
      </c>
      <c r="EG36" s="1">
        <v>0.28596149999999998</v>
      </c>
      <c r="EH36" s="1">
        <v>0.32024930000000001</v>
      </c>
      <c r="EI36" s="1">
        <v>0.41469400000000001</v>
      </c>
      <c r="EJ36" s="1">
        <v>0.25725710000000002</v>
      </c>
      <c r="EK36" s="1">
        <v>0.17541229999999999</v>
      </c>
      <c r="EL36" s="1">
        <v>4111.0969999999998</v>
      </c>
      <c r="EM36" s="1">
        <v>4324.8509999999997</v>
      </c>
      <c r="EN36" s="1">
        <v>4479.8710000000001</v>
      </c>
      <c r="EO36" s="1">
        <v>3829.799</v>
      </c>
      <c r="EP36" s="1">
        <v>3586.2930000000001</v>
      </c>
    </row>
    <row r="37" spans="1:146" x14ac:dyDescent="0.25">
      <c r="A37">
        <v>2053</v>
      </c>
      <c r="B37" s="1">
        <v>36856</v>
      </c>
      <c r="C37" s="1">
        <v>55358</v>
      </c>
      <c r="D37" s="1">
        <v>36670</v>
      </c>
      <c r="E37" s="1">
        <v>19698</v>
      </c>
      <c r="G37">
        <f>'care receipt'!$N$5*'care provision'!B37/1000</f>
        <v>2435.8378445591343</v>
      </c>
      <c r="H37">
        <f>'care receipt'!$N$5*'care provision'!C37/1000</f>
        <v>3658.6474766416477</v>
      </c>
      <c r="I37">
        <f>'care receipt'!$N$5*'care provision'!D37/1000</f>
        <v>2423.5449793787566</v>
      </c>
      <c r="J37">
        <f>'care receipt'!$N$5*'care provision'!E37/1000</f>
        <v>1301.8540770058016</v>
      </c>
      <c r="K37">
        <f t="shared" si="12"/>
        <v>9819.884377585342</v>
      </c>
      <c r="L37">
        <f>K37/'care receipt'!BR37</f>
        <v>1.8161394416467025</v>
      </c>
      <c r="N37" s="1">
        <v>13124</v>
      </c>
      <c r="O37" s="1">
        <v>7476</v>
      </c>
      <c r="P37" s="1">
        <v>6755</v>
      </c>
      <c r="Q37" s="1">
        <v>3128</v>
      </c>
      <c r="R37" s="1">
        <v>6333</v>
      </c>
      <c r="S37" s="1">
        <v>17.986339999999998</v>
      </c>
      <c r="U37">
        <f>'care receipt'!$N$5*'care provision'!N37/1000</f>
        <v>867.37399261976554</v>
      </c>
      <c r="V37">
        <f>'care receipt'!$N$5*'care provision'!O37/1000</f>
        <v>494.09387144356657</v>
      </c>
      <c r="W37">
        <f>'care receipt'!$N$5*'care provision'!P37/1000</f>
        <v>446.44249620134997</v>
      </c>
      <c r="X37">
        <f>'care receipt'!$N$5*'care provision'!Q37/1000</f>
        <v>206.73162518398556</v>
      </c>
      <c r="Y37">
        <f>'care receipt'!$N$5*'care provision'!R37/1000</f>
        <v>418.55223218995548</v>
      </c>
      <c r="Z37">
        <f t="shared" si="13"/>
        <v>17.986339999999998</v>
      </c>
      <c r="AB37" s="1">
        <v>24186</v>
      </c>
      <c r="AC37" s="1">
        <v>11272</v>
      </c>
      <c r="AD37" s="1">
        <v>9469</v>
      </c>
      <c r="AE37" s="1">
        <v>4019</v>
      </c>
      <c r="AF37" s="1">
        <v>7059</v>
      </c>
      <c r="AG37" s="1">
        <v>14.648389999999999</v>
      </c>
      <c r="AI37">
        <f>'care receipt'!$N$5*'care provision'!AB37/1000</f>
        <v>1598.4690174871726</v>
      </c>
      <c r="AJ37">
        <f>'care receipt'!$N$5*'care provision'!AC37/1000</f>
        <v>744.97406620009122</v>
      </c>
      <c r="AK37">
        <f>'care receipt'!$N$5*'care provision'!AD37/1000</f>
        <v>625.81258275804328</v>
      </c>
      <c r="AL37">
        <f>'care receipt'!$N$5*'care provision'!AE37/1000</f>
        <v>265.61841483837537</v>
      </c>
      <c r="AM37">
        <f>'care receipt'!$N$5*'care provision'!AF37/1000</f>
        <v>466.53406079723601</v>
      </c>
      <c r="AN37">
        <f t="shared" si="14"/>
        <v>14.648389999999999</v>
      </c>
      <c r="AP37" s="1">
        <v>15777</v>
      </c>
      <c r="AQ37" s="1">
        <v>7903</v>
      </c>
      <c r="AR37" s="1">
        <v>6713</v>
      </c>
      <c r="AS37" s="1">
        <v>2913</v>
      </c>
      <c r="AT37" s="1">
        <v>5129</v>
      </c>
      <c r="AU37" s="1">
        <v>14.8026</v>
      </c>
      <c r="AW37">
        <f>'care receipt'!$N$5*'care provision'!AP37/1000</f>
        <v>1042.7125481226792</v>
      </c>
      <c r="AX37">
        <f>'care receipt'!$N$5*'care provision'!AQ37/1000</f>
        <v>522.31458882002494</v>
      </c>
      <c r="AY37">
        <f>'care receipt'!$N$5*'care provision'!AR37/1000</f>
        <v>443.66668793481301</v>
      </c>
      <c r="AZ37">
        <f>'care receipt'!$N$5*'care provision'!AS37/1000</f>
        <v>192.52213048623722</v>
      </c>
      <c r="BA37">
        <f>'care receipt'!$N$5*'care provision'!AT37/1000</f>
        <v>338.97906188256457</v>
      </c>
      <c r="BB37">
        <f t="shared" si="15"/>
        <v>14.8026</v>
      </c>
      <c r="BD37" s="1">
        <v>8558</v>
      </c>
      <c r="BE37" s="1">
        <v>4874</v>
      </c>
      <c r="BF37" s="1">
        <v>4409</v>
      </c>
      <c r="BG37" s="1">
        <v>2005</v>
      </c>
      <c r="BH37" s="1">
        <v>3370</v>
      </c>
      <c r="BI37" s="1">
        <v>15.75178</v>
      </c>
      <c r="BK37">
        <f>'care receipt'!$N$5*'care provision'!BD37/1000</f>
        <v>565.60397964339779</v>
      </c>
      <c r="BL37">
        <f>'care receipt'!$N$5*'care provision'!BE37/1000</f>
        <v>322.12594026430492</v>
      </c>
      <c r="BM37">
        <f>'care receipt'!$N$5*'care provision'!BF37/1000</f>
        <v>291.39377731336077</v>
      </c>
      <c r="BN37">
        <f>'care receipt'!$N$5*'care provision'!BG37/1000</f>
        <v>132.51179939063016</v>
      </c>
      <c r="BO37">
        <f>'care receipt'!$N$5*'care provision'!BH37/1000</f>
        <v>222.72556805307909</v>
      </c>
      <c r="BP37">
        <f t="shared" si="16"/>
        <v>15.75178</v>
      </c>
      <c r="BR37">
        <f t="shared" si="17"/>
        <v>4074.1595378730149</v>
      </c>
      <c r="BS37">
        <f t="shared" si="18"/>
        <v>2083.5084667279875</v>
      </c>
      <c r="BT37">
        <f t="shared" si="19"/>
        <v>1807.3155442075672</v>
      </c>
      <c r="BU37">
        <f t="shared" si="20"/>
        <v>797.3839698992283</v>
      </c>
      <c r="BV37">
        <f t="shared" si="21"/>
        <v>1446.7909229228351</v>
      </c>
      <c r="BW37">
        <f t="shared" si="22"/>
        <v>15.660712772071983</v>
      </c>
      <c r="BY37">
        <f t="shared" si="34"/>
        <v>2286.0375352512287</v>
      </c>
      <c r="BZ37">
        <f t="shared" si="35"/>
        <v>2796.4215770085707</v>
      </c>
      <c r="CA37">
        <f t="shared" si="36"/>
        <v>1871.8940877882017</v>
      </c>
      <c r="CB37">
        <f t="shared" si="37"/>
        <v>1070.0008670763152</v>
      </c>
      <c r="CC37">
        <f t="shared" si="25"/>
        <v>8024.3540671243163</v>
      </c>
      <c r="CD37">
        <f t="shared" si="26"/>
        <v>0.63337921903054784</v>
      </c>
      <c r="CE37">
        <f>CC37/'care receipt'!CC37</f>
        <v>1.46887187329824</v>
      </c>
      <c r="CG37">
        <f>G37*Z37*365.25/7*'care receipt'!$CL37/10^6</f>
        <v>45.23686803700069</v>
      </c>
      <c r="CH37">
        <f>H37*AN37*365.25/7*'care receipt'!$CL37/10^6</f>
        <v>55.336516528831169</v>
      </c>
      <c r="CI37">
        <f>I37*BB37*365.25/7*'care receipt'!$CL37/10^6</f>
        <v>37.041660306426571</v>
      </c>
      <c r="CJ37">
        <f>J37*BP37*365.25/7*'care receipt'!$CL37/10^6</f>
        <v>21.173531613989091</v>
      </c>
      <c r="CK37">
        <f t="shared" si="27"/>
        <v>158.78857648624754</v>
      </c>
      <c r="CM37" s="1">
        <v>18005</v>
      </c>
      <c r="CN37" s="1">
        <v>24416</v>
      </c>
      <c r="CO37" s="1">
        <v>638</v>
      </c>
      <c r="CP37" s="1">
        <v>3</v>
      </c>
      <c r="CR37">
        <f>'care receipt'!$N$5*'care provision'!CM37/1000</f>
        <v>1189.96256759516</v>
      </c>
      <c r="CS37">
        <f>'care receipt'!$N$5*'care provision'!CN37/1000</f>
        <v>1613.6698722801125</v>
      </c>
      <c r="CT37">
        <f>'care receipt'!$N$5*'care provision'!CO37/1000</f>
        <v>42.165849382155628</v>
      </c>
      <c r="CU37">
        <f>'care receipt'!$N$5*'care provision'!CP37/1000</f>
        <v>0.19827201903834935</v>
      </c>
      <c r="CW37">
        <f t="shared" si="38"/>
        <v>2053</v>
      </c>
      <c r="CX37">
        <f t="shared" si="39"/>
        <v>0.48852289993488174</v>
      </c>
      <c r="CY37">
        <f t="shared" si="40"/>
        <v>0.441056396546118</v>
      </c>
      <c r="CZ37">
        <f t="shared" si="41"/>
        <v>1.7398418325606766E-2</v>
      </c>
      <c r="DA37">
        <f t="shared" si="42"/>
        <v>1.5229972586049348E-4</v>
      </c>
      <c r="DC37" s="1">
        <v>534.49490000000003</v>
      </c>
      <c r="DD37" s="1">
        <v>607.5779</v>
      </c>
      <c r="DE37" s="1">
        <v>587.34939999999995</v>
      </c>
      <c r="DF37" s="1">
        <v>825.98869999999999</v>
      </c>
      <c r="DH37">
        <f t="shared" si="43"/>
        <v>7.632347082846219</v>
      </c>
      <c r="DI37">
        <f t="shared" si="44"/>
        <v>11.765161827518627</v>
      </c>
      <c r="DJ37">
        <f t="shared" si="45"/>
        <v>0.29719303602119373</v>
      </c>
      <c r="DK37">
        <f t="shared" si="46"/>
        <v>1.965245367022337E-3</v>
      </c>
      <c r="DL37">
        <f>SUM(DH37:DK37)/'care receipt'!DS37</f>
        <v>0.21383797811893906</v>
      </c>
      <c r="DM37">
        <f t="shared" si="28"/>
        <v>19.696667191753061</v>
      </c>
      <c r="DN37">
        <f t="shared" si="32"/>
        <v>3.3107600000000015E-2</v>
      </c>
      <c r="DO37" s="1">
        <v>0.28693869999999999</v>
      </c>
      <c r="DP37" s="1">
        <v>0.25383109999999998</v>
      </c>
      <c r="DQ37" s="1">
        <v>0.4982606</v>
      </c>
      <c r="DR37" s="1">
        <v>0.27379789999999998</v>
      </c>
      <c r="DS37" s="1">
        <v>4.5227200000000002E-2</v>
      </c>
      <c r="DT37" s="1">
        <v>1.24993E-2</v>
      </c>
      <c r="DU37" s="1">
        <v>0.28532360000000001</v>
      </c>
      <c r="DV37" s="1">
        <v>0.2428343</v>
      </c>
      <c r="DW37" s="1">
        <v>0.24815190000000001</v>
      </c>
      <c r="DX37" s="1">
        <v>0.26801750000000002</v>
      </c>
      <c r="DY37" s="1">
        <v>0.31854009999999999</v>
      </c>
      <c r="EA37">
        <f t="shared" si="29"/>
        <v>0.28693869999999999</v>
      </c>
      <c r="EB37">
        <f t="shared" si="30"/>
        <v>0.4982606</v>
      </c>
      <c r="EC37">
        <f t="shared" si="31"/>
        <v>0.27379789999999998</v>
      </c>
      <c r="ED37">
        <f t="shared" si="47"/>
        <v>3.3790317829264831E-2</v>
      </c>
      <c r="EE37">
        <f t="shared" si="33"/>
        <v>7.9957400000000012E-2</v>
      </c>
      <c r="EG37" s="1">
        <v>0.28693869999999999</v>
      </c>
      <c r="EH37" s="1">
        <v>0.32097910000000002</v>
      </c>
      <c r="EI37" s="1">
        <v>0.41830319999999999</v>
      </c>
      <c r="EJ37" s="1">
        <v>0.25573810000000002</v>
      </c>
      <c r="EK37" s="1">
        <v>0.15964239999999999</v>
      </c>
      <c r="EL37" s="1">
        <v>4132.9470000000001</v>
      </c>
      <c r="EM37" s="1">
        <v>4376.0320000000002</v>
      </c>
      <c r="EN37" s="1">
        <v>4527.74</v>
      </c>
      <c r="EO37" s="1">
        <v>3929.6759999999999</v>
      </c>
      <c r="EP37" s="1">
        <v>3748.297</v>
      </c>
    </row>
    <row r="38" spans="1:146" x14ac:dyDescent="0.25">
      <c r="A38">
        <v>2054</v>
      </c>
      <c r="B38" s="1">
        <v>36392</v>
      </c>
      <c r="C38" s="1">
        <v>55380</v>
      </c>
      <c r="D38" s="1">
        <v>37045</v>
      </c>
      <c r="E38" s="1">
        <v>19558</v>
      </c>
      <c r="G38">
        <f>'care receipt'!$N$5*'care provision'!B38/1000</f>
        <v>2405.1717722812032</v>
      </c>
      <c r="H38">
        <f>'care receipt'!$N$5*'care provision'!C38/1000</f>
        <v>3660.1014714479288</v>
      </c>
      <c r="I38">
        <f>'care receipt'!$N$5*'care provision'!D38/1000</f>
        <v>2448.3289817585501</v>
      </c>
      <c r="J38">
        <f>'care receipt'!$N$5*'care provision'!E38/1000</f>
        <v>1292.6013827840122</v>
      </c>
      <c r="K38">
        <f t="shared" si="12"/>
        <v>9806.203608271695</v>
      </c>
      <c r="L38">
        <f>K38/'care receipt'!BR38</f>
        <v>1.7869831749587504</v>
      </c>
      <c r="N38" s="1">
        <v>12871</v>
      </c>
      <c r="O38" s="1">
        <v>7460</v>
      </c>
      <c r="P38" s="1">
        <v>6604</v>
      </c>
      <c r="Q38" s="1">
        <v>3173</v>
      </c>
      <c r="R38" s="1">
        <v>6224</v>
      </c>
      <c r="S38" s="1">
        <v>18.121700000000001</v>
      </c>
      <c r="U38">
        <f>'care receipt'!$N$5*'care provision'!N38/1000</f>
        <v>850.65305234753146</v>
      </c>
      <c r="V38">
        <f>'care receipt'!$N$5*'care provision'!O38/1000</f>
        <v>493.03642067536208</v>
      </c>
      <c r="W38">
        <f>'care receipt'!$N$5*'care provision'!P38/1000</f>
        <v>436.46280457641973</v>
      </c>
      <c r="X38">
        <f>'care receipt'!$N$5*'care provision'!Q38/1000</f>
        <v>209.7057054695608</v>
      </c>
      <c r="Y38">
        <f>'care receipt'!$N$5*'care provision'!R38/1000</f>
        <v>411.34834883156208</v>
      </c>
      <c r="Z38">
        <f t="shared" si="13"/>
        <v>18.121700000000001</v>
      </c>
      <c r="AB38" s="1">
        <v>24068</v>
      </c>
      <c r="AC38" s="1">
        <v>11225</v>
      </c>
      <c r="AD38" s="1">
        <v>9304</v>
      </c>
      <c r="AE38" s="1">
        <v>4012</v>
      </c>
      <c r="AF38" s="1">
        <v>7313</v>
      </c>
      <c r="AG38" s="1">
        <v>14.70688</v>
      </c>
      <c r="AI38">
        <f>'care receipt'!$N$5*'care provision'!AB38/1000</f>
        <v>1590.670318071664</v>
      </c>
      <c r="AJ38">
        <f>'care receipt'!$N$5*'care provision'!AC38/1000</f>
        <v>741.86780456849044</v>
      </c>
      <c r="AK38">
        <f>'care receipt'!$N$5*'care provision'!AD38/1000</f>
        <v>614.90762171093411</v>
      </c>
      <c r="AL38">
        <f>'care receipt'!$N$5*'care provision'!AE38/1000</f>
        <v>265.15578012728588</v>
      </c>
      <c r="AM38">
        <f>'care receipt'!$N$5*'care provision'!AF38/1000</f>
        <v>483.32109174248291</v>
      </c>
      <c r="AN38">
        <f t="shared" si="14"/>
        <v>14.70688</v>
      </c>
      <c r="AP38" s="1">
        <v>15868</v>
      </c>
      <c r="AQ38" s="1">
        <v>7890</v>
      </c>
      <c r="AR38" s="1">
        <v>6900</v>
      </c>
      <c r="AS38" s="1">
        <v>3069</v>
      </c>
      <c r="AT38" s="1">
        <v>5324</v>
      </c>
      <c r="AU38" s="1">
        <v>14.947419999999999</v>
      </c>
      <c r="AW38">
        <f>'care receipt'!$N$5*'care provision'!AP38/1000</f>
        <v>1048.7267993668424</v>
      </c>
      <c r="AX38">
        <f>'care receipt'!$N$5*'care provision'!AQ38/1000</f>
        <v>521.45541007085876</v>
      </c>
      <c r="AY38">
        <f>'care receipt'!$N$5*'care provision'!AR38/1000</f>
        <v>456.02564378820347</v>
      </c>
      <c r="AZ38">
        <f>'care receipt'!$N$5*'care provision'!AS38/1000</f>
        <v>202.83227547623139</v>
      </c>
      <c r="BA38">
        <f>'care receipt'!$N$5*'care provision'!AT38/1000</f>
        <v>351.86674312005727</v>
      </c>
      <c r="BB38">
        <f t="shared" si="15"/>
        <v>14.947419999999999</v>
      </c>
      <c r="BD38" s="1">
        <v>8609</v>
      </c>
      <c r="BE38" s="1">
        <v>4946</v>
      </c>
      <c r="BF38" s="1">
        <v>4294</v>
      </c>
      <c r="BG38" s="1">
        <v>1928</v>
      </c>
      <c r="BH38" s="1">
        <v>3265</v>
      </c>
      <c r="BI38" s="1">
        <v>15.624420000000001</v>
      </c>
      <c r="BK38">
        <f>'care receipt'!$N$5*'care provision'!BD38/1000</f>
        <v>568.9746039670498</v>
      </c>
      <c r="BL38">
        <f>'care receipt'!$N$5*'care provision'!BE38/1000</f>
        <v>326.88446872122529</v>
      </c>
      <c r="BM38">
        <f>'care receipt'!$N$5*'care provision'!BF38/1000</f>
        <v>283.79334991689069</v>
      </c>
      <c r="BN38">
        <f>'care receipt'!$N$5*'care provision'!BG38/1000</f>
        <v>127.42281756864584</v>
      </c>
      <c r="BO38">
        <f>'care receipt'!$N$5*'care provision'!BH38/1000</f>
        <v>215.78604738673687</v>
      </c>
      <c r="BP38">
        <f t="shared" si="16"/>
        <v>15.624420000000001</v>
      </c>
      <c r="BR38">
        <f t="shared" si="17"/>
        <v>4059.0247737530881</v>
      </c>
      <c r="BS38">
        <f t="shared" si="18"/>
        <v>2083.2441040359367</v>
      </c>
      <c r="BT38">
        <f t="shared" si="19"/>
        <v>1791.1894199924482</v>
      </c>
      <c r="BU38">
        <f t="shared" si="20"/>
        <v>805.11657864172389</v>
      </c>
      <c r="BV38">
        <f t="shared" si="21"/>
        <v>1462.3222310808392</v>
      </c>
      <c r="BW38">
        <f t="shared" si="22"/>
        <v>15.725435558955347</v>
      </c>
      <c r="BY38">
        <f t="shared" si="34"/>
        <v>2274.2448467035083</v>
      </c>
      <c r="BZ38">
        <f t="shared" si="35"/>
        <v>2808.7032657358659</v>
      </c>
      <c r="CA38">
        <f t="shared" si="36"/>
        <v>1909.5375186008534</v>
      </c>
      <c r="CB38">
        <f t="shared" si="37"/>
        <v>1053.8060934573764</v>
      </c>
      <c r="CC38">
        <f t="shared" si="25"/>
        <v>8046.2917244976034</v>
      </c>
      <c r="CD38">
        <f t="shared" si="26"/>
        <v>0.63171312779574185</v>
      </c>
      <c r="CE38">
        <f>CC38/'care receipt'!CC38</f>
        <v>1.4566471249078692</v>
      </c>
      <c r="CG38">
        <f>G38*Z38*365.25/7*'care receipt'!$CL38/10^6</f>
        <v>45.812911780527671</v>
      </c>
      <c r="CH38">
        <f>H38*AN38*365.25/7*'care receipt'!$CL38/10^6</f>
        <v>56.579165219325425</v>
      </c>
      <c r="CI38">
        <f>I38*BB38*365.25/7*'care receipt'!$CL38/10^6</f>
        <v>38.466163398401015</v>
      </c>
      <c r="CJ38">
        <f>J38*BP38*365.25/7*'care receipt'!$CL38/10^6</f>
        <v>21.22811255935067</v>
      </c>
      <c r="CK38">
        <f t="shared" si="27"/>
        <v>162.08635295760479</v>
      </c>
      <c r="CM38" s="1">
        <v>17863</v>
      </c>
      <c r="CN38" s="1">
        <v>24302</v>
      </c>
      <c r="CO38" s="1">
        <v>604</v>
      </c>
      <c r="CP38" s="1">
        <v>2</v>
      </c>
      <c r="CR38">
        <f>'care receipt'!$N$5*'care provision'!CM38/1000</f>
        <v>1180.5776920273449</v>
      </c>
      <c r="CS38">
        <f>'care receipt'!$N$5*'care provision'!CN38/1000</f>
        <v>1606.1355355566552</v>
      </c>
      <c r="CT38">
        <f>'care receipt'!$N$5*'care provision'!CO38/1000</f>
        <v>39.918766499721002</v>
      </c>
      <c r="CU38">
        <f>'care receipt'!$N$5*'care provision'!CP38/1000</f>
        <v>0.13218134602556622</v>
      </c>
      <c r="CW38">
        <f t="shared" si="38"/>
        <v>2054</v>
      </c>
      <c r="CX38">
        <f t="shared" si="39"/>
        <v>0.49084963728291936</v>
      </c>
      <c r="CY38">
        <f t="shared" si="40"/>
        <v>0.43882267966775007</v>
      </c>
      <c r="CZ38">
        <f t="shared" si="41"/>
        <v>1.6304494533675263E-2</v>
      </c>
      <c r="DA38">
        <f t="shared" si="42"/>
        <v>1.0225994477962981E-4</v>
      </c>
      <c r="DC38" s="1">
        <v>542.89179999999999</v>
      </c>
      <c r="DD38" s="1">
        <v>606.60569999999996</v>
      </c>
      <c r="DE38" s="1">
        <v>632.9941</v>
      </c>
      <c r="DF38" s="1">
        <v>340.73880000000003</v>
      </c>
      <c r="DH38">
        <f t="shared" si="43"/>
        <v>7.6911113791748509</v>
      </c>
      <c r="DI38">
        <f t="shared" si="44"/>
        <v>11.691491650094635</v>
      </c>
      <c r="DJ38">
        <f t="shared" si="45"/>
        <v>0.30322012408321253</v>
      </c>
      <c r="DK38">
        <f t="shared" si="46"/>
        <v>5.4047175872563445E-4</v>
      </c>
      <c r="DL38">
        <f>SUM(DH38:DK38)/'care receipt'!DS38</f>
        <v>0.2082428788141491</v>
      </c>
      <c r="DM38">
        <f t="shared" si="28"/>
        <v>19.686363625111422</v>
      </c>
      <c r="DN38">
        <f t="shared" si="32"/>
        <v>3.5310100000000011E-2</v>
      </c>
      <c r="DO38" s="1">
        <v>0.29001880000000002</v>
      </c>
      <c r="DP38" s="1">
        <v>0.25470870000000001</v>
      </c>
      <c r="DQ38" s="1">
        <v>0.50097999999999998</v>
      </c>
      <c r="DR38" s="1">
        <v>0.27877469999999999</v>
      </c>
      <c r="DS38" s="1">
        <v>4.5615599999999999E-2</v>
      </c>
      <c r="DT38" s="1">
        <v>1.2077900000000001E-2</v>
      </c>
      <c r="DU38" s="1">
        <v>0.28860229999999998</v>
      </c>
      <c r="DV38" s="1">
        <v>0.24267140000000001</v>
      </c>
      <c r="DW38" s="1">
        <v>0.25574140000000001</v>
      </c>
      <c r="DX38" s="1">
        <v>0.26110499999999998</v>
      </c>
      <c r="DY38" s="1">
        <v>0.30912620000000002</v>
      </c>
      <c r="EA38">
        <f t="shared" si="29"/>
        <v>0.29001880000000002</v>
      </c>
      <c r="EB38">
        <f t="shared" si="30"/>
        <v>0.50097999999999998</v>
      </c>
      <c r="EC38">
        <f t="shared" si="31"/>
        <v>0.27877469999999999</v>
      </c>
      <c r="ED38">
        <f t="shared" si="47"/>
        <v>3.4027339013833188E-2</v>
      </c>
      <c r="EE38">
        <f t="shared" si="33"/>
        <v>8.7864499999999957E-2</v>
      </c>
      <c r="EG38" s="1">
        <v>0.29001880000000002</v>
      </c>
      <c r="EH38" s="1">
        <v>0.32236799999999999</v>
      </c>
      <c r="EI38" s="1">
        <v>0.41311550000000002</v>
      </c>
      <c r="EJ38" s="1">
        <v>0.26188159999999999</v>
      </c>
      <c r="EK38" s="1">
        <v>0.1611185</v>
      </c>
      <c r="EL38" s="1">
        <v>4224.0770000000002</v>
      </c>
      <c r="EM38" s="1">
        <v>4447.3100000000004</v>
      </c>
      <c r="EN38" s="1">
        <v>4605.8239999999996</v>
      </c>
      <c r="EO38" s="1">
        <v>3954.114</v>
      </c>
      <c r="EP38" s="1">
        <v>3825.0349999999999</v>
      </c>
    </row>
    <row r="39" spans="1:146" x14ac:dyDescent="0.25">
      <c r="A39">
        <v>2055</v>
      </c>
      <c r="B39" s="1">
        <v>36505</v>
      </c>
      <c r="C39" s="1">
        <v>55396</v>
      </c>
      <c r="D39" s="1">
        <v>37972</v>
      </c>
      <c r="E39" s="1">
        <v>19527</v>
      </c>
      <c r="G39">
        <f>'care receipt'!$N$5*'care provision'!B39/1000</f>
        <v>2412.6400183316473</v>
      </c>
      <c r="H39">
        <f>'care receipt'!$N$5*'care provision'!C39/1000</f>
        <v>3661.1589222161333</v>
      </c>
      <c r="I39">
        <f>'care receipt'!$N$5*'care provision'!D39/1000</f>
        <v>2509.5950356414005</v>
      </c>
      <c r="J39">
        <f>'care receipt'!$N$5*'care provision'!E39/1000</f>
        <v>1290.5525719206159</v>
      </c>
      <c r="K39">
        <f t="shared" si="12"/>
        <v>9873.9465481097977</v>
      </c>
      <c r="L39">
        <f>K39/'care receipt'!BR39</f>
        <v>1.7795883361921099</v>
      </c>
      <c r="N39" s="1">
        <v>12987</v>
      </c>
      <c r="O39" s="1">
        <v>7435</v>
      </c>
      <c r="P39" s="1">
        <v>6602</v>
      </c>
      <c r="Q39" s="1">
        <v>3053</v>
      </c>
      <c r="R39" s="1">
        <v>6388</v>
      </c>
      <c r="S39" s="1">
        <v>18.205110000000001</v>
      </c>
      <c r="U39">
        <f>'care receipt'!$N$5*'care provision'!N39/1000</f>
        <v>858.31957041701435</v>
      </c>
      <c r="V39">
        <f>'care receipt'!$N$5*'care provision'!O39/1000</f>
        <v>491.38415385004242</v>
      </c>
      <c r="W39">
        <f>'care receipt'!$N$5*'care provision'!P39/1000</f>
        <v>436.33062323039411</v>
      </c>
      <c r="X39">
        <f>'care receipt'!$N$5*'care provision'!Q39/1000</f>
        <v>201.77482470802684</v>
      </c>
      <c r="Y39">
        <f>'care receipt'!$N$5*'care provision'!R39/1000</f>
        <v>422.18721920565855</v>
      </c>
      <c r="Z39">
        <f t="shared" si="13"/>
        <v>18.205110000000001</v>
      </c>
      <c r="AB39" s="1">
        <v>24011</v>
      </c>
      <c r="AC39" s="1">
        <v>11059</v>
      </c>
      <c r="AD39" s="1">
        <v>9344</v>
      </c>
      <c r="AE39" s="1">
        <v>4109</v>
      </c>
      <c r="AF39" s="1">
        <v>7605</v>
      </c>
      <c r="AG39" s="1">
        <v>15.087569999999999</v>
      </c>
      <c r="AI39">
        <f>'care receipt'!$N$5*'care provision'!AB39/1000</f>
        <v>1586.9031497099354</v>
      </c>
      <c r="AJ39">
        <f>'care receipt'!$N$5*'care provision'!AC39/1000</f>
        <v>730.89675284836846</v>
      </c>
      <c r="AK39">
        <f>'care receipt'!$N$5*'care provision'!AD39/1000</f>
        <v>617.55124863144545</v>
      </c>
      <c r="AL39">
        <f>'care receipt'!$N$5*'care provision'!AE39/1000</f>
        <v>271.56657540952585</v>
      </c>
      <c r="AM39">
        <f>'care receipt'!$N$5*'care provision'!AF39/1000</f>
        <v>502.61956826221558</v>
      </c>
      <c r="AN39">
        <f t="shared" si="14"/>
        <v>15.087569999999999</v>
      </c>
      <c r="AP39" s="1">
        <v>16267</v>
      </c>
      <c r="AQ39" s="1">
        <v>8086</v>
      </c>
      <c r="AR39" s="1">
        <v>7024</v>
      </c>
      <c r="AS39" s="1">
        <v>3064</v>
      </c>
      <c r="AT39" s="1">
        <v>5297</v>
      </c>
      <c r="AU39" s="1">
        <v>14.83775</v>
      </c>
      <c r="AW39">
        <f>'care receipt'!$N$5*'care provision'!AP39/1000</f>
        <v>1075.0969778989429</v>
      </c>
      <c r="AX39">
        <f>'care receipt'!$N$5*'care provision'!AQ39/1000</f>
        <v>534.40918198136421</v>
      </c>
      <c r="AY39">
        <f>'care receipt'!$N$5*'care provision'!AR39/1000</f>
        <v>464.2208872417886</v>
      </c>
      <c r="AZ39">
        <f>'care receipt'!$N$5*'care provision'!AS39/1000</f>
        <v>202.50182211116746</v>
      </c>
      <c r="BA39">
        <f>'care receipt'!$N$5*'care provision'!AT39/1000</f>
        <v>350.08229494871216</v>
      </c>
      <c r="BB39">
        <f t="shared" si="15"/>
        <v>14.83775</v>
      </c>
      <c r="BD39" s="1">
        <v>8542</v>
      </c>
      <c r="BE39" s="1">
        <v>4803</v>
      </c>
      <c r="BF39" s="1">
        <v>4432</v>
      </c>
      <c r="BG39" s="1">
        <v>1897</v>
      </c>
      <c r="BH39" s="1">
        <v>3384</v>
      </c>
      <c r="BI39" s="1">
        <v>16.3157</v>
      </c>
      <c r="BK39">
        <f>'care receipt'!$N$5*'care provision'!BD39/1000</f>
        <v>564.5465288751933</v>
      </c>
      <c r="BL39">
        <f>'care receipt'!$N$5*'care provision'!BE39/1000</f>
        <v>317.43350248039729</v>
      </c>
      <c r="BM39">
        <f>'care receipt'!$N$5*'care provision'!BF39/1000</f>
        <v>292.91386279265475</v>
      </c>
      <c r="BN39">
        <f>'care receipt'!$N$5*'care provision'!BG39/1000</f>
        <v>125.37400670524957</v>
      </c>
      <c r="BO39">
        <f>'care receipt'!$N$5*'care provision'!BH39/1000</f>
        <v>223.65083747525807</v>
      </c>
      <c r="BP39">
        <f t="shared" si="16"/>
        <v>16.3157</v>
      </c>
      <c r="BR39">
        <f t="shared" si="17"/>
        <v>4084.8662269010861</v>
      </c>
      <c r="BS39">
        <f t="shared" si="18"/>
        <v>2074.1235911601725</v>
      </c>
      <c r="BT39">
        <f t="shared" si="19"/>
        <v>1811.0166218962829</v>
      </c>
      <c r="BU39">
        <f t="shared" si="20"/>
        <v>801.21722893396975</v>
      </c>
      <c r="BV39">
        <f t="shared" si="21"/>
        <v>1498.5399198918444</v>
      </c>
      <c r="BW39">
        <f t="shared" si="22"/>
        <v>15.946347290294511</v>
      </c>
      <c r="BY39">
        <f t="shared" si="34"/>
        <v>2291.8068816483369</v>
      </c>
      <c r="BZ39">
        <f t="shared" si="35"/>
        <v>2882.2394861002981</v>
      </c>
      <c r="CA39">
        <f t="shared" si="36"/>
        <v>1942.9600930096019</v>
      </c>
      <c r="CB39">
        <f t="shared" si="37"/>
        <v>1098.6860150435025</v>
      </c>
      <c r="CC39">
        <f t="shared" si="25"/>
        <v>8215.6924758017394</v>
      </c>
      <c r="CD39">
        <f t="shared" si="26"/>
        <v>0.62977605149999472</v>
      </c>
      <c r="CE39">
        <f>CC39/'care receipt'!CC39</f>
        <v>1.4539836625997002</v>
      </c>
      <c r="CG39">
        <f>G39*Z39*365.25/7*'care receipt'!$CL39/10^6</f>
        <v>46.997006872037048</v>
      </c>
      <c r="CH39">
        <f>H39*AN39*365.25/7*'care receipt'!$CL39/10^6</f>
        <v>59.104730865319553</v>
      </c>
      <c r="CI39">
        <f>I39*BB39*365.25/7*'care receipt'!$CL39/10^6</f>
        <v>39.843369689853922</v>
      </c>
      <c r="CJ39">
        <f>J39*BP39*365.25/7*'care receipt'!$CL39/10^6</f>
        <v>22.530237871557947</v>
      </c>
      <c r="CK39">
        <f t="shared" si="27"/>
        <v>168.47534529876847</v>
      </c>
      <c r="CM39" s="1">
        <v>17662</v>
      </c>
      <c r="CN39" s="1">
        <v>24835</v>
      </c>
      <c r="CO39" s="1">
        <v>614</v>
      </c>
      <c r="CP39" s="1">
        <v>4</v>
      </c>
      <c r="CR39">
        <f>'care receipt'!$N$5*'care provision'!CM39/1000</f>
        <v>1167.2934667517754</v>
      </c>
      <c r="CS39">
        <f>'care receipt'!$N$5*'care provision'!CN39/1000</f>
        <v>1641.3618642724687</v>
      </c>
      <c r="CT39">
        <f>'care receipt'!$N$5*'care provision'!CO39/1000</f>
        <v>40.579673229848837</v>
      </c>
      <c r="CU39">
        <f>'care receipt'!$N$5*'care provision'!CP39/1000</f>
        <v>0.26436269205113244</v>
      </c>
      <c r="CW39">
        <f t="shared" si="38"/>
        <v>2055</v>
      </c>
      <c r="CX39">
        <f t="shared" si="39"/>
        <v>0.48382413368031785</v>
      </c>
      <c r="CY39">
        <f t="shared" si="40"/>
        <v>0.44831756805545531</v>
      </c>
      <c r="CZ39">
        <f t="shared" si="41"/>
        <v>1.616980933319288E-2</v>
      </c>
      <c r="DA39">
        <f t="shared" si="42"/>
        <v>2.0484457417934139E-4</v>
      </c>
      <c r="DC39" s="1">
        <v>535.08630000000005</v>
      </c>
      <c r="DD39" s="1">
        <v>611.60440000000006</v>
      </c>
      <c r="DE39" s="1">
        <v>587.1422</v>
      </c>
      <c r="DF39" s="1">
        <v>1028.2360000000001</v>
      </c>
      <c r="DH39">
        <f t="shared" si="43"/>
        <v>7.4952329056605675</v>
      </c>
      <c r="DI39">
        <f t="shared" si="44"/>
        <v>12.046369658174935</v>
      </c>
      <c r="DJ39">
        <f t="shared" si="45"/>
        <v>0.28591246338545462</v>
      </c>
      <c r="DK39">
        <f t="shared" si="46"/>
        <v>3.2619268442866589E-3</v>
      </c>
      <c r="DL39">
        <f>SUM(DH39:DK39)/'care receipt'!DS39</f>
        <v>0.20079808744238378</v>
      </c>
      <c r="DM39">
        <f t="shared" si="28"/>
        <v>19.830776954065243</v>
      </c>
      <c r="DN39">
        <f t="shared" si="32"/>
        <v>3.671770000000002E-2</v>
      </c>
      <c r="DO39" s="1">
        <v>0.29075250000000002</v>
      </c>
      <c r="DP39" s="1">
        <v>0.25403480000000001</v>
      </c>
      <c r="DQ39" s="1">
        <v>0.4986005</v>
      </c>
      <c r="DR39" s="1">
        <v>0.2796574</v>
      </c>
      <c r="DS39" s="1">
        <v>4.5305699999999997E-2</v>
      </c>
      <c r="DT39" s="1">
        <v>1.2199099999999999E-2</v>
      </c>
      <c r="DU39" s="1">
        <v>0.28929670000000002</v>
      </c>
      <c r="DV39" s="1">
        <v>0.24368219999999999</v>
      </c>
      <c r="DW39" s="1">
        <v>0.248303</v>
      </c>
      <c r="DX39" s="1">
        <v>0.26569290000000001</v>
      </c>
      <c r="DY39" s="1">
        <v>0.31534719999999999</v>
      </c>
      <c r="EA39">
        <f t="shared" si="29"/>
        <v>0.29075250000000002</v>
      </c>
      <c r="EB39">
        <f t="shared" si="30"/>
        <v>0.4986005</v>
      </c>
      <c r="EC39">
        <f t="shared" si="31"/>
        <v>0.2796574</v>
      </c>
      <c r="ED39">
        <f t="shared" si="47"/>
        <v>3.4062503106140972E-2</v>
      </c>
      <c r="EE39">
        <f t="shared" si="33"/>
        <v>8.2992899999999981E-2</v>
      </c>
      <c r="EG39" s="1">
        <v>0.29075250000000002</v>
      </c>
      <c r="EH39" s="1">
        <v>0.32269510000000001</v>
      </c>
      <c r="EI39" s="1">
        <v>0.41560760000000002</v>
      </c>
      <c r="EJ39" s="1">
        <v>0.26277430000000002</v>
      </c>
      <c r="EK39" s="1">
        <v>0.147651</v>
      </c>
      <c r="EL39" s="1">
        <v>4266.6030000000001</v>
      </c>
      <c r="EM39" s="1">
        <v>4498.1530000000002</v>
      </c>
      <c r="EN39" s="1">
        <v>4648.7780000000002</v>
      </c>
      <c r="EO39" s="1">
        <v>3982.2289999999998</v>
      </c>
      <c r="EP39" s="1">
        <v>3838.5030000000002</v>
      </c>
    </row>
    <row r="40" spans="1:146" x14ac:dyDescent="0.25">
      <c r="A40">
        <v>2056</v>
      </c>
      <c r="B40" s="1">
        <v>36426</v>
      </c>
      <c r="C40" s="1">
        <v>55779</v>
      </c>
      <c r="D40" s="1">
        <v>38542</v>
      </c>
      <c r="E40" s="1">
        <v>19451</v>
      </c>
      <c r="G40">
        <f>'care receipt'!$N$5*'care provision'!B40/1000</f>
        <v>2407.4188551636375</v>
      </c>
      <c r="H40">
        <f>'care receipt'!$N$5*'care provision'!C40/1000</f>
        <v>3686.4716499800293</v>
      </c>
      <c r="I40">
        <f>'care receipt'!$N$5*'care provision'!D40/1000</f>
        <v>2547.2667192586869</v>
      </c>
      <c r="J40">
        <f>'care receipt'!$N$5*'care provision'!E40/1000</f>
        <v>1285.5296807716445</v>
      </c>
      <c r="K40">
        <f t="shared" si="12"/>
        <v>9926.6869051739977</v>
      </c>
      <c r="L40">
        <f>K40/'care receipt'!BR40</f>
        <v>1.7764399763453578</v>
      </c>
      <c r="N40" s="1">
        <v>13004</v>
      </c>
      <c r="O40" s="1">
        <v>7585</v>
      </c>
      <c r="P40" s="1">
        <v>6767</v>
      </c>
      <c r="Q40" s="1">
        <v>3098</v>
      </c>
      <c r="R40" s="1">
        <v>6257</v>
      </c>
      <c r="S40" s="1">
        <v>18.127189999999999</v>
      </c>
      <c r="U40">
        <f>'care receipt'!$N$5*'care provision'!N40/1000</f>
        <v>859.44311185823165</v>
      </c>
      <c r="V40">
        <f>'care receipt'!$N$5*'care provision'!O40/1000</f>
        <v>501.29775480195991</v>
      </c>
      <c r="W40">
        <f>'care receipt'!$N$5*'care provision'!P40/1000</f>
        <v>447.23558427750334</v>
      </c>
      <c r="X40">
        <f>'care receipt'!$N$5*'care provision'!Q40/1000</f>
        <v>204.74890499360208</v>
      </c>
      <c r="Y40">
        <f>'care receipt'!$N$5*'care provision'!R40/1000</f>
        <v>413.52934104098398</v>
      </c>
      <c r="Z40">
        <f t="shared" si="13"/>
        <v>18.127189999999999</v>
      </c>
      <c r="AB40" s="1">
        <v>24214</v>
      </c>
      <c r="AC40" s="1">
        <v>11372</v>
      </c>
      <c r="AD40" s="1">
        <v>9475</v>
      </c>
      <c r="AE40" s="1">
        <v>3987</v>
      </c>
      <c r="AF40" s="1">
        <v>7376</v>
      </c>
      <c r="AG40" s="1">
        <v>14.888590000000001</v>
      </c>
      <c r="AI40">
        <f>'care receipt'!$N$5*'care provision'!AB40/1000</f>
        <v>1600.3195563315303</v>
      </c>
      <c r="AJ40">
        <f>'care receipt'!$N$5*'care provision'!AC40/1000</f>
        <v>751.58313350136962</v>
      </c>
      <c r="AK40">
        <f>'care receipt'!$N$5*'care provision'!AD40/1000</f>
        <v>626.20912679612002</v>
      </c>
      <c r="AL40">
        <f>'care receipt'!$N$5*'care provision'!AE40/1000</f>
        <v>263.50351330196622</v>
      </c>
      <c r="AM40">
        <f>'care receipt'!$N$5*'care provision'!AF40/1000</f>
        <v>487.48480414228823</v>
      </c>
      <c r="AN40">
        <f t="shared" si="14"/>
        <v>14.888590000000001</v>
      </c>
      <c r="AP40" s="1">
        <v>16562</v>
      </c>
      <c r="AQ40" s="1">
        <v>8298</v>
      </c>
      <c r="AR40" s="1">
        <v>7082</v>
      </c>
      <c r="AS40" s="1">
        <v>3050</v>
      </c>
      <c r="AT40" s="1">
        <v>5262</v>
      </c>
      <c r="AU40" s="1">
        <v>14.725440000000001</v>
      </c>
      <c r="AW40">
        <f>'care receipt'!$N$5*'care provision'!AP40/1000</f>
        <v>1094.5937264377139</v>
      </c>
      <c r="AX40">
        <f>'care receipt'!$N$5*'care provision'!AQ40/1000</f>
        <v>548.42040466007427</v>
      </c>
      <c r="AY40">
        <f>'care receipt'!$N$5*'care provision'!AR40/1000</f>
        <v>468.05414627652999</v>
      </c>
      <c r="AZ40">
        <f>'care receipt'!$N$5*'care provision'!AS40/1000</f>
        <v>201.5765526889885</v>
      </c>
      <c r="BA40">
        <f>'care receipt'!$N$5*'care provision'!AT40/1000</f>
        <v>347.76912139326475</v>
      </c>
      <c r="BB40">
        <f t="shared" si="15"/>
        <v>14.725440000000001</v>
      </c>
      <c r="BD40" s="1">
        <v>8541</v>
      </c>
      <c r="BE40" s="1">
        <v>4824</v>
      </c>
      <c r="BF40" s="1">
        <v>4281</v>
      </c>
      <c r="BG40" s="1">
        <v>1903</v>
      </c>
      <c r="BH40" s="1">
        <v>3266</v>
      </c>
      <c r="BI40" s="1">
        <v>15.82522</v>
      </c>
      <c r="BK40">
        <f>'care receipt'!$N$5*'care provision'!BD40/1000</f>
        <v>564.48043820218049</v>
      </c>
      <c r="BL40">
        <f>'care receipt'!$N$5*'care provision'!BE40/1000</f>
        <v>318.82140661366577</v>
      </c>
      <c r="BM40">
        <f>'care receipt'!$N$5*'care provision'!BF40/1000</f>
        <v>282.93417116772451</v>
      </c>
      <c r="BN40">
        <f>'care receipt'!$N$5*'care provision'!BG40/1000</f>
        <v>125.77055074332627</v>
      </c>
      <c r="BO40">
        <f>'care receipt'!$N$5*'care provision'!BH40/1000</f>
        <v>215.85213805974965</v>
      </c>
      <c r="BP40">
        <f t="shared" si="16"/>
        <v>15.82522</v>
      </c>
      <c r="BR40">
        <f t="shared" si="17"/>
        <v>4118.8368328296565</v>
      </c>
      <c r="BS40">
        <f t="shared" si="18"/>
        <v>2120.1226995770694</v>
      </c>
      <c r="BT40">
        <f t="shared" si="19"/>
        <v>1824.433028517878</v>
      </c>
      <c r="BU40">
        <f t="shared" si="20"/>
        <v>795.59952172788303</v>
      </c>
      <c r="BV40">
        <f t="shared" si="21"/>
        <v>1464.6354046362867</v>
      </c>
      <c r="BW40">
        <f t="shared" si="22"/>
        <v>15.753445100800279</v>
      </c>
      <c r="BY40">
        <f t="shared" si="34"/>
        <v>2277.0592383861567</v>
      </c>
      <c r="BZ40">
        <f t="shared" si="35"/>
        <v>2863.8921136421563</v>
      </c>
      <c r="CA40">
        <f t="shared" si="36"/>
        <v>1957.1985554057776</v>
      </c>
      <c r="CB40">
        <f t="shared" si="37"/>
        <v>1061.5099004120239</v>
      </c>
      <c r="CC40">
        <f t="shared" si="25"/>
        <v>8159.6598078461138</v>
      </c>
      <c r="CD40">
        <f t="shared" si="26"/>
        <v>0.63004481474643215</v>
      </c>
      <c r="CE40">
        <f>CC40/'care receipt'!CC40</f>
        <v>1.4477213002573748</v>
      </c>
      <c r="CG40">
        <f>G40*Z40*365.25/7*'care receipt'!$CL40/10^6</f>
        <v>47.53439970592899</v>
      </c>
      <c r="CH40">
        <f>H40*AN40*365.25/7*'care receipt'!$CL40/10^6</f>
        <v>59.784739083471216</v>
      </c>
      <c r="CI40">
        <f>I40*BB40*365.25/7*'care receipt'!$CL40/10^6</f>
        <v>40.857197242906224</v>
      </c>
      <c r="CJ40">
        <f>J40*BP40*365.25/7*'care receipt'!$CL40/10^6</f>
        <v>22.159386566397714</v>
      </c>
      <c r="CK40">
        <f t="shared" si="27"/>
        <v>170.33572259870414</v>
      </c>
      <c r="CM40" s="1">
        <v>17733</v>
      </c>
      <c r="CN40" s="1">
        <v>24600</v>
      </c>
      <c r="CO40" s="1">
        <v>599</v>
      </c>
      <c r="CP40" s="1">
        <v>6</v>
      </c>
      <c r="CR40">
        <f>'care receipt'!$N$5*'care provision'!CM40/1000</f>
        <v>1171.9859045356829</v>
      </c>
      <c r="CS40">
        <f>'care receipt'!$N$5*'care provision'!CN40/1000</f>
        <v>1625.8305561144646</v>
      </c>
      <c r="CT40">
        <f>'care receipt'!$N$5*'care provision'!CO40/1000</f>
        <v>39.588313134657085</v>
      </c>
      <c r="CU40">
        <f>'care receipt'!$N$5*'care provision'!CP40/1000</f>
        <v>0.39654403807669869</v>
      </c>
      <c r="CW40">
        <f t="shared" si="38"/>
        <v>2056</v>
      </c>
      <c r="CX40">
        <f t="shared" si="39"/>
        <v>0.48682259924229948</v>
      </c>
      <c r="CY40">
        <f t="shared" si="40"/>
        <v>0.44102619265314902</v>
      </c>
      <c r="CZ40">
        <f t="shared" si="41"/>
        <v>1.5541487208759275E-2</v>
      </c>
      <c r="DA40">
        <f t="shared" si="42"/>
        <v>3.0846743098041226E-4</v>
      </c>
      <c r="DC40" s="1">
        <v>534.39980000000003</v>
      </c>
      <c r="DD40" s="1">
        <v>608.39930000000004</v>
      </c>
      <c r="DE40" s="1">
        <v>636.26599999999996</v>
      </c>
      <c r="DF40" s="1">
        <v>294.7586</v>
      </c>
      <c r="DH40">
        <f t="shared" si="43"/>
        <v>7.5157083958402575</v>
      </c>
      <c r="DI40">
        <f t="shared" si="44"/>
        <v>11.869850067103812</v>
      </c>
      <c r="DJ40">
        <f t="shared" si="45"/>
        <v>0.30226437173922871</v>
      </c>
      <c r="DK40">
        <f t="shared" si="46"/>
        <v>1.4026171860220128E-3</v>
      </c>
      <c r="DL40">
        <f>SUM(DH40:DK40)/'care receipt'!DS40</f>
        <v>0.19790170958577424</v>
      </c>
      <c r="DM40">
        <f t="shared" si="28"/>
        <v>19.689225451869319</v>
      </c>
      <c r="DN40">
        <f t="shared" si="32"/>
        <v>3.580129999999998E-2</v>
      </c>
      <c r="DO40" s="1">
        <v>0.29074729999999999</v>
      </c>
      <c r="DP40" s="1">
        <v>0.25494600000000001</v>
      </c>
      <c r="DQ40" s="1">
        <v>0.50019670000000005</v>
      </c>
      <c r="DR40" s="1">
        <v>0.28094459999999999</v>
      </c>
      <c r="DS40" s="1">
        <v>4.4994100000000002E-2</v>
      </c>
      <c r="DT40" s="1">
        <v>1.06377E-2</v>
      </c>
      <c r="DU40" s="1">
        <v>0.28932600000000003</v>
      </c>
      <c r="DV40" s="1">
        <v>0.23977299999999999</v>
      </c>
      <c r="DW40" s="1">
        <v>0.25841890000000001</v>
      </c>
      <c r="DX40" s="1">
        <v>0.27094869999999999</v>
      </c>
      <c r="DY40" s="1">
        <v>0.30686160000000001</v>
      </c>
      <c r="EA40">
        <f t="shared" si="29"/>
        <v>0.29074729999999999</v>
      </c>
      <c r="EB40">
        <f t="shared" si="30"/>
        <v>0.50019670000000005</v>
      </c>
      <c r="EC40">
        <f t="shared" si="31"/>
        <v>0.28094459999999999</v>
      </c>
      <c r="ED40">
        <f t="shared" si="47"/>
        <v>3.3470875879847567E-2</v>
      </c>
      <c r="EE40">
        <f t="shared" si="33"/>
        <v>8.7699500000000041E-2</v>
      </c>
      <c r="EG40" s="1">
        <v>0.29074729999999999</v>
      </c>
      <c r="EH40" s="1">
        <v>0.32157999999999998</v>
      </c>
      <c r="EI40" s="1">
        <v>0.41249720000000001</v>
      </c>
      <c r="EJ40" s="1">
        <v>0.2621212</v>
      </c>
      <c r="EK40" s="1">
        <v>0.1652778</v>
      </c>
      <c r="EL40" s="1">
        <v>4321.7839999999997</v>
      </c>
      <c r="EM40" s="1">
        <v>4562.1139999999996</v>
      </c>
      <c r="EN40" s="1">
        <v>4663.37</v>
      </c>
      <c r="EO40" s="1">
        <v>4084.94</v>
      </c>
      <c r="EP40" s="1">
        <v>4011.8310000000001</v>
      </c>
    </row>
    <row r="41" spans="1:146" x14ac:dyDescent="0.25">
      <c r="A41">
        <v>2057</v>
      </c>
      <c r="B41" s="1">
        <v>36318</v>
      </c>
      <c r="C41" s="1">
        <v>56121</v>
      </c>
      <c r="D41" s="1">
        <v>39219</v>
      </c>
      <c r="E41" s="1">
        <v>19512</v>
      </c>
      <c r="G41">
        <f>'care receipt'!$N$5*'care provision'!B41/1000</f>
        <v>2400.2810624782574</v>
      </c>
      <c r="H41">
        <f>'care receipt'!$N$5*'care provision'!C41/1000</f>
        <v>3709.0746601504011</v>
      </c>
      <c r="I41">
        <f>'care receipt'!$N$5*'care provision'!D41/1000</f>
        <v>2592.0101048883407</v>
      </c>
      <c r="J41">
        <f>'care receipt'!$N$5*'care provision'!E41/1000</f>
        <v>1289.5612118254242</v>
      </c>
      <c r="K41">
        <f t="shared" si="12"/>
        <v>9990.9270393424231</v>
      </c>
      <c r="L41">
        <f>K41/'care receipt'!BR41</f>
        <v>1.7802927702471942</v>
      </c>
      <c r="N41" s="1">
        <v>12875</v>
      </c>
      <c r="O41" s="1">
        <v>7444</v>
      </c>
      <c r="P41" s="1">
        <v>6591</v>
      </c>
      <c r="Q41" s="1">
        <v>3094</v>
      </c>
      <c r="R41" s="1">
        <v>6362</v>
      </c>
      <c r="S41" s="1">
        <v>17.980160000000001</v>
      </c>
      <c r="U41">
        <f>'care receipt'!$N$5*'care provision'!N41/1000</f>
        <v>850.91741503958269</v>
      </c>
      <c r="V41">
        <f>'care receipt'!$N$5*'care provision'!O41/1000</f>
        <v>491.97896990715748</v>
      </c>
      <c r="W41">
        <f>'care receipt'!$N$5*'care provision'!P41/1000</f>
        <v>435.6036258272535</v>
      </c>
      <c r="X41">
        <f>'care receipt'!$N$5*'care provision'!Q41/1000</f>
        <v>204.48454230155093</v>
      </c>
      <c r="Y41">
        <f>'care receipt'!$N$5*'care provision'!R41/1000</f>
        <v>420.4688617073262</v>
      </c>
      <c r="Z41">
        <f t="shared" si="13"/>
        <v>17.980160000000001</v>
      </c>
      <c r="AB41" s="1">
        <v>24529</v>
      </c>
      <c r="AC41" s="1">
        <v>11378</v>
      </c>
      <c r="AD41" s="1">
        <v>9187</v>
      </c>
      <c r="AE41" s="1">
        <v>4077</v>
      </c>
      <c r="AF41" s="1">
        <v>7652</v>
      </c>
      <c r="AG41" s="1">
        <v>14.893829999999999</v>
      </c>
      <c r="AI41">
        <f>'care receipt'!$N$5*'care provision'!AB41/1000</f>
        <v>1621.1381183305568</v>
      </c>
      <c r="AJ41">
        <f>'care receipt'!$N$5*'care provision'!AC41/1000</f>
        <v>751.97967753944624</v>
      </c>
      <c r="AK41">
        <f>'care receipt'!$N$5*'care provision'!AD41/1000</f>
        <v>607.17501296843841</v>
      </c>
      <c r="AL41">
        <f>'care receipt'!$N$5*'care provision'!AE41/1000</f>
        <v>269.4516738731167</v>
      </c>
      <c r="AM41">
        <f>'care receipt'!$N$5*'care provision'!AF41/1000</f>
        <v>505.72582989381635</v>
      </c>
      <c r="AN41">
        <f t="shared" si="14"/>
        <v>14.893829999999999</v>
      </c>
      <c r="AP41" s="1">
        <v>16746</v>
      </c>
      <c r="AQ41" s="1">
        <v>8364</v>
      </c>
      <c r="AR41" s="1">
        <v>7278</v>
      </c>
      <c r="AS41" s="1">
        <v>3090</v>
      </c>
      <c r="AT41" s="1">
        <v>5517</v>
      </c>
      <c r="AU41" s="1">
        <v>14.92794</v>
      </c>
      <c r="AW41">
        <f>'care receipt'!$N$5*'care provision'!AP41/1000</f>
        <v>1106.754410272066</v>
      </c>
      <c r="AX41">
        <f>'care receipt'!$N$5*'care provision'!AQ41/1000</f>
        <v>552.78238907891796</v>
      </c>
      <c r="AY41">
        <f>'care receipt'!$N$5*'care provision'!AR41/1000</f>
        <v>481.0079181870355</v>
      </c>
      <c r="AZ41">
        <f>'care receipt'!$N$5*'care provision'!AS41/1000</f>
        <v>204.22017960949981</v>
      </c>
      <c r="BA41">
        <f>'care receipt'!$N$5*'care provision'!AT41/1000</f>
        <v>364.62224301152446</v>
      </c>
      <c r="BB41">
        <f t="shared" si="15"/>
        <v>14.92794</v>
      </c>
      <c r="BD41" s="1">
        <v>8572</v>
      </c>
      <c r="BE41" s="1">
        <v>4731</v>
      </c>
      <c r="BF41" s="1">
        <v>4222</v>
      </c>
      <c r="BG41" s="1">
        <v>1809</v>
      </c>
      <c r="BH41" s="1">
        <v>3281</v>
      </c>
      <c r="BI41" s="1">
        <v>15.94542</v>
      </c>
      <c r="BK41">
        <f>'care receipt'!$N$5*'care provision'!BD41/1000</f>
        <v>566.52924906557678</v>
      </c>
      <c r="BL41">
        <f>'care receipt'!$N$5*'care provision'!BE41/1000</f>
        <v>312.67497402347686</v>
      </c>
      <c r="BM41">
        <f>'care receipt'!$N$5*'care provision'!BF41/1000</f>
        <v>279.03482145997032</v>
      </c>
      <c r="BN41">
        <f>'care receipt'!$N$5*'care provision'!BG41/1000</f>
        <v>119.55802748012465</v>
      </c>
      <c r="BO41">
        <f>'care receipt'!$N$5*'care provision'!BH41/1000</f>
        <v>216.84349815494139</v>
      </c>
      <c r="BP41">
        <f t="shared" si="16"/>
        <v>15.94542</v>
      </c>
      <c r="BR41">
        <f t="shared" si="17"/>
        <v>4145.3391927077828</v>
      </c>
      <c r="BS41">
        <f t="shared" si="18"/>
        <v>2109.4160105489987</v>
      </c>
      <c r="BT41">
        <f t="shared" si="19"/>
        <v>1802.8213784426976</v>
      </c>
      <c r="BU41">
        <f t="shared" si="20"/>
        <v>797.71442326429212</v>
      </c>
      <c r="BV41">
        <f t="shared" si="21"/>
        <v>1507.6604327676082</v>
      </c>
      <c r="BW41">
        <f t="shared" si="22"/>
        <v>15.77989017801151</v>
      </c>
      <c r="BY41">
        <f t="shared" si="34"/>
        <v>2251.8934377895989</v>
      </c>
      <c r="BZ41">
        <f t="shared" si="35"/>
        <v>2882.4657285001376</v>
      </c>
      <c r="CA41">
        <f t="shared" si="36"/>
        <v>2018.9648395024562</v>
      </c>
      <c r="CB41">
        <f t="shared" si="37"/>
        <v>1072.9268391787743</v>
      </c>
      <c r="CC41">
        <f t="shared" si="25"/>
        <v>8226.2508449709658</v>
      </c>
      <c r="CD41">
        <f t="shared" si="26"/>
        <v>0.6241432777883954</v>
      </c>
      <c r="CE41">
        <f>CC41/'care receipt'!CC41</f>
        <v>1.4493010356155831</v>
      </c>
      <c r="CG41">
        <f>G41*Z41*365.25/7*'care receipt'!$CL41/10^6</f>
        <v>47.854526587153721</v>
      </c>
      <c r="CH41">
        <f>H41*AN41*365.25/7*'care receipt'!$CL41/10^6</f>
        <v>61.254689287814031</v>
      </c>
      <c r="CI41">
        <f>I41*BB41*365.25/7*'care receipt'!$CL41/10^6</f>
        <v>42.904608614755425</v>
      </c>
      <c r="CJ41">
        <f>J41*BP41*365.25/7*'care receipt'!$CL41/10^6</f>
        <v>22.800548680469454</v>
      </c>
      <c r="CK41">
        <f t="shared" si="27"/>
        <v>174.81437317019265</v>
      </c>
      <c r="CM41" s="1">
        <v>17730</v>
      </c>
      <c r="CN41" s="1">
        <v>24721</v>
      </c>
      <c r="CO41" s="1">
        <v>655</v>
      </c>
      <c r="CP41" s="1">
        <v>4</v>
      </c>
      <c r="CR41">
        <f>'care receipt'!$N$5*'care provision'!CM41/1000</f>
        <v>1171.7876325166446</v>
      </c>
      <c r="CS41">
        <f>'care receipt'!$N$5*'care provision'!CN41/1000</f>
        <v>1633.8275275490114</v>
      </c>
      <c r="CT41">
        <f>'care receipt'!$N$5*'care provision'!CO41/1000</f>
        <v>43.289390823372941</v>
      </c>
      <c r="CU41">
        <f>'care receipt'!$N$5*'care provision'!CP41/1000</f>
        <v>0.26436269205113244</v>
      </c>
      <c r="CW41">
        <f t="shared" si="38"/>
        <v>2057</v>
      </c>
      <c r="CX41">
        <f t="shared" si="39"/>
        <v>0.48818767553279363</v>
      </c>
      <c r="CY41">
        <f t="shared" si="40"/>
        <v>0.44049464549812017</v>
      </c>
      <c r="CZ41">
        <f t="shared" si="41"/>
        <v>1.670108875799995E-2</v>
      </c>
      <c r="DA41">
        <f t="shared" si="42"/>
        <v>2.0500205002050019E-4</v>
      </c>
      <c r="DC41" s="1">
        <v>528.08209999999997</v>
      </c>
      <c r="DD41" s="1">
        <v>603.3365</v>
      </c>
      <c r="DE41" s="1">
        <v>555.72479999999996</v>
      </c>
      <c r="DF41" s="1">
        <v>431.05669999999998</v>
      </c>
      <c r="DH41">
        <f t="shared" si="43"/>
        <v>7.4256008848010149</v>
      </c>
      <c r="DI41">
        <f t="shared" si="44"/>
        <v>11.828973384900891</v>
      </c>
      <c r="DJ41">
        <f t="shared" si="45"/>
        <v>0.28868385668928914</v>
      </c>
      <c r="DK41">
        <f t="shared" si="46"/>
        <v>1.3674637156641286E-3</v>
      </c>
      <c r="DL41">
        <f>SUM(DH41:DK41)/'care receipt'!DS41</f>
        <v>0.19080871112246273</v>
      </c>
      <c r="DM41">
        <f t="shared" si="28"/>
        <v>19.544625590106858</v>
      </c>
      <c r="DN41">
        <f t="shared" si="32"/>
        <v>3.4376899999999988E-2</v>
      </c>
      <c r="DO41" s="1">
        <v>0.29492249999999998</v>
      </c>
      <c r="DP41" s="1">
        <v>0.26054559999999999</v>
      </c>
      <c r="DQ41" s="1">
        <v>0.50542109999999996</v>
      </c>
      <c r="DR41" s="1">
        <v>0.29248289999999999</v>
      </c>
      <c r="DS41" s="1">
        <v>4.6505400000000002E-2</v>
      </c>
      <c r="DT41" s="1">
        <v>1.23426E-2</v>
      </c>
      <c r="DU41" s="1">
        <v>0.29355809999999999</v>
      </c>
      <c r="DV41" s="1">
        <v>0.24781</v>
      </c>
      <c r="DW41" s="1">
        <v>0.25618990000000003</v>
      </c>
      <c r="DX41" s="1">
        <v>0.26240409999999997</v>
      </c>
      <c r="DY41" s="1">
        <v>0.31878869999999998</v>
      </c>
      <c r="EA41">
        <f t="shared" si="29"/>
        <v>0.29492249999999998</v>
      </c>
      <c r="EB41">
        <f t="shared" si="30"/>
        <v>0.50542109999999996</v>
      </c>
      <c r="EC41">
        <f t="shared" si="31"/>
        <v>0.29248289999999999</v>
      </c>
      <c r="ED41">
        <f t="shared" si="47"/>
        <v>3.5155609368136082E-2</v>
      </c>
      <c r="EE41">
        <f t="shared" si="33"/>
        <v>8.4181399999999962E-2</v>
      </c>
      <c r="EG41" s="1">
        <v>0.29492249999999998</v>
      </c>
      <c r="EH41" s="1">
        <v>0.33103690000000002</v>
      </c>
      <c r="EI41" s="1">
        <v>0.42123969999999999</v>
      </c>
      <c r="EJ41" s="1">
        <v>0.27330919999999997</v>
      </c>
      <c r="EK41" s="1">
        <v>0.1660517</v>
      </c>
      <c r="EL41" s="1">
        <v>4425.5770000000002</v>
      </c>
      <c r="EM41" s="1">
        <v>4691.3509999999997</v>
      </c>
      <c r="EN41" s="1">
        <v>4824.7020000000002</v>
      </c>
      <c r="EO41" s="1">
        <v>4141.9040000000005</v>
      </c>
      <c r="EP41" s="1">
        <v>4059.9450000000002</v>
      </c>
    </row>
    <row r="42" spans="1:146" x14ac:dyDescent="0.25">
      <c r="A42">
        <v>2058</v>
      </c>
      <c r="B42" s="1">
        <v>36761</v>
      </c>
      <c r="C42" s="1">
        <v>55887</v>
      </c>
      <c r="D42" s="1">
        <v>39780</v>
      </c>
      <c r="E42" s="1">
        <v>19364</v>
      </c>
      <c r="G42">
        <f>'care receipt'!$N$5*'care provision'!B42/1000</f>
        <v>2429.55923062292</v>
      </c>
      <c r="H42">
        <f>'care receipt'!$N$5*'care provision'!C42/1000</f>
        <v>3693.6094426654099</v>
      </c>
      <c r="I42">
        <f>'care receipt'!$N$5*'care provision'!D42/1000</f>
        <v>2629.0869724485124</v>
      </c>
      <c r="J42">
        <f>'care receipt'!$N$5*'care provision'!E42/1000</f>
        <v>1279.7797922195323</v>
      </c>
      <c r="K42">
        <f t="shared" si="12"/>
        <v>10032.035437956376</v>
      </c>
      <c r="L42">
        <f>K42/'care receipt'!BR42</f>
        <v>1.7808855620996318</v>
      </c>
      <c r="N42" s="1">
        <v>13145</v>
      </c>
      <c r="O42" s="1">
        <v>7338</v>
      </c>
      <c r="P42" s="1">
        <v>6801</v>
      </c>
      <c r="Q42" s="1">
        <v>3098</v>
      </c>
      <c r="R42" s="1">
        <v>6217</v>
      </c>
      <c r="S42" s="1">
        <v>17.856940000000002</v>
      </c>
      <c r="U42">
        <f>'care receipt'!$N$5*'care provision'!N42/1000</f>
        <v>868.76189675303408</v>
      </c>
      <c r="V42">
        <f>'care receipt'!$N$5*'care provision'!O42/1000</f>
        <v>484.97335856780245</v>
      </c>
      <c r="W42">
        <f>'care receipt'!$N$5*'care provision'!P42/1000</f>
        <v>449.48266715993799</v>
      </c>
      <c r="X42">
        <f>'care receipt'!$N$5*'care provision'!Q42/1000</f>
        <v>204.74890499360208</v>
      </c>
      <c r="Y42">
        <f>'care receipt'!$N$5*'care provision'!R42/1000</f>
        <v>410.88571412047258</v>
      </c>
      <c r="Z42">
        <f t="shared" si="13"/>
        <v>17.856940000000002</v>
      </c>
      <c r="AB42" s="1">
        <v>24354</v>
      </c>
      <c r="AC42" s="1">
        <v>11209</v>
      </c>
      <c r="AD42" s="1">
        <v>9454</v>
      </c>
      <c r="AE42" s="1">
        <v>4051</v>
      </c>
      <c r="AF42" s="1">
        <v>7490</v>
      </c>
      <c r="AG42" s="1">
        <v>14.83704</v>
      </c>
      <c r="AI42">
        <f>'care receipt'!$N$5*'care provision'!AB42/1000</f>
        <v>1609.5722505533199</v>
      </c>
      <c r="AJ42">
        <f>'care receipt'!$N$5*'care provision'!AC42/1000</f>
        <v>740.81035380028595</v>
      </c>
      <c r="AK42">
        <f>'care receipt'!$N$5*'care provision'!AD42/1000</f>
        <v>624.8212226628516</v>
      </c>
      <c r="AL42">
        <f>'care receipt'!$N$5*'care provision'!AE42/1000</f>
        <v>267.73331637478441</v>
      </c>
      <c r="AM42">
        <f>'care receipt'!$N$5*'care provision'!AF42/1000</f>
        <v>495.01914086574556</v>
      </c>
      <c r="AN42">
        <f t="shared" si="14"/>
        <v>14.83704</v>
      </c>
      <c r="AP42" s="1">
        <v>17071</v>
      </c>
      <c r="AQ42" s="1">
        <v>8376</v>
      </c>
      <c r="AR42" s="1">
        <v>7431</v>
      </c>
      <c r="AS42" s="1">
        <v>3132</v>
      </c>
      <c r="AT42" s="1">
        <v>5616</v>
      </c>
      <c r="AU42" s="1">
        <v>14.88883</v>
      </c>
      <c r="AW42">
        <f>'care receipt'!$N$5*'care provision'!AP42/1000</f>
        <v>1128.2338790012204</v>
      </c>
      <c r="AX42">
        <f>'care receipt'!$N$5*'care provision'!AQ42/1000</f>
        <v>553.57547715507133</v>
      </c>
      <c r="AY42">
        <f>'care receipt'!$N$5*'care provision'!AR42/1000</f>
        <v>491.11979115799136</v>
      </c>
      <c r="AZ42">
        <f>'care receipt'!$N$5*'care provision'!AS42/1000</f>
        <v>206.99598787603671</v>
      </c>
      <c r="BA42">
        <f>'care receipt'!$N$5*'care provision'!AT42/1000</f>
        <v>371.16521963978994</v>
      </c>
      <c r="BB42">
        <f t="shared" si="15"/>
        <v>14.88883</v>
      </c>
      <c r="BD42" s="1">
        <v>8507</v>
      </c>
      <c r="BE42" s="1">
        <v>4754</v>
      </c>
      <c r="BF42" s="1">
        <v>4283</v>
      </c>
      <c r="BG42" s="1">
        <v>1740</v>
      </c>
      <c r="BH42" s="1">
        <v>3305</v>
      </c>
      <c r="BI42" s="1">
        <v>15.731680000000001</v>
      </c>
      <c r="BK42">
        <f>'care receipt'!$N$5*'care provision'!BD42/1000</f>
        <v>562.23335531974601</v>
      </c>
      <c r="BL42">
        <f>'care receipt'!$N$5*'care provision'!BE42/1000</f>
        <v>314.19505950277096</v>
      </c>
      <c r="BM42">
        <f>'care receipt'!$N$5*'care provision'!BF42/1000</f>
        <v>283.06635251375008</v>
      </c>
      <c r="BN42">
        <f>'care receipt'!$N$5*'care provision'!BG42/1000</f>
        <v>114.99777104224262</v>
      </c>
      <c r="BO42">
        <f>'care receipt'!$N$5*'care provision'!BH42/1000</f>
        <v>218.42967430724821</v>
      </c>
      <c r="BP42">
        <f t="shared" si="16"/>
        <v>15.731680000000001</v>
      </c>
      <c r="BR42">
        <f t="shared" si="17"/>
        <v>4168.8013816273206</v>
      </c>
      <c r="BS42">
        <f t="shared" si="18"/>
        <v>2093.5542490259304</v>
      </c>
      <c r="BT42">
        <f t="shared" si="19"/>
        <v>1848.490033494531</v>
      </c>
      <c r="BU42">
        <f t="shared" si="20"/>
        <v>794.47598028666584</v>
      </c>
      <c r="BV42">
        <f t="shared" si="21"/>
        <v>1495.4997489332563</v>
      </c>
      <c r="BW42">
        <f t="shared" si="22"/>
        <v>15.696100813876884</v>
      </c>
      <c r="BY42">
        <f t="shared" si="34"/>
        <v>2263.7408881649985</v>
      </c>
      <c r="BZ42">
        <f t="shared" si="35"/>
        <v>2859.5021270372722</v>
      </c>
      <c r="CA42">
        <f t="shared" si="36"/>
        <v>2042.4795125524593</v>
      </c>
      <c r="CB42">
        <f t="shared" si="37"/>
        <v>1050.515674363977</v>
      </c>
      <c r="CC42">
        <f t="shared" si="25"/>
        <v>8216.2382021187059</v>
      </c>
      <c r="CD42">
        <f t="shared" si="26"/>
        <v>0.62355093525418359</v>
      </c>
      <c r="CE42">
        <f>CC42/'care receipt'!CC42</f>
        <v>1.4654398276764118</v>
      </c>
      <c r="CG42">
        <f>G42*Z42*365.25/7*'care receipt'!$CL42/10^6</f>
        <v>48.971500182894843</v>
      </c>
      <c r="CH42">
        <f>H42*AN42*365.25/7*'care receipt'!$CL42/10^6</f>
        <v>61.859601365731585</v>
      </c>
      <c r="CI42">
        <f>I42*BB42*365.25/7*'care receipt'!$CL42/10^6</f>
        <v>44.184953474777394</v>
      </c>
      <c r="CJ42">
        <f>J42*BP42*365.25/7*'care receipt'!$CL42/10^6</f>
        <v>22.72580258995599</v>
      </c>
      <c r="CK42">
        <f t="shared" si="27"/>
        <v>177.7418576133598</v>
      </c>
      <c r="CM42" s="1">
        <v>17801</v>
      </c>
      <c r="CN42" s="1">
        <v>24831</v>
      </c>
      <c r="CO42" s="1">
        <v>652</v>
      </c>
      <c r="CP42" s="1">
        <v>8</v>
      </c>
      <c r="CR42">
        <f>'care receipt'!$N$5*'care provision'!CM42/1000</f>
        <v>1176.4800703005524</v>
      </c>
      <c r="CS42">
        <f>'care receipt'!$N$5*'care provision'!CN42/1000</f>
        <v>1641.0975015804174</v>
      </c>
      <c r="CT42">
        <f>'care receipt'!$N$5*'care provision'!CO42/1000</f>
        <v>43.091118804334592</v>
      </c>
      <c r="CU42">
        <f>'care receipt'!$N$5*'care provision'!CP42/1000</f>
        <v>0.52872538410226488</v>
      </c>
      <c r="CW42">
        <f t="shared" si="38"/>
        <v>2058</v>
      </c>
      <c r="CX42">
        <f t="shared" si="39"/>
        <v>0.48423601098990787</v>
      </c>
      <c r="CY42">
        <f t="shared" si="40"/>
        <v>0.44430726286971922</v>
      </c>
      <c r="CZ42">
        <f t="shared" si="41"/>
        <v>1.6390145801910509E-2</v>
      </c>
      <c r="DA42">
        <f t="shared" si="42"/>
        <v>4.1313778145011355E-4</v>
      </c>
      <c r="DC42" s="1">
        <v>533.26279999999997</v>
      </c>
      <c r="DD42" s="1">
        <v>609.47950000000003</v>
      </c>
      <c r="DE42" s="1">
        <v>619.69100000000003</v>
      </c>
      <c r="DF42" s="1">
        <v>885.55060000000003</v>
      </c>
      <c r="DH42">
        <f t="shared" si="43"/>
        <v>7.5284766771920326</v>
      </c>
      <c r="DI42">
        <f t="shared" si="44"/>
        <v>12.002583416573785</v>
      </c>
      <c r="DJ42">
        <f t="shared" si="45"/>
        <v>0.32043814203572291</v>
      </c>
      <c r="DK42">
        <f t="shared" si="46"/>
        <v>5.6185569735238928E-3</v>
      </c>
      <c r="DL42">
        <f>SUM(DH42:DK42)/'care receipt'!DS42</f>
        <v>0.19343305585168921</v>
      </c>
      <c r="DM42">
        <f t="shared" si="28"/>
        <v>19.857116792775063</v>
      </c>
      <c r="DN42">
        <f t="shared" si="32"/>
        <v>3.3829600000000015E-2</v>
      </c>
      <c r="DO42" s="1">
        <v>0.2967593</v>
      </c>
      <c r="DP42" s="1">
        <v>0.26292969999999999</v>
      </c>
      <c r="DQ42" s="1">
        <v>0.50528770000000001</v>
      </c>
      <c r="DR42" s="1">
        <v>0.2998497</v>
      </c>
      <c r="DS42" s="1">
        <v>4.5797499999999998E-2</v>
      </c>
      <c r="DT42" s="1">
        <v>1.22335E-2</v>
      </c>
      <c r="DU42" s="1">
        <v>0.29546909999999998</v>
      </c>
      <c r="DV42" s="1">
        <v>0.248446</v>
      </c>
      <c r="DW42" s="1">
        <v>0.25992290000000001</v>
      </c>
      <c r="DX42" s="1">
        <v>0.2771208</v>
      </c>
      <c r="DY42" s="1">
        <v>0.32219979999999998</v>
      </c>
      <c r="EA42">
        <f t="shared" si="29"/>
        <v>0.2967593</v>
      </c>
      <c r="EB42">
        <f t="shared" si="30"/>
        <v>0.50528770000000001</v>
      </c>
      <c r="EC42">
        <f t="shared" si="31"/>
        <v>0.2998497</v>
      </c>
      <c r="ED42">
        <f t="shared" si="47"/>
        <v>3.4808502028946295E-2</v>
      </c>
      <c r="EE42">
        <f t="shared" si="33"/>
        <v>9.090170000000003E-2</v>
      </c>
      <c r="EG42" s="1">
        <v>0.2967593</v>
      </c>
      <c r="EH42" s="1">
        <v>0.32957589999999998</v>
      </c>
      <c r="EI42" s="1">
        <v>0.41438599999999998</v>
      </c>
      <c r="EJ42" s="1">
        <v>0.2744858</v>
      </c>
      <c r="EK42" s="1">
        <v>0.13987730000000001</v>
      </c>
      <c r="EL42" s="1">
        <v>4470.8670000000002</v>
      </c>
      <c r="EM42" s="1">
        <v>4708.9279999999999</v>
      </c>
      <c r="EN42" s="1">
        <v>4907.2610000000004</v>
      </c>
      <c r="EO42" s="1">
        <v>4165.7560000000003</v>
      </c>
      <c r="EP42" s="1">
        <v>4072.8780000000002</v>
      </c>
    </row>
    <row r="43" spans="1:146" x14ac:dyDescent="0.25">
      <c r="A43">
        <v>2059</v>
      </c>
      <c r="B43" s="1">
        <v>36303</v>
      </c>
      <c r="C43" s="1">
        <v>56184</v>
      </c>
      <c r="D43" s="1">
        <v>40080</v>
      </c>
      <c r="E43" s="1">
        <v>19519</v>
      </c>
      <c r="G43">
        <f>'care receipt'!$N$5*'care provision'!B43/1000</f>
        <v>2399.2897023830656</v>
      </c>
      <c r="H43">
        <f>'care receipt'!$N$5*'care provision'!C43/1000</f>
        <v>3713.2383725502063</v>
      </c>
      <c r="I43">
        <f>'care receipt'!$N$5*'care provision'!D43/1000</f>
        <v>2648.9141743523473</v>
      </c>
      <c r="J43">
        <f>'care receipt'!$N$5*'care provision'!E43/1000</f>
        <v>1290.0238465365137</v>
      </c>
      <c r="K43">
        <f t="shared" si="12"/>
        <v>10051.466095822132</v>
      </c>
      <c r="L43">
        <f>K43/'care receipt'!BR43</f>
        <v>1.782891574739458</v>
      </c>
      <c r="N43" s="1">
        <v>12991</v>
      </c>
      <c r="O43" s="1">
        <v>7386</v>
      </c>
      <c r="P43" s="1">
        <v>6866</v>
      </c>
      <c r="Q43" s="1">
        <v>3109</v>
      </c>
      <c r="R43" s="1">
        <v>6026</v>
      </c>
      <c r="S43" s="1">
        <v>17.746079999999999</v>
      </c>
      <c r="U43">
        <f>'care receipt'!$N$5*'care provision'!N43/1000</f>
        <v>858.58393310906536</v>
      </c>
      <c r="V43">
        <f>'care receipt'!$N$5*'care provision'!O43/1000</f>
        <v>488.14571087241609</v>
      </c>
      <c r="W43">
        <f>'care receipt'!$N$5*'care provision'!P43/1000</f>
        <v>453.77856090576887</v>
      </c>
      <c r="X43">
        <f>'care receipt'!$N$5*'care provision'!Q43/1000</f>
        <v>205.4759023967427</v>
      </c>
      <c r="Y43">
        <f>'care receipt'!$N$5*'care provision'!R43/1000</f>
        <v>398.26239557503106</v>
      </c>
      <c r="Z43">
        <f t="shared" si="13"/>
        <v>17.746079999999999</v>
      </c>
      <c r="AB43" s="1">
        <v>24478</v>
      </c>
      <c r="AC43" s="1">
        <v>11443</v>
      </c>
      <c r="AD43" s="1">
        <v>9415</v>
      </c>
      <c r="AE43" s="1">
        <v>4013</v>
      </c>
      <c r="AF43" s="1">
        <v>7585</v>
      </c>
      <c r="AG43" s="1">
        <v>14.97505</v>
      </c>
      <c r="AI43">
        <f>'care receipt'!$N$5*'care provision'!AB43/1000</f>
        <v>1617.7674940069051</v>
      </c>
      <c r="AJ43">
        <f>'care receipt'!$N$5*'care provision'!AC43/1000</f>
        <v>756.27557128527712</v>
      </c>
      <c r="AK43">
        <f>'care receipt'!$N$5*'care provision'!AD43/1000</f>
        <v>622.24368641535295</v>
      </c>
      <c r="AL43">
        <f>'care receipt'!$N$5*'care provision'!AE43/1000</f>
        <v>265.22187080029863</v>
      </c>
      <c r="AM43">
        <f>'care receipt'!$N$5*'care provision'!AF43/1000</f>
        <v>501.29775480195991</v>
      </c>
      <c r="AN43">
        <f t="shared" si="14"/>
        <v>14.97505</v>
      </c>
      <c r="AP43" s="1">
        <v>17239</v>
      </c>
      <c r="AQ43" s="1">
        <v>8718</v>
      </c>
      <c r="AR43" s="1">
        <v>7404</v>
      </c>
      <c r="AS43" s="1">
        <v>3212</v>
      </c>
      <c r="AT43" s="1">
        <v>5536</v>
      </c>
      <c r="AU43" s="1">
        <v>14.92206</v>
      </c>
      <c r="AW43">
        <f>'care receipt'!$N$5*'care provision'!AP43/1000</f>
        <v>1139.337112067368</v>
      </c>
      <c r="AX43">
        <f>'care receipt'!$N$5*'care provision'!AQ43/1000</f>
        <v>576.17848732544314</v>
      </c>
      <c r="AY43">
        <f>'care receipt'!$N$5*'care provision'!AR43/1000</f>
        <v>489.33534298664614</v>
      </c>
      <c r="AZ43">
        <f>'care receipt'!$N$5*'care provision'!AS43/1000</f>
        <v>212.28324171705938</v>
      </c>
      <c r="BA43">
        <f>'care receipt'!$N$5*'care provision'!AT43/1000</f>
        <v>365.87796579876732</v>
      </c>
      <c r="BB43">
        <f t="shared" si="15"/>
        <v>14.92206</v>
      </c>
      <c r="BD43" s="1">
        <v>8423</v>
      </c>
      <c r="BE43" s="1">
        <v>4803</v>
      </c>
      <c r="BF43" s="1">
        <v>4155</v>
      </c>
      <c r="BG43" s="1">
        <v>1843</v>
      </c>
      <c r="BH43" s="1">
        <v>3282</v>
      </c>
      <c r="BI43" s="1">
        <v>15.764720000000001</v>
      </c>
      <c r="BK43">
        <f>'care receipt'!$N$5*'care provision'!BD43/1000</f>
        <v>556.6817387866721</v>
      </c>
      <c r="BL43">
        <f>'care receipt'!$N$5*'care provision'!BE43/1000</f>
        <v>317.43350248039729</v>
      </c>
      <c r="BM43">
        <f>'care receipt'!$N$5*'care provision'!BF43/1000</f>
        <v>274.60674636811387</v>
      </c>
      <c r="BN43">
        <f>'care receipt'!$N$5*'care provision'!BG43/1000</f>
        <v>121.80511036255928</v>
      </c>
      <c r="BO43">
        <f>'care receipt'!$N$5*'care provision'!BH43/1000</f>
        <v>216.90958882795417</v>
      </c>
      <c r="BP43">
        <f t="shared" si="16"/>
        <v>15.764720000000001</v>
      </c>
      <c r="BR43">
        <f t="shared" si="17"/>
        <v>4172.3702779700106</v>
      </c>
      <c r="BS43">
        <f t="shared" si="18"/>
        <v>2138.0332719635339</v>
      </c>
      <c r="BT43">
        <f t="shared" si="19"/>
        <v>1839.9643366758819</v>
      </c>
      <c r="BU43">
        <f t="shared" si="20"/>
        <v>804.78612527665996</v>
      </c>
      <c r="BV43">
        <f t="shared" si="21"/>
        <v>1482.3477050037122</v>
      </c>
      <c r="BW43">
        <f t="shared" si="22"/>
        <v>15.723879159948979</v>
      </c>
      <c r="BY43">
        <f t="shared" si="34"/>
        <v>2221.658536051219</v>
      </c>
      <c r="BZ43">
        <f t="shared" si="35"/>
        <v>2901.4380055336956</v>
      </c>
      <c r="CA43">
        <f t="shared" si="36"/>
        <v>2062.4757633309778</v>
      </c>
      <c r="CB43">
        <f t="shared" si="37"/>
        <v>1061.1485491547069</v>
      </c>
      <c r="CC43">
        <f t="shared" si="25"/>
        <v>8246.7208540705997</v>
      </c>
      <c r="CD43">
        <f t="shared" si="26"/>
        <v>0.62122831998807659</v>
      </c>
      <c r="CE43">
        <f>CC43/'care receipt'!CC43</f>
        <v>1.4542424200921606</v>
      </c>
      <c r="CG43">
        <f>G43*Z43*365.25/7*'care receipt'!$CL43/10^6</f>
        <v>48.925526388202968</v>
      </c>
      <c r="CH43">
        <f>H43*AN43*365.25/7*'care receipt'!$CL43/10^6</f>
        <v>63.895679466469169</v>
      </c>
      <c r="CI43">
        <f>I43*BB43*365.25/7*'care receipt'!$CL43/10^6</f>
        <v>45.419991752302501</v>
      </c>
      <c r="CJ43">
        <f>J43*BP43*365.25/7*'care receipt'!$CL43/10^6</f>
        <v>23.36869077808408</v>
      </c>
      <c r="CK43">
        <f t="shared" si="27"/>
        <v>181.60988838505872</v>
      </c>
      <c r="CM43" s="1">
        <v>17628</v>
      </c>
      <c r="CN43" s="1">
        <v>24690</v>
      </c>
      <c r="CO43" s="1">
        <v>615</v>
      </c>
      <c r="CP43" s="1">
        <v>2</v>
      </c>
      <c r="CR43">
        <f>'care receipt'!$N$5*'care provision'!CM43/1000</f>
        <v>1165.0463838693406</v>
      </c>
      <c r="CS43">
        <f>'care receipt'!$N$5*'care provision'!CN43/1000</f>
        <v>1631.7787166856151</v>
      </c>
      <c r="CT43">
        <f>'care receipt'!$N$5*'care provision'!CO43/1000</f>
        <v>40.645763902861617</v>
      </c>
      <c r="CU43">
        <f>'care receipt'!$N$5*'care provision'!CP43/1000</f>
        <v>0.13218134602556622</v>
      </c>
      <c r="CW43">
        <f t="shared" si="38"/>
        <v>2059</v>
      </c>
      <c r="CX43">
        <f t="shared" si="39"/>
        <v>0.48557970415668117</v>
      </c>
      <c r="CY43">
        <f t="shared" si="40"/>
        <v>0.43944895343870144</v>
      </c>
      <c r="CZ43">
        <f t="shared" si="41"/>
        <v>1.5344311377245509E-2</v>
      </c>
      <c r="DA43">
        <f t="shared" si="42"/>
        <v>1.0246426558737639E-4</v>
      </c>
      <c r="DC43" s="1">
        <v>533.56050000000005</v>
      </c>
      <c r="DD43" s="1">
        <v>616.15480000000002</v>
      </c>
      <c r="DE43" s="1">
        <v>590.57180000000005</v>
      </c>
      <c r="DF43" s="1">
        <v>530.42489999999998</v>
      </c>
      <c r="DH43">
        <f t="shared" si="43"/>
        <v>7.4594727732062083</v>
      </c>
      <c r="DI43">
        <f t="shared" si="44"/>
        <v>12.065139465884183</v>
      </c>
      <c r="DJ43">
        <f t="shared" si="45"/>
        <v>0.28805090340585615</v>
      </c>
      <c r="DK43">
        <f t="shared" si="46"/>
        <v>8.4134732696971627E-4</v>
      </c>
      <c r="DL43">
        <f>SUM(DH43:DK43)/'care receipt'!DS43</f>
        <v>0.18690172262653951</v>
      </c>
      <c r="DM43">
        <f t="shared" si="28"/>
        <v>19.813504489823217</v>
      </c>
      <c r="DN43">
        <f t="shared" si="32"/>
        <v>3.3873299999999995E-2</v>
      </c>
      <c r="DO43" s="1">
        <v>0.2960719</v>
      </c>
      <c r="DP43" s="1">
        <v>0.2621986</v>
      </c>
      <c r="DQ43" s="1">
        <v>0.50285440000000003</v>
      </c>
      <c r="DR43" s="1">
        <v>0.3044076</v>
      </c>
      <c r="DS43" s="1">
        <v>4.5071300000000002E-2</v>
      </c>
      <c r="DT43" s="1">
        <v>1.1480199999999999E-2</v>
      </c>
      <c r="DU43" s="1">
        <v>0.29466409999999998</v>
      </c>
      <c r="DV43" s="1">
        <v>0.25023119999999999</v>
      </c>
      <c r="DW43" s="1">
        <v>0.26205050000000002</v>
      </c>
      <c r="DX43" s="1">
        <v>0.27229419999999999</v>
      </c>
      <c r="DY43" s="1">
        <v>0.31999670000000002</v>
      </c>
      <c r="EA43">
        <f t="shared" si="29"/>
        <v>0.2960719</v>
      </c>
      <c r="EB43">
        <f t="shared" si="30"/>
        <v>0.50285440000000003</v>
      </c>
      <c r="EC43">
        <f t="shared" si="31"/>
        <v>0.3044076</v>
      </c>
      <c r="ED43">
        <f t="shared" si="47"/>
        <v>3.407003016493565E-2</v>
      </c>
      <c r="EE43">
        <f t="shared" si="33"/>
        <v>9.1135700000000042E-2</v>
      </c>
      <c r="EG43" s="1">
        <v>0.2960719</v>
      </c>
      <c r="EH43" s="1">
        <v>0.3304763</v>
      </c>
      <c r="EI43" s="1">
        <v>0.41171869999999999</v>
      </c>
      <c r="EJ43" s="1">
        <v>0.2788891</v>
      </c>
      <c r="EK43" s="1">
        <v>0.1537433</v>
      </c>
      <c r="EL43" s="1">
        <v>4522.5119999999997</v>
      </c>
      <c r="EM43" s="1">
        <v>4723.4380000000001</v>
      </c>
      <c r="EN43" s="1">
        <v>4922.9380000000001</v>
      </c>
      <c r="EO43" s="1">
        <v>4209.4809999999998</v>
      </c>
      <c r="EP43" s="1">
        <v>4149.5140000000001</v>
      </c>
    </row>
    <row r="44" spans="1:146" x14ac:dyDescent="0.25">
      <c r="A44">
        <v>2060</v>
      </c>
      <c r="B44" s="1">
        <v>35808</v>
      </c>
      <c r="C44" s="1">
        <v>56479</v>
      </c>
      <c r="D44" s="1">
        <v>40541</v>
      </c>
      <c r="E44" s="1">
        <v>19371</v>
      </c>
      <c r="G44">
        <f>'care receipt'!$N$5*'care provision'!B44/1000</f>
        <v>2366.5748192417382</v>
      </c>
      <c r="H44">
        <f>'care receipt'!$N$5*'care provision'!C44/1000</f>
        <v>3732.7351210889774</v>
      </c>
      <c r="I44">
        <f>'care receipt'!$N$5*'care provision'!D44/1000</f>
        <v>2679.3819746112404</v>
      </c>
      <c r="J44">
        <f>'care receipt'!$N$5*'care provision'!E44/1000</f>
        <v>1280.2424269306218</v>
      </c>
      <c r="K44">
        <f t="shared" si="12"/>
        <v>10058.934341872577</v>
      </c>
      <c r="L44">
        <f>K44/'care receipt'!BR44</f>
        <v>1.7756609188697297</v>
      </c>
      <c r="N44" s="1">
        <v>12906</v>
      </c>
      <c r="O44" s="1">
        <v>7546</v>
      </c>
      <c r="P44" s="1">
        <v>6455</v>
      </c>
      <c r="Q44" s="1">
        <v>3048</v>
      </c>
      <c r="R44" s="1">
        <v>6197</v>
      </c>
      <c r="S44" s="1">
        <v>18.02318</v>
      </c>
      <c r="U44">
        <f>'care receipt'!$N$5*'care provision'!N44/1000</f>
        <v>852.96622590297886</v>
      </c>
      <c r="V44">
        <f>'care receipt'!$N$5*'care provision'!O44/1000</f>
        <v>498.72021855446138</v>
      </c>
      <c r="W44">
        <f>'care receipt'!$N$5*'care provision'!P44/1000</f>
        <v>426.61529429751499</v>
      </c>
      <c r="X44">
        <f>'care receipt'!$N$5*'care provision'!Q44/1000</f>
        <v>201.44437134296294</v>
      </c>
      <c r="Y44">
        <f>'care receipt'!$N$5*'care provision'!R44/1000</f>
        <v>409.56390066021697</v>
      </c>
      <c r="Z44">
        <f t="shared" si="13"/>
        <v>18.02318</v>
      </c>
      <c r="AB44" s="1">
        <v>24494</v>
      </c>
      <c r="AC44" s="1">
        <v>11404</v>
      </c>
      <c r="AD44" s="1">
        <v>9527</v>
      </c>
      <c r="AE44" s="1">
        <v>4042</v>
      </c>
      <c r="AF44" s="1">
        <v>7653</v>
      </c>
      <c r="AG44" s="1">
        <v>15.09327</v>
      </c>
      <c r="AI44">
        <f>'care receipt'!$N$5*'care provision'!AB44/1000</f>
        <v>1618.8249447751095</v>
      </c>
      <c r="AJ44">
        <f>'care receipt'!$N$5*'care provision'!AC44/1000</f>
        <v>753.69803503777871</v>
      </c>
      <c r="AK44">
        <f>'care receipt'!$N$5*'care provision'!AD44/1000</f>
        <v>629.64584179278472</v>
      </c>
      <c r="AL44">
        <f>'care receipt'!$N$5*'care provision'!AE44/1000</f>
        <v>267.13850031766935</v>
      </c>
      <c r="AM44">
        <f>'care receipt'!$N$5*'care provision'!AF44/1000</f>
        <v>505.79192056682916</v>
      </c>
      <c r="AN44">
        <f t="shared" si="14"/>
        <v>15.09327</v>
      </c>
      <c r="AP44" s="1">
        <v>17287</v>
      </c>
      <c r="AQ44" s="1">
        <v>8600</v>
      </c>
      <c r="AR44" s="1">
        <v>7449</v>
      </c>
      <c r="AS44" s="1">
        <v>3292</v>
      </c>
      <c r="AT44" s="1">
        <v>5813</v>
      </c>
      <c r="AU44" s="1">
        <v>14.875769999999999</v>
      </c>
      <c r="AW44">
        <f>'care receipt'!$N$5*'care provision'!AP44/1000</f>
        <v>1142.5094643719817</v>
      </c>
      <c r="AX44">
        <f>'care receipt'!$N$5*'care provision'!AQ44/1000</f>
        <v>568.37978790993475</v>
      </c>
      <c r="AY44">
        <f>'care receipt'!$N$5*'care provision'!AR44/1000</f>
        <v>492.30942327222141</v>
      </c>
      <c r="AZ44">
        <f>'care receipt'!$N$5*'care provision'!AS44/1000</f>
        <v>217.570495558082</v>
      </c>
      <c r="BA44">
        <f>'care receipt'!$N$5*'care provision'!AT44/1000</f>
        <v>384.1850822233082</v>
      </c>
      <c r="BB44">
        <f t="shared" si="15"/>
        <v>14.875769999999999</v>
      </c>
      <c r="BD44" s="1">
        <v>8357</v>
      </c>
      <c r="BE44" s="1">
        <v>4863</v>
      </c>
      <c r="BF44" s="1">
        <v>4267</v>
      </c>
      <c r="BG44" s="1">
        <v>1875</v>
      </c>
      <c r="BH44" s="1">
        <v>3249</v>
      </c>
      <c r="BI44" s="1">
        <v>15.636900000000001</v>
      </c>
      <c r="BK44">
        <f>'care receipt'!$N$5*'care provision'!BD44/1000</f>
        <v>552.31975436782852</v>
      </c>
      <c r="BL44">
        <f>'care receipt'!$N$5*'care provision'!BE44/1000</f>
        <v>321.3989428611643</v>
      </c>
      <c r="BM44">
        <f>'care receipt'!$N$5*'care provision'!BF44/1000</f>
        <v>282.00890174554559</v>
      </c>
      <c r="BN44">
        <f>'care receipt'!$N$5*'care provision'!BG44/1000</f>
        <v>123.92001189896834</v>
      </c>
      <c r="BO44">
        <f>'care receipt'!$N$5*'care provision'!BH44/1000</f>
        <v>214.72859661853235</v>
      </c>
      <c r="BP44">
        <f t="shared" si="16"/>
        <v>15.636900000000001</v>
      </c>
      <c r="BR44">
        <f t="shared" si="17"/>
        <v>4166.6203894178989</v>
      </c>
      <c r="BS44">
        <f t="shared" si="18"/>
        <v>2142.1969843633392</v>
      </c>
      <c r="BT44">
        <f t="shared" si="19"/>
        <v>1830.5794611080667</v>
      </c>
      <c r="BU44">
        <f t="shared" si="20"/>
        <v>810.07337911768263</v>
      </c>
      <c r="BV44">
        <f t="shared" si="21"/>
        <v>1514.2695000688868</v>
      </c>
      <c r="BW44">
        <f t="shared" si="22"/>
        <v>15.793847576133878</v>
      </c>
      <c r="BY44">
        <f t="shared" si="34"/>
        <v>2225.5832489970062</v>
      </c>
      <c r="BZ44">
        <f t="shared" si="35"/>
        <v>2939.6978767784244</v>
      </c>
      <c r="CA44">
        <f t="shared" si="36"/>
        <v>2079.7267166011407</v>
      </c>
      <c r="CB44">
        <f t="shared" si="37"/>
        <v>1044.5640113959275</v>
      </c>
      <c r="CC44">
        <f t="shared" si="25"/>
        <v>8289.5718537724988</v>
      </c>
      <c r="CD44">
        <f t="shared" si="26"/>
        <v>0.6231058994228712</v>
      </c>
      <c r="CE44">
        <f>CC44/'care receipt'!CC44</f>
        <v>1.4474421622739071</v>
      </c>
      <c r="CG44">
        <f>G44*Z44*365.25/7*'care receipt'!$CL44/10^6</f>
        <v>49.893451159654852</v>
      </c>
      <c r="CH44">
        <f>H44*AN44*365.25/7*'care receipt'!$CL44/10^6</f>
        <v>65.902577450331393</v>
      </c>
      <c r="CI44">
        <f>I44*BB44*365.25/7*'care receipt'!$CL44/10^6</f>
        <v>46.623618059190356</v>
      </c>
      <c r="CJ44">
        <f>J44*BP44*365.25/7*'care receipt'!$CL44/10^6</f>
        <v>23.417188958985545</v>
      </c>
      <c r="CK44">
        <f t="shared" si="27"/>
        <v>185.83683562816216</v>
      </c>
      <c r="CM44" s="1">
        <v>17562</v>
      </c>
      <c r="CN44" s="1">
        <v>24807</v>
      </c>
      <c r="CO44" s="1">
        <v>616</v>
      </c>
      <c r="CP44" s="1">
        <v>7</v>
      </c>
      <c r="CR44">
        <f>'care receipt'!$N$5*'care provision'!CM44/1000</f>
        <v>1160.684399450497</v>
      </c>
      <c r="CS44">
        <f>'care receipt'!$N$5*'care provision'!CN44/1000</f>
        <v>1639.5113254281107</v>
      </c>
      <c r="CT44">
        <f>'care receipt'!$N$5*'care provision'!CO44/1000</f>
        <v>40.711854575874398</v>
      </c>
      <c r="CU44">
        <f>'care receipt'!$N$5*'care provision'!CP44/1000</f>
        <v>0.46263471108948179</v>
      </c>
      <c r="CW44">
        <f t="shared" si="38"/>
        <v>2060</v>
      </c>
      <c r="CX44">
        <f t="shared" si="39"/>
        <v>0.49044906166219832</v>
      </c>
      <c r="CY44">
        <f t="shared" si="40"/>
        <v>0.43922519874643673</v>
      </c>
      <c r="CZ44">
        <f t="shared" si="41"/>
        <v>1.5194494462396091E-2</v>
      </c>
      <c r="DA44">
        <f t="shared" si="42"/>
        <v>3.6136492695266115E-4</v>
      </c>
      <c r="DC44" s="1">
        <v>528.24429999999995</v>
      </c>
      <c r="DD44" s="1">
        <v>603.06629999999996</v>
      </c>
      <c r="DE44" s="1">
        <v>653.69380000000001</v>
      </c>
      <c r="DF44" s="1">
        <v>640.49310000000003</v>
      </c>
      <c r="DH44">
        <f t="shared" si="43"/>
        <v>7.3574990173037778</v>
      </c>
      <c r="DI44">
        <f t="shared" si="44"/>
        <v>11.864808346008319</v>
      </c>
      <c r="DJ44">
        <f t="shared" si="45"/>
        <v>0.31935704307300872</v>
      </c>
      <c r="DK44">
        <f t="shared" si="46"/>
        <v>3.5557720832796792E-3</v>
      </c>
      <c r="DL44">
        <f>SUM(DH44:DK44)/'care receipt'!DS44</f>
        <v>0.1792162690728627</v>
      </c>
      <c r="DM44">
        <f t="shared" si="28"/>
        <v>19.545220178468387</v>
      </c>
      <c r="DN44">
        <f t="shared" si="32"/>
        <v>3.2578799999999963E-2</v>
      </c>
      <c r="DO44" s="1">
        <v>0.29610779999999998</v>
      </c>
      <c r="DP44" s="1">
        <v>0.26352900000000001</v>
      </c>
      <c r="DQ44" s="1">
        <v>0.50387669999999996</v>
      </c>
      <c r="DR44" s="1">
        <v>0.30798609999999998</v>
      </c>
      <c r="DS44" s="1">
        <v>4.5653600000000003E-2</v>
      </c>
      <c r="DT44" s="1">
        <v>1.28205E-2</v>
      </c>
      <c r="DU44" s="1">
        <v>0.29474070000000002</v>
      </c>
      <c r="DV44" s="1">
        <v>0.24915999999999999</v>
      </c>
      <c r="DW44" s="1">
        <v>0.2569668</v>
      </c>
      <c r="DX44" s="1">
        <v>0.27224739999999997</v>
      </c>
      <c r="DY44" s="1">
        <v>0.32049719999999998</v>
      </c>
      <c r="EA44">
        <f t="shared" si="29"/>
        <v>0.29610779999999998</v>
      </c>
      <c r="EB44">
        <f t="shared" si="30"/>
        <v>0.50387669999999996</v>
      </c>
      <c r="EC44">
        <f t="shared" si="31"/>
        <v>0.30798609999999998</v>
      </c>
      <c r="ED44">
        <f t="shared" si="47"/>
        <v>3.5037863918747497E-2</v>
      </c>
      <c r="EE44">
        <f t="shared" si="33"/>
        <v>9.4066399999999939E-2</v>
      </c>
      <c r="EG44" s="1">
        <v>0.29610779999999998</v>
      </c>
      <c r="EH44" s="1">
        <v>0.33227109999999999</v>
      </c>
      <c r="EI44" s="1">
        <v>0.40981030000000002</v>
      </c>
      <c r="EJ44" s="1">
        <v>0.28284429999999999</v>
      </c>
      <c r="EK44" s="1">
        <v>0.18548390000000001</v>
      </c>
      <c r="EL44" s="1">
        <v>4577.5150000000003</v>
      </c>
      <c r="EM44" s="1">
        <v>4802.0330000000004</v>
      </c>
      <c r="EN44" s="1">
        <v>4963.3729999999996</v>
      </c>
      <c r="EO44" s="1">
        <v>4244.5829999999996</v>
      </c>
      <c r="EP44" s="1">
        <v>4098.76</v>
      </c>
    </row>
    <row r="45" spans="1:146" x14ac:dyDescent="0.25">
      <c r="A45">
        <v>2061</v>
      </c>
      <c r="B45" s="1">
        <v>35426</v>
      </c>
      <c r="C45" s="1">
        <v>56448</v>
      </c>
      <c r="D45" s="1">
        <v>40959</v>
      </c>
      <c r="E45" s="1">
        <v>19354</v>
      </c>
      <c r="G45">
        <f>'care receipt'!$N$5*'care provision'!B45/1000</f>
        <v>2341.3281821508549</v>
      </c>
      <c r="H45">
        <f>'care receipt'!$N$5*'care provision'!C45/1000</f>
        <v>3730.6863102255811</v>
      </c>
      <c r="I45">
        <f>'care receipt'!$N$5*'care provision'!D45/1000</f>
        <v>2707.0078759305834</v>
      </c>
      <c r="J45">
        <f>'care receipt'!$N$5*'care provision'!E45/1000</f>
        <v>1279.1188854894044</v>
      </c>
      <c r="K45">
        <f t="shared" si="12"/>
        <v>10058.141253796424</v>
      </c>
      <c r="L45">
        <f>K45/'care receipt'!BR45</f>
        <v>1.7631990546035938</v>
      </c>
      <c r="N45" s="1">
        <v>12685</v>
      </c>
      <c r="O45" s="1">
        <v>7401</v>
      </c>
      <c r="P45" s="1">
        <v>6557</v>
      </c>
      <c r="Q45" s="1">
        <v>3068</v>
      </c>
      <c r="R45" s="1">
        <v>6093</v>
      </c>
      <c r="S45" s="1">
        <v>18.369</v>
      </c>
      <c r="U45">
        <f>'care receipt'!$N$5*'care provision'!N45/1000</f>
        <v>838.36018716715375</v>
      </c>
      <c r="V45">
        <f>'care receipt'!$N$5*'care provision'!O45/1000</f>
        <v>489.13707096760783</v>
      </c>
      <c r="W45">
        <f>'care receipt'!$N$5*'care provision'!P45/1000</f>
        <v>433.35654294481884</v>
      </c>
      <c r="X45">
        <f>'care receipt'!$N$5*'care provision'!Q45/1000</f>
        <v>202.76618480321858</v>
      </c>
      <c r="Y45">
        <f>'care receipt'!$N$5*'care provision'!R45/1000</f>
        <v>402.69047066688751</v>
      </c>
      <c r="Z45">
        <f t="shared" si="13"/>
        <v>18.369</v>
      </c>
      <c r="AB45" s="1">
        <v>24595</v>
      </c>
      <c r="AC45" s="1">
        <v>11446</v>
      </c>
      <c r="AD45" s="1">
        <v>9543</v>
      </c>
      <c r="AE45" s="1">
        <v>4011</v>
      </c>
      <c r="AF45" s="1">
        <v>7671</v>
      </c>
      <c r="AG45" s="1">
        <v>14.928699999999999</v>
      </c>
      <c r="AI45">
        <f>'care receipt'!$N$5*'care provision'!AB45/1000</f>
        <v>1625.5001027494009</v>
      </c>
      <c r="AJ45">
        <f>'care receipt'!$N$5*'care provision'!AC45/1000</f>
        <v>756.47384330431544</v>
      </c>
      <c r="AK45">
        <f>'care receipt'!$N$5*'care provision'!AD45/1000</f>
        <v>630.70329256098933</v>
      </c>
      <c r="AL45">
        <f>'care receipt'!$N$5*'care provision'!AE45/1000</f>
        <v>265.08968945427307</v>
      </c>
      <c r="AM45">
        <f>'care receipt'!$N$5*'care provision'!AF45/1000</f>
        <v>506.98155268105927</v>
      </c>
      <c r="AN45">
        <f t="shared" si="14"/>
        <v>14.928699999999999</v>
      </c>
      <c r="AP45" s="1">
        <v>17597</v>
      </c>
      <c r="AQ45" s="1">
        <v>8839</v>
      </c>
      <c r="AR45" s="1">
        <v>7496</v>
      </c>
      <c r="AS45" s="1">
        <v>3322</v>
      </c>
      <c r="AT45" s="1">
        <v>5650</v>
      </c>
      <c r="AU45" s="1">
        <v>14.91803</v>
      </c>
      <c r="AW45">
        <f>'care receipt'!$N$5*'care provision'!AP45/1000</f>
        <v>1162.9975730059446</v>
      </c>
      <c r="AX45">
        <f>'care receipt'!$N$5*'care provision'!AQ45/1000</f>
        <v>584.17545875998997</v>
      </c>
      <c r="AY45">
        <f>'care receipt'!$N$5*'care provision'!AR45/1000</f>
        <v>495.41568490382218</v>
      </c>
      <c r="AZ45">
        <f>'care receipt'!$N$5*'care provision'!AS45/1000</f>
        <v>219.5532157484655</v>
      </c>
      <c r="BA45">
        <f>'care receipt'!$N$5*'care provision'!AT45/1000</f>
        <v>373.41230252222459</v>
      </c>
      <c r="BB45">
        <f t="shared" si="15"/>
        <v>14.91803</v>
      </c>
      <c r="BD45" s="1">
        <v>8486</v>
      </c>
      <c r="BE45" s="1">
        <v>4825</v>
      </c>
      <c r="BF45" s="1">
        <v>4206</v>
      </c>
      <c r="BG45" s="1">
        <v>1934</v>
      </c>
      <c r="BH45" s="1">
        <v>3199</v>
      </c>
      <c r="BI45" s="1">
        <v>15.66907</v>
      </c>
      <c r="BK45">
        <f>'care receipt'!$N$5*'care provision'!BD45/1000</f>
        <v>560.84545118647759</v>
      </c>
      <c r="BL45">
        <f>'care receipt'!$N$5*'care provision'!BE45/1000</f>
        <v>318.88749728667852</v>
      </c>
      <c r="BM45">
        <f>'care receipt'!$N$5*'care provision'!BF45/1000</f>
        <v>277.97737069176577</v>
      </c>
      <c r="BN45">
        <f>'care receipt'!$N$5*'care provision'!BG45/1000</f>
        <v>127.81936160672254</v>
      </c>
      <c r="BO45">
        <f>'care receipt'!$N$5*'care provision'!BH45/1000</f>
        <v>211.42406296789318</v>
      </c>
      <c r="BP45">
        <f t="shared" si="16"/>
        <v>15.66907</v>
      </c>
      <c r="BR45">
        <f t="shared" si="17"/>
        <v>4187.7033141089769</v>
      </c>
      <c r="BS45">
        <f t="shared" si="18"/>
        <v>2148.673870318592</v>
      </c>
      <c r="BT45">
        <f t="shared" si="19"/>
        <v>1837.4528911013961</v>
      </c>
      <c r="BU45">
        <f t="shared" si="20"/>
        <v>815.22845161267969</v>
      </c>
      <c r="BV45">
        <f t="shared" si="21"/>
        <v>1494.5083888380645</v>
      </c>
      <c r="BW45">
        <f t="shared" si="22"/>
        <v>15.820814019265772</v>
      </c>
      <c r="BY45">
        <f t="shared" si="34"/>
        <v>2244.0885581840839</v>
      </c>
      <c r="BZ45">
        <f t="shared" si="35"/>
        <v>2906.0488395406364</v>
      </c>
      <c r="CA45">
        <f t="shared" si="36"/>
        <v>2107.1389747007756</v>
      </c>
      <c r="CB45">
        <f t="shared" si="37"/>
        <v>1045.7944107762867</v>
      </c>
      <c r="CC45">
        <f t="shared" si="25"/>
        <v>8303.0707832017833</v>
      </c>
      <c r="CD45">
        <f t="shared" si="26"/>
        <v>0.62026899832579208</v>
      </c>
      <c r="CE45">
        <f>CC45/'care receipt'!CC45</f>
        <v>1.450988421925089</v>
      </c>
      <c r="CG45">
        <f>G45*Z45*365.25/7*'care receipt'!$CL45/10^6</f>
        <v>51.213115568676677</v>
      </c>
      <c r="CH45">
        <f>H45*AN45*365.25/7*'care receipt'!$CL45/10^6</f>
        <v>66.319938455568263</v>
      </c>
      <c r="CI45">
        <f>I45*BB45*365.25/7*'care receipt'!$CL45/10^6</f>
        <v>48.087742097814974</v>
      </c>
      <c r="CJ45">
        <f>J45*BP45*365.25/7*'care receipt'!$CL45/10^6</f>
        <v>23.86643335657909</v>
      </c>
      <c r="CK45">
        <f t="shared" si="27"/>
        <v>189.48722947863899</v>
      </c>
      <c r="CM45" s="1">
        <v>17339</v>
      </c>
      <c r="CN45" s="1">
        <v>25041</v>
      </c>
      <c r="CO45" s="1">
        <v>580</v>
      </c>
      <c r="CP45" s="1">
        <v>3</v>
      </c>
      <c r="CR45">
        <f>'care receipt'!$N$5*'care provision'!CM45/1000</f>
        <v>1145.9461793686464</v>
      </c>
      <c r="CS45">
        <f>'care receipt'!$N$5*'care provision'!CN45/1000</f>
        <v>1654.9765429131019</v>
      </c>
      <c r="CT45">
        <f>'care receipt'!$N$5*'care provision'!CO45/1000</f>
        <v>38.332590347414204</v>
      </c>
      <c r="CU45">
        <f>'care receipt'!$N$5*'care provision'!CP45/1000</f>
        <v>0.19827201903834935</v>
      </c>
      <c r="CW45">
        <f t="shared" si="38"/>
        <v>2061</v>
      </c>
      <c r="CX45">
        <f t="shared" si="39"/>
        <v>0.48944278213741316</v>
      </c>
      <c r="CY45">
        <f t="shared" si="40"/>
        <v>0.44361181972789115</v>
      </c>
      <c r="CZ45">
        <f t="shared" si="41"/>
        <v>1.4160501965380014E-2</v>
      </c>
      <c r="DA45">
        <f t="shared" si="42"/>
        <v>1.5500671695773484E-4</v>
      </c>
      <c r="DC45" s="1">
        <v>529.26900000000001</v>
      </c>
      <c r="DD45" s="1">
        <v>615.16859999999997</v>
      </c>
      <c r="DE45" s="1">
        <v>600.0127</v>
      </c>
      <c r="DF45" s="1">
        <v>406.35230000000001</v>
      </c>
      <c r="DH45">
        <f t="shared" si="43"/>
        <v>7.2781654608991708</v>
      </c>
      <c r="DI45">
        <f t="shared" si="44"/>
        <v>12.217075235240314</v>
      </c>
      <c r="DJ45">
        <f t="shared" si="45"/>
        <v>0.27600049238815116</v>
      </c>
      <c r="DK45">
        <f t="shared" si="46"/>
        <v>9.6681949154252473E-4</v>
      </c>
      <c r="DL45">
        <f>SUM(DH45:DK45)/'care receipt'!DS45</f>
        <v>0.17829760394831379</v>
      </c>
      <c r="DM45">
        <f t="shared" si="28"/>
        <v>19.772208008019174</v>
      </c>
      <c r="DN45">
        <f t="shared" si="32"/>
        <v>3.1962800000000013E-2</v>
      </c>
      <c r="DO45" s="1">
        <v>0.297819</v>
      </c>
      <c r="DP45" s="1">
        <v>0.26585619999999999</v>
      </c>
      <c r="DQ45" s="1">
        <v>0.50780899999999995</v>
      </c>
      <c r="DR45" s="1">
        <v>0.31573970000000001</v>
      </c>
      <c r="DS45" s="1">
        <v>4.4604499999999998E-2</v>
      </c>
      <c r="DT45" s="1">
        <v>1.07238E-2</v>
      </c>
      <c r="DU45" s="1">
        <v>0.29646060000000002</v>
      </c>
      <c r="DV45" s="1">
        <v>0.25410660000000002</v>
      </c>
      <c r="DW45" s="1">
        <v>0.26348640000000001</v>
      </c>
      <c r="DX45" s="1">
        <v>0.2779027</v>
      </c>
      <c r="DY45" s="1">
        <v>0.32713130000000001</v>
      </c>
      <c r="EA45">
        <f t="shared" si="29"/>
        <v>0.297819</v>
      </c>
      <c r="EB45">
        <f t="shared" si="30"/>
        <v>0.50780899999999995</v>
      </c>
      <c r="EC45">
        <f t="shared" si="31"/>
        <v>0.31573970000000001</v>
      </c>
      <c r="ED45">
        <f t="shared" si="47"/>
        <v>3.3732431494039428E-2</v>
      </c>
      <c r="EE45">
        <f t="shared" si="33"/>
        <v>9.1748899999999967E-2</v>
      </c>
      <c r="EG45" s="1">
        <v>0.297819</v>
      </c>
      <c r="EH45" s="1">
        <v>0.33803509999999998</v>
      </c>
      <c r="EI45" s="1">
        <v>0.41606009999999999</v>
      </c>
      <c r="EJ45" s="1">
        <v>0.28896050000000001</v>
      </c>
      <c r="EK45" s="1">
        <v>0.1748634</v>
      </c>
      <c r="EL45" s="1">
        <v>4628.4210000000003</v>
      </c>
      <c r="EM45" s="1">
        <v>4856.33</v>
      </c>
      <c r="EN45" s="1">
        <v>5019.91</v>
      </c>
      <c r="EO45" s="1">
        <v>4322.49</v>
      </c>
      <c r="EP45" s="1">
        <v>4204.9830000000002</v>
      </c>
    </row>
    <row r="46" spans="1:146" x14ac:dyDescent="0.25">
      <c r="A46">
        <v>2062</v>
      </c>
      <c r="B46" s="1">
        <v>35704</v>
      </c>
      <c r="C46" s="1">
        <v>56614</v>
      </c>
      <c r="D46" s="1">
        <v>40916</v>
      </c>
      <c r="E46" s="1">
        <v>19597</v>
      </c>
      <c r="G46">
        <f>'care receipt'!$N$5*'care provision'!B46/1000</f>
        <v>2359.7013892484083</v>
      </c>
      <c r="H46">
        <f>'care receipt'!$N$5*'care provision'!C46/1000</f>
        <v>3741.6573619457031</v>
      </c>
      <c r="I46">
        <f>'care receipt'!$N$5*'care provision'!D46/1000</f>
        <v>2704.1659769910343</v>
      </c>
      <c r="J46">
        <f>'care receipt'!$N$5*'care provision'!E46/1000</f>
        <v>1295.1789190315105</v>
      </c>
      <c r="K46">
        <f t="shared" si="12"/>
        <v>10100.703647216656</v>
      </c>
      <c r="L46">
        <f>K46/'care receipt'!BR46</f>
        <v>1.7599350522230797</v>
      </c>
      <c r="N46" s="1">
        <v>12846</v>
      </c>
      <c r="O46" s="1">
        <v>7354</v>
      </c>
      <c r="P46" s="1">
        <v>6631</v>
      </c>
      <c r="Q46" s="1">
        <v>3028</v>
      </c>
      <c r="R46" s="1">
        <v>6207</v>
      </c>
      <c r="S46" s="1">
        <v>17.982099999999999</v>
      </c>
      <c r="U46">
        <f>'care receipt'!$N$5*'care provision'!N46/1000</f>
        <v>849.00078552221191</v>
      </c>
      <c r="V46">
        <f>'care receipt'!$N$5*'care provision'!O46/1000</f>
        <v>486.030809336007</v>
      </c>
      <c r="W46">
        <f>'care receipt'!$N$5*'care provision'!P46/1000</f>
        <v>438.24725274776483</v>
      </c>
      <c r="X46">
        <f>'care receipt'!$N$5*'care provision'!Q46/1000</f>
        <v>200.12255788270727</v>
      </c>
      <c r="Y46">
        <f>'care receipt'!$N$5*'care provision'!R46/1000</f>
        <v>410.22480739034478</v>
      </c>
      <c r="Z46">
        <f t="shared" si="13"/>
        <v>17.982099999999999</v>
      </c>
      <c r="AB46" s="1">
        <v>24543</v>
      </c>
      <c r="AC46" s="1">
        <v>11576</v>
      </c>
      <c r="AD46" s="1">
        <v>9521</v>
      </c>
      <c r="AE46" s="1">
        <v>4230</v>
      </c>
      <c r="AF46" s="1">
        <v>7716</v>
      </c>
      <c r="AG46" s="1">
        <v>14.911720000000001</v>
      </c>
      <c r="AI46">
        <f>'care receipt'!$N$5*'care provision'!AB46/1000</f>
        <v>1622.0633877527359</v>
      </c>
      <c r="AJ46">
        <f>'care receipt'!$N$5*'care provision'!AC46/1000</f>
        <v>765.06563079597731</v>
      </c>
      <c r="AK46">
        <f>'care receipt'!$N$5*'care provision'!AD46/1000</f>
        <v>629.24929775470798</v>
      </c>
      <c r="AL46">
        <f>'care receipt'!$N$5*'care provision'!AE46/1000</f>
        <v>279.56354684407256</v>
      </c>
      <c r="AM46">
        <f>'care receipt'!$N$5*'care provision'!AF46/1000</f>
        <v>509.95563296663454</v>
      </c>
      <c r="AN46">
        <f t="shared" si="14"/>
        <v>14.911720000000001</v>
      </c>
      <c r="AP46" s="1">
        <v>17613</v>
      </c>
      <c r="AQ46" s="1">
        <v>8661</v>
      </c>
      <c r="AR46" s="1">
        <v>7363</v>
      </c>
      <c r="AS46" s="1">
        <v>3292</v>
      </c>
      <c r="AT46" s="1">
        <v>5900</v>
      </c>
      <c r="AU46" s="1">
        <v>14.780889999999999</v>
      </c>
      <c r="AW46">
        <f>'care receipt'!$N$5*'care provision'!AP46/1000</f>
        <v>1164.0550237741488</v>
      </c>
      <c r="AX46">
        <f>'care receipt'!$N$5*'care provision'!AQ46/1000</f>
        <v>572.41131896371451</v>
      </c>
      <c r="AY46">
        <f>'care receipt'!$N$5*'care provision'!AR46/1000</f>
        <v>486.62562539312211</v>
      </c>
      <c r="AZ46">
        <f>'care receipt'!$N$5*'care provision'!AS46/1000</f>
        <v>217.570495558082</v>
      </c>
      <c r="BA46">
        <f>'care receipt'!$N$5*'care provision'!AT46/1000</f>
        <v>389.93497077542037</v>
      </c>
      <c r="BB46">
        <f t="shared" si="15"/>
        <v>14.780889999999999</v>
      </c>
      <c r="BD46" s="1">
        <v>8702</v>
      </c>
      <c r="BE46" s="1">
        <v>4766</v>
      </c>
      <c r="BF46" s="1">
        <v>4242</v>
      </c>
      <c r="BG46" s="1">
        <v>1900</v>
      </c>
      <c r="BH46" s="1">
        <v>3216</v>
      </c>
      <c r="BI46" s="1">
        <v>15.743370000000001</v>
      </c>
      <c r="BK46">
        <f>'care receipt'!$N$5*'care provision'!BD46/1000</f>
        <v>575.12103655723865</v>
      </c>
      <c r="BL46">
        <f>'care receipt'!$N$5*'care provision'!BE46/1000</f>
        <v>314.98814757892433</v>
      </c>
      <c r="BM46">
        <f>'care receipt'!$N$5*'care provision'!BF46/1000</f>
        <v>280.35663492022593</v>
      </c>
      <c r="BN46">
        <f>'care receipt'!$N$5*'care provision'!BG46/1000</f>
        <v>125.57227872428791</v>
      </c>
      <c r="BO46">
        <f>'care receipt'!$N$5*'care provision'!BH46/1000</f>
        <v>212.54760440911051</v>
      </c>
      <c r="BP46">
        <f t="shared" si="16"/>
        <v>15.743370000000001</v>
      </c>
      <c r="BR46">
        <f t="shared" si="17"/>
        <v>4210.2402336063351</v>
      </c>
      <c r="BS46">
        <f t="shared" si="18"/>
        <v>2138.4959066746233</v>
      </c>
      <c r="BT46">
        <f t="shared" si="19"/>
        <v>1834.4788108158209</v>
      </c>
      <c r="BU46">
        <f t="shared" si="20"/>
        <v>822.82887900914977</v>
      </c>
      <c r="BV46">
        <f t="shared" si="21"/>
        <v>1522.66301554151</v>
      </c>
      <c r="BW46">
        <f t="shared" si="22"/>
        <v>15.700628351643319</v>
      </c>
      <c r="BY46">
        <f t="shared" si="34"/>
        <v>2214.0613021318982</v>
      </c>
      <c r="BZ46">
        <f t="shared" si="35"/>
        <v>2911.2797516477081</v>
      </c>
      <c r="CA46">
        <f t="shared" si="36"/>
        <v>2085.5764484790102</v>
      </c>
      <c r="CB46">
        <f t="shared" si="37"/>
        <v>1063.9461661131304</v>
      </c>
      <c r="CC46">
        <f t="shared" si="25"/>
        <v>8274.8636683717468</v>
      </c>
      <c r="CD46">
        <f t="shared" si="26"/>
        <v>0.61938676686236271</v>
      </c>
      <c r="CE46">
        <f>CC46/'care receipt'!CC46</f>
        <v>1.4566436154909208</v>
      </c>
      <c r="CG46">
        <f>G46*Z46*365.25/7*'care receipt'!$CL46/10^6</f>
        <v>51.436611549242599</v>
      </c>
      <c r="CH46">
        <f>H46*AN46*365.25/7*'care receipt'!$CL46/10^6</f>
        <v>67.634245516368182</v>
      </c>
      <c r="CI46">
        <f>I46*BB46*365.25/7*'care receipt'!$CL46/10^6</f>
        <v>48.451678159665114</v>
      </c>
      <c r="CJ46">
        <f>J46*BP46*365.25/7*'care receipt'!$CL46/10^6</f>
        <v>24.717375983660482</v>
      </c>
      <c r="CK46">
        <f t="shared" si="27"/>
        <v>192.23991120893638</v>
      </c>
      <c r="CM46" s="1">
        <v>17356</v>
      </c>
      <c r="CN46" s="1">
        <v>24639</v>
      </c>
      <c r="CO46" s="1">
        <v>593</v>
      </c>
      <c r="CP46" s="1">
        <v>7</v>
      </c>
      <c r="CR46">
        <f>'care receipt'!$N$5*'care provision'!CM46/1000</f>
        <v>1147.0697208098636</v>
      </c>
      <c r="CS46">
        <f>'care receipt'!$N$5*'care provision'!CN46/1000</f>
        <v>1628.4080923619631</v>
      </c>
      <c r="CT46">
        <f>'care receipt'!$N$5*'care provision'!CO46/1000</f>
        <v>39.191769096580387</v>
      </c>
      <c r="CU46">
        <f>'care receipt'!$N$5*'care provision'!CP46/1000</f>
        <v>0.46263471108948179</v>
      </c>
      <c r="CW46">
        <f t="shared" si="38"/>
        <v>2062</v>
      </c>
      <c r="CX46">
        <f t="shared" si="39"/>
        <v>0.48610799910374181</v>
      </c>
      <c r="CY46">
        <f t="shared" si="40"/>
        <v>0.43521037199279333</v>
      </c>
      <c r="CZ46">
        <f t="shared" si="41"/>
        <v>1.4493107830677483E-2</v>
      </c>
      <c r="DA46">
        <f t="shared" si="42"/>
        <v>3.5719753023421956E-4</v>
      </c>
      <c r="DC46" s="1">
        <v>531.36839999999995</v>
      </c>
      <c r="DD46" s="1">
        <v>622.30039999999997</v>
      </c>
      <c r="DE46" s="1">
        <v>630.75120000000004</v>
      </c>
      <c r="DF46" s="1">
        <v>510.13170000000002</v>
      </c>
      <c r="DH46">
        <f t="shared" si="43"/>
        <v>7.3141992268222058</v>
      </c>
      <c r="DI46">
        <f t="shared" si="44"/>
        <v>12.160308086881038</v>
      </c>
      <c r="DJ46">
        <f t="shared" si="45"/>
        <v>0.29664306465349194</v>
      </c>
      <c r="DK46">
        <f t="shared" si="46"/>
        <v>2.8320555797650346E-3</v>
      </c>
      <c r="DL46">
        <f>SUM(DH46:DK46)/'care receipt'!DS46</f>
        <v>0.1772966738961646</v>
      </c>
      <c r="DM46">
        <f t="shared" si="28"/>
        <v>19.773982433936499</v>
      </c>
      <c r="DN46">
        <f t="shared" si="32"/>
        <v>3.1781799999999971E-2</v>
      </c>
      <c r="DO46" s="1">
        <v>0.29873309999999997</v>
      </c>
      <c r="DP46" s="1">
        <v>0.2669513</v>
      </c>
      <c r="DQ46" s="1">
        <v>0.50944560000000005</v>
      </c>
      <c r="DR46" s="1">
        <v>0.31677640000000001</v>
      </c>
      <c r="DS46" s="1">
        <v>4.5168399999999997E-2</v>
      </c>
      <c r="DT46" s="1">
        <v>1.24733E-2</v>
      </c>
      <c r="DU46" s="1">
        <v>0.2973635</v>
      </c>
      <c r="DV46" s="1">
        <v>0.25436789999999998</v>
      </c>
      <c r="DW46" s="1">
        <v>0.26263510000000001</v>
      </c>
      <c r="DX46" s="1">
        <v>0.27690350000000002</v>
      </c>
      <c r="DY46" s="1">
        <v>0.32569029999999999</v>
      </c>
      <c r="EA46">
        <f t="shared" si="29"/>
        <v>0.29873309999999997</v>
      </c>
      <c r="EB46">
        <f t="shared" si="30"/>
        <v>0.50944560000000005</v>
      </c>
      <c r="EC46">
        <f t="shared" si="31"/>
        <v>0.31677640000000001</v>
      </c>
      <c r="ED46">
        <f t="shared" si="47"/>
        <v>3.4580164832350074E-2</v>
      </c>
      <c r="EE46">
        <f t="shared" si="33"/>
        <v>9.190430000000005E-2</v>
      </c>
      <c r="EG46" s="1">
        <v>0.29873309999999997</v>
      </c>
      <c r="EH46" s="1">
        <v>0.33849040000000002</v>
      </c>
      <c r="EI46" s="1">
        <v>0.4175413</v>
      </c>
      <c r="EJ46" s="1">
        <v>0.28923939999999998</v>
      </c>
      <c r="EK46" s="1">
        <v>0.1632373</v>
      </c>
      <c r="EL46" s="1">
        <v>4705.6149999999998</v>
      </c>
      <c r="EM46" s="1">
        <v>4938.415</v>
      </c>
      <c r="EN46" s="1">
        <v>5132.915</v>
      </c>
      <c r="EO46" s="1">
        <v>4387.1040000000003</v>
      </c>
      <c r="EP46" s="1">
        <v>4226.7150000000001</v>
      </c>
    </row>
    <row r="47" spans="1:146" x14ac:dyDescent="0.25">
      <c r="A47">
        <v>2063</v>
      </c>
      <c r="B47" s="1">
        <v>35832</v>
      </c>
      <c r="C47" s="1">
        <v>56916</v>
      </c>
      <c r="D47" s="1">
        <v>41076</v>
      </c>
      <c r="E47" s="1">
        <v>19942</v>
      </c>
      <c r="G47">
        <f>'care receipt'!$N$5*'care provision'!B47/1000</f>
        <v>2368.1609953940447</v>
      </c>
      <c r="H47">
        <f>'care receipt'!$N$5*'care provision'!C47/1000</f>
        <v>3761.6167451955639</v>
      </c>
      <c r="I47">
        <f>'care receipt'!$N$5*'care provision'!D47/1000</f>
        <v>2714.7404846730792</v>
      </c>
      <c r="J47">
        <f>'care receipt'!$N$5*'care provision'!E47/1000</f>
        <v>1317.9802012209207</v>
      </c>
      <c r="K47">
        <f t="shared" si="12"/>
        <v>10162.498426483608</v>
      </c>
      <c r="L47">
        <f>K47/'care receipt'!BR47</f>
        <v>1.7591753615229726</v>
      </c>
      <c r="N47" s="1">
        <v>12839</v>
      </c>
      <c r="O47" s="1">
        <v>7398</v>
      </c>
      <c r="P47" s="1">
        <v>6664</v>
      </c>
      <c r="Q47" s="1">
        <v>3033</v>
      </c>
      <c r="R47" s="1">
        <v>6168</v>
      </c>
      <c r="S47" s="1">
        <v>18.099419999999999</v>
      </c>
      <c r="U47">
        <f>'care receipt'!$N$5*'care provision'!N47/1000</f>
        <v>848.53815081112236</v>
      </c>
      <c r="V47">
        <f>'care receipt'!$N$5*'care provision'!O47/1000</f>
        <v>488.93879894856946</v>
      </c>
      <c r="W47">
        <f>'care receipt'!$N$5*'care provision'!P47/1000</f>
        <v>440.42824495718668</v>
      </c>
      <c r="X47">
        <f>'care receipt'!$N$5*'care provision'!Q47/1000</f>
        <v>200.45301124777117</v>
      </c>
      <c r="Y47">
        <f>'care receipt'!$N$5*'care provision'!R47/1000</f>
        <v>407.64727114284625</v>
      </c>
      <c r="Z47">
        <f t="shared" si="13"/>
        <v>18.099419999999999</v>
      </c>
      <c r="AB47" s="1">
        <v>24722</v>
      </c>
      <c r="AC47" s="1">
        <v>11486</v>
      </c>
      <c r="AD47" s="1">
        <v>9769</v>
      </c>
      <c r="AE47" s="1">
        <v>4129</v>
      </c>
      <c r="AF47" s="1">
        <v>7803</v>
      </c>
      <c r="AG47" s="1">
        <v>15.16316</v>
      </c>
      <c r="AI47">
        <f>'care receipt'!$N$5*'care provision'!AB47/1000</f>
        <v>1633.8936182220241</v>
      </c>
      <c r="AJ47">
        <f>'care receipt'!$N$5*'care provision'!AC47/1000</f>
        <v>759.11747022482677</v>
      </c>
      <c r="AK47">
        <f>'care receipt'!$N$5*'care provision'!AD47/1000</f>
        <v>645.63978466187825</v>
      </c>
      <c r="AL47">
        <f>'care receipt'!$N$5*'care provision'!AE47/1000</f>
        <v>272.88838886978147</v>
      </c>
      <c r="AM47">
        <f>'care receipt'!$N$5*'care provision'!AF47/1000</f>
        <v>515.70552151874665</v>
      </c>
      <c r="AN47">
        <f t="shared" si="14"/>
        <v>15.16316</v>
      </c>
      <c r="AP47" s="1">
        <v>17692</v>
      </c>
      <c r="AQ47" s="1">
        <v>8937</v>
      </c>
      <c r="AR47" s="1">
        <v>7497</v>
      </c>
      <c r="AS47" s="1">
        <v>3301</v>
      </c>
      <c r="AT47" s="1">
        <v>5692</v>
      </c>
      <c r="AU47" s="1">
        <v>14.717280000000001</v>
      </c>
      <c r="AW47">
        <f>'care receipt'!$N$5*'care provision'!AP47/1000</f>
        <v>1169.276186942159</v>
      </c>
      <c r="AX47">
        <f>'care receipt'!$N$5*'care provision'!AQ47/1000</f>
        <v>590.65234471524275</v>
      </c>
      <c r="AY47">
        <f>'care receipt'!$N$5*'care provision'!AR47/1000</f>
        <v>495.48177557683505</v>
      </c>
      <c r="AZ47">
        <f>'care receipt'!$N$5*'care provision'!AS47/1000</f>
        <v>218.16531161519706</v>
      </c>
      <c r="BA47">
        <f>'care receipt'!$N$5*'care provision'!AT47/1000</f>
        <v>376.18811078876149</v>
      </c>
      <c r="BB47">
        <f t="shared" si="15"/>
        <v>14.717280000000001</v>
      </c>
      <c r="BD47" s="1">
        <v>8666</v>
      </c>
      <c r="BE47" s="1">
        <v>4876</v>
      </c>
      <c r="BF47" s="1">
        <v>4363</v>
      </c>
      <c r="BG47" s="1">
        <v>1937</v>
      </c>
      <c r="BH47" s="1">
        <v>3256</v>
      </c>
      <c r="BI47" s="1">
        <v>15.824680000000001</v>
      </c>
      <c r="BK47">
        <f>'care receipt'!$N$5*'care provision'!BD47/1000</f>
        <v>572.74177232877855</v>
      </c>
      <c r="BL47">
        <f>'care receipt'!$N$5*'care provision'!BE47/1000</f>
        <v>322.25812161033048</v>
      </c>
      <c r="BM47">
        <f>'care receipt'!$N$5*'care provision'!BF47/1000</f>
        <v>288.35360635477275</v>
      </c>
      <c r="BN47">
        <f>'care receipt'!$N$5*'care provision'!BG47/1000</f>
        <v>128.01763362576088</v>
      </c>
      <c r="BO47">
        <f>'care receipt'!$N$5*'care provision'!BH47/1000</f>
        <v>215.19123132962181</v>
      </c>
      <c r="BP47">
        <f t="shared" si="16"/>
        <v>15.824680000000001</v>
      </c>
      <c r="BR47">
        <f t="shared" si="17"/>
        <v>4224.4497283040837</v>
      </c>
      <c r="BS47">
        <f t="shared" si="18"/>
        <v>2160.9667354989697</v>
      </c>
      <c r="BT47">
        <f t="shared" si="19"/>
        <v>1869.9034115506727</v>
      </c>
      <c r="BU47">
        <f t="shared" si="20"/>
        <v>819.52434535851057</v>
      </c>
      <c r="BV47">
        <f t="shared" si="21"/>
        <v>1514.7321347799761</v>
      </c>
      <c r="BW47">
        <f t="shared" si="22"/>
        <v>15.814078494855822</v>
      </c>
      <c r="BY47">
        <f t="shared" si="34"/>
        <v>2236.4956945012636</v>
      </c>
      <c r="BZ47">
        <f t="shared" si="35"/>
        <v>2976.1611779657942</v>
      </c>
      <c r="CA47">
        <f t="shared" si="36"/>
        <v>2084.721554379772</v>
      </c>
      <c r="CB47">
        <f t="shared" si="37"/>
        <v>1088.268371917479</v>
      </c>
      <c r="CC47">
        <f t="shared" si="25"/>
        <v>8385.6467987643082</v>
      </c>
      <c r="CD47">
        <f t="shared" si="26"/>
        <v>0.6216165547582071</v>
      </c>
      <c r="CE47">
        <f>CC47/'care receipt'!CC47</f>
        <v>1.4493349255860541</v>
      </c>
      <c r="CG47">
        <f>G47*Z47*365.25/7*'care receipt'!$CL47/10^6</f>
        <v>52.892279048433963</v>
      </c>
      <c r="CH47">
        <f>H47*AN47*365.25/7*'care receipt'!$CL47/10^6</f>
        <v>70.385088558458563</v>
      </c>
      <c r="CI47">
        <f>I47*BB47*365.25/7*'care receipt'!$CL47/10^6</f>
        <v>49.302877919078242</v>
      </c>
      <c r="CJ47">
        <f>J47*BP47*365.25/7*'care receipt'!$CL47/10^6</f>
        <v>25.737136247821063</v>
      </c>
      <c r="CK47">
        <f t="shared" si="27"/>
        <v>198.31738177379185</v>
      </c>
      <c r="CM47" s="1">
        <v>17853</v>
      </c>
      <c r="CN47" s="1">
        <v>24866</v>
      </c>
      <c r="CO47" s="1">
        <v>632</v>
      </c>
      <c r="CP47" s="1">
        <v>7</v>
      </c>
      <c r="CR47">
        <f>'care receipt'!$N$5*'care provision'!CM47/1000</f>
        <v>1179.9167852972168</v>
      </c>
      <c r="CS47">
        <f>'care receipt'!$N$5*'care provision'!CN47/1000</f>
        <v>1643.4106751358649</v>
      </c>
      <c r="CT47">
        <f>'care receipt'!$N$5*'care provision'!CO47/1000</f>
        <v>41.76930534407893</v>
      </c>
      <c r="CU47">
        <f>'care receipt'!$N$5*'care provision'!CP47/1000</f>
        <v>0.46263471108948179</v>
      </c>
      <c r="CW47">
        <f t="shared" si="38"/>
        <v>2063</v>
      </c>
      <c r="CX47">
        <f t="shared" si="39"/>
        <v>0.49824179504353644</v>
      </c>
      <c r="CY47">
        <f t="shared" si="40"/>
        <v>0.43688945112095018</v>
      </c>
      <c r="CZ47">
        <f t="shared" si="41"/>
        <v>1.5386113545622748E-2</v>
      </c>
      <c r="DA47">
        <f t="shared" si="42"/>
        <v>3.5101795206097689E-4</v>
      </c>
      <c r="DC47" s="1">
        <v>526.63430000000005</v>
      </c>
      <c r="DD47" s="1">
        <v>611.83699999999999</v>
      </c>
      <c r="DE47" s="1">
        <v>619.74850000000004</v>
      </c>
      <c r="DF47" s="1">
        <v>767.63220000000001</v>
      </c>
      <c r="DH47">
        <f t="shared" si="43"/>
        <v>7.4566158033990018</v>
      </c>
      <c r="DI47">
        <f t="shared" si="44"/>
        <v>12.065993486917225</v>
      </c>
      <c r="DJ47">
        <f t="shared" si="45"/>
        <v>0.31063757199641884</v>
      </c>
      <c r="DK47">
        <f t="shared" si="46"/>
        <v>4.2615996128398002E-3</v>
      </c>
      <c r="DL47">
        <f>SUM(DH47:DK47)/'care receipt'!DS47</f>
        <v>0.17105934466946601</v>
      </c>
      <c r="DM47">
        <f t="shared" si="28"/>
        <v>19.837508461925484</v>
      </c>
      <c r="DN47">
        <f t="shared" si="32"/>
        <v>3.2691100000000028E-2</v>
      </c>
      <c r="DO47" s="1">
        <v>0.29996260000000002</v>
      </c>
      <c r="DP47" s="1">
        <v>0.2672715</v>
      </c>
      <c r="DQ47" s="1">
        <v>0.50814409999999999</v>
      </c>
      <c r="DR47" s="1">
        <v>0.32001380000000001</v>
      </c>
      <c r="DS47" s="1">
        <v>4.5911899999999999E-2</v>
      </c>
      <c r="DT47" s="1">
        <v>1.1643499999999999E-2</v>
      </c>
      <c r="DU47" s="1">
        <v>0.29870869999999999</v>
      </c>
      <c r="DV47" s="1">
        <v>0.25085469999999999</v>
      </c>
      <c r="DW47" s="1">
        <v>0.26345039999999997</v>
      </c>
      <c r="DX47" s="1">
        <v>0.28191260000000001</v>
      </c>
      <c r="DY47" s="1">
        <v>0.32826040000000001</v>
      </c>
      <c r="EA47">
        <f t="shared" si="29"/>
        <v>0.29996260000000002</v>
      </c>
      <c r="EB47">
        <f t="shared" si="30"/>
        <v>0.50814409999999999</v>
      </c>
      <c r="EC47">
        <f t="shared" si="31"/>
        <v>0.32001380000000001</v>
      </c>
      <c r="ED47">
        <f t="shared" si="47"/>
        <v>3.4712246900914484E-2</v>
      </c>
      <c r="EE47">
        <f t="shared" si="33"/>
        <v>9.6801299999999979E-2</v>
      </c>
      <c r="EG47" s="1">
        <v>0.29996260000000002</v>
      </c>
      <c r="EH47" s="1">
        <v>0.33963739999999998</v>
      </c>
      <c r="EI47" s="1">
        <v>0.41134280000000001</v>
      </c>
      <c r="EJ47" s="1">
        <v>0.2941107</v>
      </c>
      <c r="EK47" s="1">
        <v>0.17602039999999999</v>
      </c>
      <c r="EL47" s="1">
        <v>4767.884</v>
      </c>
      <c r="EM47" s="1">
        <v>5014.0379999999996</v>
      </c>
      <c r="EN47" s="1">
        <v>5214.93</v>
      </c>
      <c r="EO47" s="1">
        <v>4393.5159999999996</v>
      </c>
      <c r="EP47" s="1">
        <v>4340.4539999999997</v>
      </c>
    </row>
    <row r="48" spans="1:146" x14ac:dyDescent="0.25">
      <c r="A48">
        <v>2064</v>
      </c>
      <c r="B48" s="1">
        <v>35865</v>
      </c>
      <c r="C48" s="1">
        <v>56788</v>
      </c>
      <c r="D48" s="1">
        <v>41265</v>
      </c>
      <c r="E48" s="1">
        <v>20043</v>
      </c>
      <c r="G48">
        <f>'care receipt'!$N$5*'care provision'!B48/1000</f>
        <v>2370.3419876034664</v>
      </c>
      <c r="H48">
        <f>'care receipt'!$N$5*'care provision'!C48/1000</f>
        <v>3753.1571390499275</v>
      </c>
      <c r="I48">
        <f>'care receipt'!$N$5*'care provision'!D48/1000</f>
        <v>2727.2316218724955</v>
      </c>
      <c r="J48">
        <f>'care receipt'!$N$5*'care provision'!E48/1000</f>
        <v>1324.655359195212</v>
      </c>
      <c r="K48">
        <f t="shared" si="12"/>
        <v>10175.386107721102</v>
      </c>
      <c r="L48">
        <f>K48/'care receipt'!BR48</f>
        <v>1.7527635788203419</v>
      </c>
      <c r="N48" s="1">
        <v>12807</v>
      </c>
      <c r="O48" s="1">
        <v>7483</v>
      </c>
      <c r="P48" s="1">
        <v>6811</v>
      </c>
      <c r="Q48" s="1">
        <v>3061</v>
      </c>
      <c r="R48" s="1">
        <v>6025</v>
      </c>
      <c r="S48" s="1">
        <v>17.937419999999999</v>
      </c>
      <c r="U48">
        <f>'care receipt'!$N$5*'care provision'!N48/1000</f>
        <v>846.42324927471338</v>
      </c>
      <c r="V48">
        <f>'care receipt'!$N$5*'care provision'!O48/1000</f>
        <v>494.55650615465606</v>
      </c>
      <c r="W48">
        <f>'care receipt'!$N$5*'care provision'!P48/1000</f>
        <v>450.1435738900658</v>
      </c>
      <c r="X48">
        <f>'care receipt'!$N$5*'care provision'!Q48/1000</f>
        <v>202.30355009212911</v>
      </c>
      <c r="Y48">
        <f>'care receipt'!$N$5*'care provision'!R48/1000</f>
        <v>398.19630490201826</v>
      </c>
      <c r="Z48">
        <f t="shared" si="13"/>
        <v>17.937419999999999</v>
      </c>
      <c r="AB48" s="1">
        <v>24687</v>
      </c>
      <c r="AC48" s="1">
        <v>11604</v>
      </c>
      <c r="AD48" s="1">
        <v>9637</v>
      </c>
      <c r="AE48" s="1">
        <v>4195</v>
      </c>
      <c r="AF48" s="1">
        <v>7703</v>
      </c>
      <c r="AG48" s="1">
        <v>15.02586</v>
      </c>
      <c r="AI48">
        <f>'care receipt'!$N$5*'care provision'!AB48/1000</f>
        <v>1631.5804446665768</v>
      </c>
      <c r="AJ48">
        <f>'care receipt'!$N$5*'care provision'!AC48/1000</f>
        <v>766.91616964033528</v>
      </c>
      <c r="AK48">
        <f>'care receipt'!$N$5*'care provision'!AD48/1000</f>
        <v>636.91581582419087</v>
      </c>
      <c r="AL48">
        <f>'care receipt'!$N$5*'care provision'!AE48/1000</f>
        <v>277.25037328862516</v>
      </c>
      <c r="AM48">
        <f>'care receipt'!$N$5*'care provision'!AF48/1000</f>
        <v>509.09645421746831</v>
      </c>
      <c r="AN48">
        <f t="shared" si="14"/>
        <v>15.02586</v>
      </c>
      <c r="AP48" s="1">
        <v>17731</v>
      </c>
      <c r="AQ48" s="1">
        <v>9005</v>
      </c>
      <c r="AR48" s="1">
        <v>7719</v>
      </c>
      <c r="AS48" s="1">
        <v>3364</v>
      </c>
      <c r="AT48" s="1">
        <v>5716</v>
      </c>
      <c r="AU48" s="1">
        <v>14.775320000000001</v>
      </c>
      <c r="AW48">
        <f>'care receipt'!$N$5*'care provision'!AP48/1000</f>
        <v>1171.8537231896573</v>
      </c>
      <c r="AX48">
        <f>'care receipt'!$N$5*'care provision'!AQ48/1000</f>
        <v>595.14651048011194</v>
      </c>
      <c r="AY48">
        <f>'care receipt'!$N$5*'care provision'!AR48/1000</f>
        <v>510.15390498567285</v>
      </c>
      <c r="AZ48">
        <f>'care receipt'!$N$5*'care provision'!AS48/1000</f>
        <v>222.3290240150024</v>
      </c>
      <c r="BA48">
        <f>'care receipt'!$N$5*'care provision'!AT48/1000</f>
        <v>377.77428694106828</v>
      </c>
      <c r="BB48">
        <f t="shared" si="15"/>
        <v>14.775320000000001</v>
      </c>
      <c r="BD48" s="1">
        <v>8782</v>
      </c>
      <c r="BE48" s="1">
        <v>4851</v>
      </c>
      <c r="BF48" s="1">
        <v>4306</v>
      </c>
      <c r="BG48" s="1">
        <v>1905</v>
      </c>
      <c r="BH48" s="1">
        <v>3239</v>
      </c>
      <c r="BI48" s="1">
        <v>15.787280000000001</v>
      </c>
      <c r="BK48">
        <f>'care receipt'!$N$5*'care provision'!BD48/1000</f>
        <v>580.40829039826133</v>
      </c>
      <c r="BL48">
        <f>'care receipt'!$N$5*'care provision'!BE48/1000</f>
        <v>320.60585478501088</v>
      </c>
      <c r="BM48">
        <f>'care receipt'!$N$5*'care provision'!BF48/1000</f>
        <v>284.58643799304411</v>
      </c>
      <c r="BN48">
        <f>'care receipt'!$N$5*'care provision'!BG48/1000</f>
        <v>125.90273208935183</v>
      </c>
      <c r="BO48">
        <f>'care receipt'!$N$5*'care provision'!BH48/1000</f>
        <v>214.06768988840452</v>
      </c>
      <c r="BP48">
        <f t="shared" si="16"/>
        <v>15.787280000000001</v>
      </c>
      <c r="BR48">
        <f t="shared" si="17"/>
        <v>4230.2657075292091</v>
      </c>
      <c r="BS48">
        <f t="shared" si="18"/>
        <v>2177.2250410601141</v>
      </c>
      <c r="BT48">
        <f t="shared" si="19"/>
        <v>1881.7997326929735</v>
      </c>
      <c r="BU48">
        <f t="shared" si="20"/>
        <v>827.78567948510863</v>
      </c>
      <c r="BV48">
        <f t="shared" si="21"/>
        <v>1499.1347359489594</v>
      </c>
      <c r="BW48">
        <f t="shared" si="22"/>
        <v>15.736076920908541</v>
      </c>
      <c r="BY48">
        <f t="shared" si="34"/>
        <v>2218.5190961314788</v>
      </c>
      <c r="BZ48">
        <f t="shared" si="35"/>
        <v>2942.5799449500673</v>
      </c>
      <c r="CA48">
        <f t="shared" si="36"/>
        <v>2102.573100491556</v>
      </c>
      <c r="CB48">
        <f t="shared" si="37"/>
        <v>1091.1950746916993</v>
      </c>
      <c r="CC48">
        <f t="shared" si="25"/>
        <v>8354.8672162648018</v>
      </c>
      <c r="CD48">
        <f t="shared" si="26"/>
        <v>0.61773561535893706</v>
      </c>
      <c r="CE48">
        <f>CC48/'care receipt'!CC48</f>
        <v>1.4376299801248984</v>
      </c>
      <c r="CG48">
        <f>G48*Z48*365.25/7*'care receipt'!$CL48/10^6</f>
        <v>53.410776213441217</v>
      </c>
      <c r="CH48">
        <f>H48*AN48*365.25/7*'care receipt'!$CL48/10^6</f>
        <v>70.84251796792914</v>
      </c>
      <c r="CI48">
        <f>I48*BB48*365.25/7*'care receipt'!$CL48/10^6</f>
        <v>50.619380080422957</v>
      </c>
      <c r="CJ48">
        <f>J48*BP48*365.25/7*'care receipt'!$CL48/10^6</f>
        <v>26.270486488574992</v>
      </c>
      <c r="CK48">
        <f t="shared" si="27"/>
        <v>201.14316075036831</v>
      </c>
      <c r="CM48" s="1">
        <v>17589</v>
      </c>
      <c r="CN48" s="1">
        <v>25118</v>
      </c>
      <c r="CO48" s="1">
        <v>610</v>
      </c>
      <c r="CP48" s="1">
        <v>5</v>
      </c>
      <c r="CR48">
        <f>'care receipt'!$N$5*'care provision'!CM48/1000</f>
        <v>1162.4688476218423</v>
      </c>
      <c r="CS48">
        <f>'care receipt'!$N$5*'care provision'!CN48/1000</f>
        <v>1660.0655247350865</v>
      </c>
      <c r="CT48">
        <f>'care receipt'!$N$5*'care provision'!CO48/1000</f>
        <v>40.3153105377977</v>
      </c>
      <c r="CU48">
        <f>'care receipt'!$N$5*'care provision'!CP48/1000</f>
        <v>0.33045336506391554</v>
      </c>
      <c r="CW48">
        <f t="shared" si="38"/>
        <v>2064</v>
      </c>
      <c r="CX48">
        <f t="shared" si="39"/>
        <v>0.49042241739857806</v>
      </c>
      <c r="CY48">
        <f t="shared" si="40"/>
        <v>0.44231175600478978</v>
      </c>
      <c r="CZ48">
        <f t="shared" si="41"/>
        <v>1.4782503332121652E-2</v>
      </c>
      <c r="DA48">
        <f t="shared" si="42"/>
        <v>2.4946365314573661E-4</v>
      </c>
      <c r="DC48" s="1">
        <v>533.39940000000001</v>
      </c>
      <c r="DD48" s="1">
        <v>612.62950000000001</v>
      </c>
      <c r="DE48" s="1">
        <v>600.34870000000001</v>
      </c>
      <c r="DF48" s="1">
        <v>566.58489999999995</v>
      </c>
      <c r="DH48">
        <f t="shared" si="43"/>
        <v>7.4407222300821863</v>
      </c>
      <c r="DI48">
        <f t="shared" si="44"/>
        <v>12.204061348628324</v>
      </c>
      <c r="DJ48">
        <f t="shared" si="45"/>
        <v>0.29043893125755782</v>
      </c>
      <c r="DK48">
        <f t="shared" si="46"/>
        <v>2.2467586415928251E-3</v>
      </c>
      <c r="DL48">
        <f>SUM(DH48:DK48)/'care receipt'!DS48</f>
        <v>0.16867967387388677</v>
      </c>
      <c r="DM48">
        <f t="shared" si="28"/>
        <v>19.937469268609661</v>
      </c>
      <c r="DN48">
        <f t="shared" si="32"/>
        <v>3.1083300000000036E-2</v>
      </c>
      <c r="DO48" s="1">
        <v>0.30076720000000001</v>
      </c>
      <c r="DP48" s="1">
        <v>0.26968389999999998</v>
      </c>
      <c r="DQ48" s="1">
        <v>0.51560349999999999</v>
      </c>
      <c r="DR48" s="1">
        <v>0.32063229999999998</v>
      </c>
      <c r="DS48" s="1">
        <v>4.8373399999999997E-2</v>
      </c>
      <c r="DT48" s="1">
        <v>1.09417E-2</v>
      </c>
      <c r="DU48" s="1">
        <v>0.29933029999999999</v>
      </c>
      <c r="DV48" s="1">
        <v>0.25685560000000002</v>
      </c>
      <c r="DW48" s="1">
        <v>0.273086</v>
      </c>
      <c r="DX48" s="1">
        <v>0.27683859999999999</v>
      </c>
      <c r="DY48" s="1">
        <v>0.3282658</v>
      </c>
      <c r="EA48">
        <f t="shared" si="29"/>
        <v>0.30076720000000001</v>
      </c>
      <c r="EB48">
        <f t="shared" si="30"/>
        <v>0.51560349999999999</v>
      </c>
      <c r="EC48">
        <f t="shared" si="31"/>
        <v>0.32063229999999998</v>
      </c>
      <c r="ED48">
        <f t="shared" si="47"/>
        <v>3.6136113461538451E-2</v>
      </c>
      <c r="EE48">
        <f t="shared" si="33"/>
        <v>9.7045800000000015E-2</v>
      </c>
      <c r="EG48" s="1">
        <v>0.30076720000000001</v>
      </c>
      <c r="EH48" s="1">
        <v>0.3431051</v>
      </c>
      <c r="EI48" s="1">
        <v>0.41855769999999998</v>
      </c>
      <c r="EJ48" s="1">
        <v>0.29659819999999998</v>
      </c>
      <c r="EK48" s="1">
        <v>0.18716579999999999</v>
      </c>
      <c r="EL48" s="1">
        <v>4810.29</v>
      </c>
      <c r="EM48" s="1">
        <v>5050.3059999999996</v>
      </c>
      <c r="EN48" s="1">
        <v>5298.2529999999997</v>
      </c>
      <c r="EO48" s="1">
        <v>4430.8990000000003</v>
      </c>
      <c r="EP48" s="1">
        <v>4350.0479999999998</v>
      </c>
    </row>
    <row r="49" spans="1:146" x14ac:dyDescent="0.25">
      <c r="A49">
        <v>2065</v>
      </c>
      <c r="B49" s="1">
        <v>35735</v>
      </c>
      <c r="C49" s="1">
        <v>57217</v>
      </c>
      <c r="D49" s="1">
        <v>41507</v>
      </c>
      <c r="E49" s="1">
        <v>20279</v>
      </c>
      <c r="G49">
        <f>'care receipt'!$N$5*'care provision'!B49/1000</f>
        <v>2361.7502001118046</v>
      </c>
      <c r="H49">
        <f>'care receipt'!$N$5*'care provision'!C49/1000</f>
        <v>3781.5100377724116</v>
      </c>
      <c r="I49">
        <f>'care receipt'!$N$5*'care provision'!D49/1000</f>
        <v>2743.2255647415886</v>
      </c>
      <c r="J49">
        <f>'care receipt'!$N$5*'care provision'!E49/1000</f>
        <v>1340.2527580262288</v>
      </c>
      <c r="K49">
        <f t="shared" si="12"/>
        <v>10226.738560652033</v>
      </c>
      <c r="L49">
        <f>K49/'care receipt'!BR49</f>
        <v>1.7492228213563037</v>
      </c>
      <c r="N49" s="1">
        <v>13069</v>
      </c>
      <c r="O49" s="1">
        <v>7441</v>
      </c>
      <c r="P49" s="1">
        <v>6620</v>
      </c>
      <c r="Q49" s="1">
        <v>3045</v>
      </c>
      <c r="R49" s="1">
        <v>6033</v>
      </c>
      <c r="S49" s="1">
        <v>17.554880000000001</v>
      </c>
      <c r="U49">
        <f>'care receipt'!$N$5*'care provision'!N49/1000</f>
        <v>863.73900560406241</v>
      </c>
      <c r="V49">
        <f>'care receipt'!$N$5*'care provision'!O49/1000</f>
        <v>491.78069788811916</v>
      </c>
      <c r="W49">
        <f>'care receipt'!$N$5*'care provision'!P49/1000</f>
        <v>437.52025534462422</v>
      </c>
      <c r="X49">
        <f>'care receipt'!$N$5*'care provision'!Q49/1000</f>
        <v>201.24609932392457</v>
      </c>
      <c r="Y49">
        <f>'care receipt'!$N$5*'care provision'!R49/1000</f>
        <v>398.72503028612056</v>
      </c>
      <c r="Z49">
        <f t="shared" si="13"/>
        <v>17.554880000000001</v>
      </c>
      <c r="AB49" s="1">
        <v>24748</v>
      </c>
      <c r="AC49" s="1">
        <v>11652</v>
      </c>
      <c r="AD49" s="1">
        <v>9849</v>
      </c>
      <c r="AE49" s="1">
        <v>4111</v>
      </c>
      <c r="AF49" s="1">
        <v>7832</v>
      </c>
      <c r="AG49" s="1">
        <v>15.055949999999999</v>
      </c>
      <c r="AI49">
        <f>'care receipt'!$N$5*'care provision'!AB49/1000</f>
        <v>1635.6119757203564</v>
      </c>
      <c r="AJ49">
        <f>'care receipt'!$N$5*'care provision'!AC49/1000</f>
        <v>770.08852194494887</v>
      </c>
      <c r="AK49">
        <f>'care receipt'!$N$5*'care provision'!AD49/1000</f>
        <v>650.92703850290081</v>
      </c>
      <c r="AL49">
        <f>'care receipt'!$N$5*'care provision'!AE49/1000</f>
        <v>271.69875675555136</v>
      </c>
      <c r="AM49">
        <f>'care receipt'!$N$5*'care provision'!AF49/1000</f>
        <v>517.62215103611732</v>
      </c>
      <c r="AN49">
        <f t="shared" si="14"/>
        <v>15.055949999999999</v>
      </c>
      <c r="AP49" s="1">
        <v>17799</v>
      </c>
      <c r="AQ49" s="1">
        <v>8923</v>
      </c>
      <c r="AR49" s="1">
        <v>7832</v>
      </c>
      <c r="AS49" s="1">
        <v>3375</v>
      </c>
      <c r="AT49" s="1">
        <v>5705</v>
      </c>
      <c r="AU49" s="1">
        <v>14.8238</v>
      </c>
      <c r="AW49">
        <f>'care receipt'!$N$5*'care provision'!AP49/1000</f>
        <v>1176.3478889545268</v>
      </c>
      <c r="AX49">
        <f>'care receipt'!$N$5*'care provision'!AQ49/1000</f>
        <v>589.72707529306376</v>
      </c>
      <c r="AY49">
        <f>'care receipt'!$N$5*'care provision'!AR49/1000</f>
        <v>517.62215103611732</v>
      </c>
      <c r="AZ49">
        <f>'care receipt'!$N$5*'care provision'!AS49/1000</f>
        <v>223.05602141814302</v>
      </c>
      <c r="BA49">
        <f>'care receipt'!$N$5*'care provision'!AT49/1000</f>
        <v>377.04728953792767</v>
      </c>
      <c r="BB49">
        <f t="shared" si="15"/>
        <v>14.8238</v>
      </c>
      <c r="BD49" s="1">
        <v>8785</v>
      </c>
      <c r="BE49" s="1">
        <v>4985</v>
      </c>
      <c r="BF49" s="1">
        <v>4485</v>
      </c>
      <c r="BG49" s="1">
        <v>1910</v>
      </c>
      <c r="BH49" s="1">
        <v>3262</v>
      </c>
      <c r="BI49" s="1">
        <v>15.3835</v>
      </c>
      <c r="BK49">
        <f>'care receipt'!$N$5*'care provision'!BD49/1000</f>
        <v>580.60656241729964</v>
      </c>
      <c r="BL49">
        <f>'care receipt'!$N$5*'care provision'!BE49/1000</f>
        <v>329.46200496872382</v>
      </c>
      <c r="BM49">
        <f>'care receipt'!$N$5*'care provision'!BF49/1000</f>
        <v>296.41666846233227</v>
      </c>
      <c r="BN49">
        <f>'care receipt'!$N$5*'care provision'!BG49/1000</f>
        <v>126.23318545441576</v>
      </c>
      <c r="BO49">
        <f>'care receipt'!$N$5*'care provision'!BH49/1000</f>
        <v>215.58777536769853</v>
      </c>
      <c r="BP49">
        <f t="shared" si="16"/>
        <v>15.3835</v>
      </c>
      <c r="BR49">
        <f t="shared" si="17"/>
        <v>4256.3054326962456</v>
      </c>
      <c r="BS49">
        <f t="shared" si="18"/>
        <v>2181.0583000948554</v>
      </c>
      <c r="BT49">
        <f t="shared" si="19"/>
        <v>1902.4861133459747</v>
      </c>
      <c r="BU49">
        <f t="shared" si="20"/>
        <v>822.23406295203472</v>
      </c>
      <c r="BV49">
        <f t="shared" si="21"/>
        <v>1508.9822462278642</v>
      </c>
      <c r="BW49">
        <f t="shared" si="22"/>
        <v>15.613704397433082</v>
      </c>
      <c r="BY49">
        <f t="shared" si="34"/>
        <v>2163.3361648801238</v>
      </c>
      <c r="BZ49">
        <f t="shared" si="35"/>
        <v>2970.7465808473044</v>
      </c>
      <c r="CA49">
        <f t="shared" si="36"/>
        <v>2121.8430225709467</v>
      </c>
      <c r="CB49">
        <f t="shared" si="37"/>
        <v>1075.8062178865703</v>
      </c>
      <c r="CC49">
        <f t="shared" si="25"/>
        <v>8331.7319861849464</v>
      </c>
      <c r="CD49">
        <f t="shared" si="26"/>
        <v>0.61620834110367195</v>
      </c>
      <c r="CE49">
        <f>CC49/'care receipt'!CC49</f>
        <v>1.4285010042214046</v>
      </c>
      <c r="CG49">
        <f>G49*Z49*365.25/7*'care receipt'!$CL49/10^6</f>
        <v>53.018963475206554</v>
      </c>
      <c r="CH49">
        <f>H49*AN49*365.25/7*'care receipt'!$CL49/10^6</f>
        <v>72.806948370303687</v>
      </c>
      <c r="CI49">
        <f>I49*BB49*365.25/7*'care receipt'!$CL49/10^6</f>
        <v>52.002051063591736</v>
      </c>
      <c r="CJ49">
        <f>J49*BP49*365.25/7*'care receipt'!$CL49/10^6</f>
        <v>26.365819375875319</v>
      </c>
      <c r="CK49">
        <f t="shared" si="27"/>
        <v>204.19378228497732</v>
      </c>
      <c r="CM49" s="1">
        <v>17685</v>
      </c>
      <c r="CN49" s="1">
        <v>25154</v>
      </c>
      <c r="CO49" s="1">
        <v>659</v>
      </c>
      <c r="CP49" s="1">
        <v>4</v>
      </c>
      <c r="CR49">
        <f>'care receipt'!$N$5*'care provision'!CM49/1000</f>
        <v>1168.8135522310695</v>
      </c>
      <c r="CS49">
        <f>'care receipt'!$N$5*'care provision'!CN49/1000</f>
        <v>1662.4447889635464</v>
      </c>
      <c r="CT49">
        <f>'care receipt'!$N$5*'care provision'!CO49/1000</f>
        <v>43.55375351542407</v>
      </c>
      <c r="CU49">
        <f>'care receipt'!$N$5*'care provision'!CP49/1000</f>
        <v>0.26436269205113244</v>
      </c>
      <c r="CW49">
        <f t="shared" si="38"/>
        <v>2065</v>
      </c>
      <c r="CX49">
        <f t="shared" si="39"/>
        <v>0.49489296208199252</v>
      </c>
      <c r="CY49">
        <f t="shared" si="40"/>
        <v>0.43962458709824004</v>
      </c>
      <c r="CZ49">
        <f t="shared" si="41"/>
        <v>1.5876840051075723E-2</v>
      </c>
      <c r="DA49">
        <f t="shared" si="42"/>
        <v>1.9724838502884756E-4</v>
      </c>
      <c r="DC49" s="1">
        <v>534.58950000000004</v>
      </c>
      <c r="DD49" s="1">
        <v>621.22410000000002</v>
      </c>
      <c r="DE49" s="1">
        <v>628.89639999999997</v>
      </c>
      <c r="DF49" s="1">
        <v>645.82680000000005</v>
      </c>
      <c r="DH49">
        <f t="shared" si="43"/>
        <v>7.4980254297651774</v>
      </c>
      <c r="DI49">
        <f t="shared" si="44"/>
        <v>12.393009213882831</v>
      </c>
      <c r="DJ49">
        <f t="shared" si="45"/>
        <v>0.3286895855080505</v>
      </c>
      <c r="DK49">
        <f t="shared" si="46"/>
        <v>2.04879013736122E-3</v>
      </c>
      <c r="DL49">
        <f>SUM(DH49:DK49)/'care receipt'!DS49</f>
        <v>0.16742241112494513</v>
      </c>
      <c r="DM49">
        <f t="shared" si="28"/>
        <v>20.221773019293423</v>
      </c>
      <c r="DN49">
        <f t="shared" si="32"/>
        <v>3.3417599999999992E-2</v>
      </c>
      <c r="DO49" s="1">
        <v>0.3014443</v>
      </c>
      <c r="DP49" s="1">
        <v>0.26802670000000001</v>
      </c>
      <c r="DQ49" s="1">
        <v>0.51017109999999999</v>
      </c>
      <c r="DR49" s="1">
        <v>0.31917830000000003</v>
      </c>
      <c r="DS49" s="1">
        <v>4.92924E-2</v>
      </c>
      <c r="DT49" s="1">
        <v>1.14906E-2</v>
      </c>
      <c r="DU49" s="1">
        <v>0.30010779999999998</v>
      </c>
      <c r="DV49" s="1">
        <v>0.25564100000000001</v>
      </c>
      <c r="DW49" s="1">
        <v>0.26717920000000001</v>
      </c>
      <c r="DX49" s="1">
        <v>0.27212419999999998</v>
      </c>
      <c r="DY49" s="1">
        <v>0.32289370000000001</v>
      </c>
      <c r="EA49">
        <f t="shared" si="29"/>
        <v>0.3014443</v>
      </c>
      <c r="EB49">
        <f t="shared" si="30"/>
        <v>0.51017109999999999</v>
      </c>
      <c r="EC49">
        <f t="shared" si="31"/>
        <v>0.31917830000000003</v>
      </c>
      <c r="ED49">
        <f t="shared" si="47"/>
        <v>3.6885338494157253E-2</v>
      </c>
      <c r="EE49">
        <f t="shared" si="33"/>
        <v>9.3699499999999991E-2</v>
      </c>
      <c r="EG49" s="1">
        <v>0.3014443</v>
      </c>
      <c r="EH49" s="1">
        <v>0.3393407</v>
      </c>
      <c r="EI49" s="1">
        <v>0.4164716</v>
      </c>
      <c r="EJ49" s="1">
        <v>0.29170410000000002</v>
      </c>
      <c r="EK49" s="1">
        <v>0.16133</v>
      </c>
      <c r="EL49" s="1">
        <v>4881.3770000000004</v>
      </c>
      <c r="EM49" s="1">
        <v>5156.8029999999999</v>
      </c>
      <c r="EN49" s="1">
        <v>5366.5029999999997</v>
      </c>
      <c r="EO49" s="1">
        <v>4495.0649999999996</v>
      </c>
      <c r="EP49" s="1">
        <v>4433.2060000000001</v>
      </c>
    </row>
    <row r="50" spans="1:146" x14ac:dyDescent="0.25">
      <c r="A50">
        <v>2066</v>
      </c>
      <c r="B50" s="1">
        <v>35959</v>
      </c>
      <c r="C50" s="1">
        <v>57249</v>
      </c>
      <c r="D50" s="1">
        <v>41463</v>
      </c>
      <c r="E50" s="1">
        <v>20311</v>
      </c>
      <c r="G50">
        <f>'care receipt'!$N$5*'care provision'!B50/1000</f>
        <v>2376.5545108666679</v>
      </c>
      <c r="H50">
        <f>'care receipt'!$N$5*'care provision'!C50/1000</f>
        <v>3783.6249393088201</v>
      </c>
      <c r="I50">
        <f>'care receipt'!$N$5*'care provision'!D50/1000</f>
        <v>2740.317575129026</v>
      </c>
      <c r="J50">
        <f>'care receipt'!$N$5*'care provision'!E50/1000</f>
        <v>1342.3676595626378</v>
      </c>
      <c r="K50">
        <f t="shared" si="12"/>
        <v>10242.864684867152</v>
      </c>
      <c r="L50">
        <f>K50/'care receipt'!BR50</f>
        <v>1.7436434003870214</v>
      </c>
      <c r="N50" s="1">
        <v>12860</v>
      </c>
      <c r="O50" s="1">
        <v>7324</v>
      </c>
      <c r="P50" s="1">
        <v>6822</v>
      </c>
      <c r="Q50" s="1">
        <v>3166</v>
      </c>
      <c r="R50" s="1">
        <v>6139</v>
      </c>
      <c r="S50" s="1">
        <v>17.91103</v>
      </c>
      <c r="U50">
        <f>'care receipt'!$N$5*'care provision'!N50/1000</f>
        <v>849.9260549443909</v>
      </c>
      <c r="V50">
        <f>'care receipt'!$N$5*'care provision'!O50/1000</f>
        <v>484.04808914562358</v>
      </c>
      <c r="W50">
        <f>'care receipt'!$N$5*'care provision'!P50/1000</f>
        <v>450.87057129320641</v>
      </c>
      <c r="X50">
        <f>'care receipt'!$N$5*'care provision'!Q50/1000</f>
        <v>209.24307075847136</v>
      </c>
      <c r="Y50">
        <f>'care receipt'!$N$5*'care provision'!R50/1000</f>
        <v>405.73064162547553</v>
      </c>
      <c r="Z50">
        <f t="shared" si="13"/>
        <v>17.91103</v>
      </c>
      <c r="AB50" s="1">
        <v>24926</v>
      </c>
      <c r="AC50" s="1">
        <v>11639</v>
      </c>
      <c r="AD50" s="1">
        <v>9760</v>
      </c>
      <c r="AE50" s="1">
        <v>3992</v>
      </c>
      <c r="AF50" s="1">
        <v>7781</v>
      </c>
      <c r="AG50" s="1">
        <v>15.177519999999999</v>
      </c>
      <c r="AI50">
        <f>'care receipt'!$N$5*'care provision'!AB50/1000</f>
        <v>1647.3761155166319</v>
      </c>
      <c r="AJ50">
        <f>'care receipt'!$N$5*'care provision'!AC50/1000</f>
        <v>769.22934319578258</v>
      </c>
      <c r="AK50">
        <f>'care receipt'!$N$5*'care provision'!AD50/1000</f>
        <v>645.0449686047632</v>
      </c>
      <c r="AL50">
        <f>'care receipt'!$N$5*'care provision'!AE50/1000</f>
        <v>263.83396666703015</v>
      </c>
      <c r="AM50">
        <f>'care receipt'!$N$5*'care provision'!AF50/1000</f>
        <v>514.25152671246542</v>
      </c>
      <c r="AN50">
        <f t="shared" si="14"/>
        <v>15.177519999999999</v>
      </c>
      <c r="AP50" s="1">
        <v>17860</v>
      </c>
      <c r="AQ50" s="1">
        <v>9053</v>
      </c>
      <c r="AR50" s="1">
        <v>7606</v>
      </c>
      <c r="AS50" s="1">
        <v>3337</v>
      </c>
      <c r="AT50" s="1">
        <v>5916</v>
      </c>
      <c r="AU50" s="1">
        <v>14.64878</v>
      </c>
      <c r="AW50">
        <f>'care receipt'!$N$5*'care provision'!AP50/1000</f>
        <v>1180.3794200083064</v>
      </c>
      <c r="AX50">
        <f>'care receipt'!$N$5*'care provision'!AQ50/1000</f>
        <v>598.31886278472552</v>
      </c>
      <c r="AY50">
        <f>'care receipt'!$N$5*'care provision'!AR50/1000</f>
        <v>502.68565893522839</v>
      </c>
      <c r="AZ50">
        <f>'care receipt'!$N$5*'care provision'!AS50/1000</f>
        <v>220.54457584365724</v>
      </c>
      <c r="BA50">
        <f>'care receipt'!$N$5*'care provision'!AT50/1000</f>
        <v>390.99242154362491</v>
      </c>
      <c r="BB50">
        <f t="shared" si="15"/>
        <v>14.64878</v>
      </c>
      <c r="BD50" s="1">
        <v>9086</v>
      </c>
      <c r="BE50" s="1">
        <v>5071</v>
      </c>
      <c r="BF50" s="1">
        <v>4546</v>
      </c>
      <c r="BG50" s="1">
        <v>1971</v>
      </c>
      <c r="BH50" s="1">
        <v>3339</v>
      </c>
      <c r="BI50" s="1">
        <v>15.44609</v>
      </c>
      <c r="BK50">
        <f>'care receipt'!$N$5*'care provision'!BD50/1000</f>
        <v>600.49985499414731</v>
      </c>
      <c r="BL50">
        <f>'care receipt'!$N$5*'care provision'!BE50/1000</f>
        <v>335.14580284782318</v>
      </c>
      <c r="BM50">
        <f>'care receipt'!$N$5*'care provision'!BF50/1000</f>
        <v>300.44819951611203</v>
      </c>
      <c r="BN50">
        <f>'care receipt'!$N$5*'care provision'!BG50/1000</f>
        <v>130.26471650819551</v>
      </c>
      <c r="BO50">
        <f>'care receipt'!$N$5*'care provision'!BH50/1000</f>
        <v>220.67675718968283</v>
      </c>
      <c r="BP50">
        <f t="shared" si="16"/>
        <v>15.44609</v>
      </c>
      <c r="BR50">
        <f t="shared" si="17"/>
        <v>4278.1814454634759</v>
      </c>
      <c r="BS50">
        <f t="shared" si="18"/>
        <v>2186.742097973955</v>
      </c>
      <c r="BT50">
        <f t="shared" si="19"/>
        <v>1899.0493983493102</v>
      </c>
      <c r="BU50">
        <f t="shared" si="20"/>
        <v>823.88632977735426</v>
      </c>
      <c r="BV50">
        <f t="shared" si="21"/>
        <v>1531.6513470712487</v>
      </c>
      <c r="BW50">
        <f t="shared" si="22"/>
        <v>15.705491407905432</v>
      </c>
      <c r="BY50">
        <f t="shared" si="34"/>
        <v>2221.0612030236557</v>
      </c>
      <c r="BZ50">
        <f t="shared" si="35"/>
        <v>2996.4088963900758</v>
      </c>
      <c r="CA50">
        <f t="shared" si="36"/>
        <v>2094.5683525020754</v>
      </c>
      <c r="CB50">
        <f t="shared" si="37"/>
        <v>1081.8878067291334</v>
      </c>
      <c r="CC50">
        <f t="shared" si="25"/>
        <v>8393.9262586449404</v>
      </c>
      <c r="CD50">
        <f t="shared" si="26"/>
        <v>0.62157683289631438</v>
      </c>
      <c r="CE50">
        <f>CC50/'care receipt'!CC50</f>
        <v>1.444985819886911</v>
      </c>
      <c r="CG50">
        <f>G50*Z50*365.25/7*'care receipt'!$CL50/10^6</f>
        <v>55.412692458599167</v>
      </c>
      <c r="CH50">
        <f>H50*AN50*365.25/7*'care receipt'!$CL50/10^6</f>
        <v>74.756645350355697</v>
      </c>
      <c r="CI50">
        <f>I50*BB50*365.25/7*'care receipt'!$CL50/10^6</f>
        <v>52.25685442287925</v>
      </c>
      <c r="CJ50">
        <f>J50*BP50*365.25/7*'care receipt'!$CL50/10^6</f>
        <v>26.991744409103227</v>
      </c>
      <c r="CK50">
        <f t="shared" si="27"/>
        <v>209.41793664093737</v>
      </c>
      <c r="CM50" s="1">
        <v>17643</v>
      </c>
      <c r="CN50" s="1">
        <v>25208</v>
      </c>
      <c r="CO50" s="1">
        <v>662</v>
      </c>
      <c r="CP50" s="1">
        <v>4</v>
      </c>
      <c r="CR50">
        <f>'care receipt'!$N$5*'care provision'!CM50/1000</f>
        <v>1166.0377439645324</v>
      </c>
      <c r="CS50">
        <f>'care receipt'!$N$5*'care provision'!CN50/1000</f>
        <v>1666.0136853062368</v>
      </c>
      <c r="CT50">
        <f>'care receipt'!$N$5*'care provision'!CO50/1000</f>
        <v>43.752025534462426</v>
      </c>
      <c r="CU50">
        <f>'care receipt'!$N$5*'care provision'!CP50/1000</f>
        <v>0.26436269205113244</v>
      </c>
      <c r="CW50">
        <f t="shared" si="38"/>
        <v>2066</v>
      </c>
      <c r="CX50">
        <f t="shared" si="39"/>
        <v>0.49064212019244136</v>
      </c>
      <c r="CY50">
        <f t="shared" si="40"/>
        <v>0.44032210169609953</v>
      </c>
      <c r="CZ50">
        <f t="shared" si="41"/>
        <v>1.5966042013361312E-2</v>
      </c>
      <c r="DA50">
        <f t="shared" si="42"/>
        <v>1.9693762000886221E-4</v>
      </c>
      <c r="DC50" s="1">
        <v>531.43240000000003</v>
      </c>
      <c r="DD50" s="1">
        <v>616.46900000000005</v>
      </c>
      <c r="DE50" s="1">
        <v>627.43759999999997</v>
      </c>
      <c r="DF50" s="1">
        <v>250.48660000000001</v>
      </c>
      <c r="DH50">
        <f t="shared" si="43"/>
        <v>7.4360428411878834</v>
      </c>
      <c r="DI50">
        <f t="shared" si="44"/>
        <v>12.324549486804607</v>
      </c>
      <c r="DJ50">
        <f t="shared" si="45"/>
        <v>0.32941999075778183</v>
      </c>
      <c r="DK50">
        <f t="shared" si="46"/>
        <v>7.9463174278482233E-4</v>
      </c>
      <c r="DL50">
        <f>SUM(DH50:DK50)/'care receipt'!DS50</f>
        <v>0.16404919878939181</v>
      </c>
      <c r="DM50">
        <f t="shared" si="28"/>
        <v>20.090806950493057</v>
      </c>
      <c r="DN50">
        <f t="shared" si="32"/>
        <v>3.3821299999999999E-2</v>
      </c>
      <c r="DO50" s="1">
        <v>0.30349130000000002</v>
      </c>
      <c r="DP50" s="1">
        <v>0.26967000000000002</v>
      </c>
      <c r="DQ50" s="1">
        <v>0.51306099999999999</v>
      </c>
      <c r="DR50" s="1">
        <v>0.32372339999999999</v>
      </c>
      <c r="DS50" s="1">
        <v>4.9594100000000002E-2</v>
      </c>
      <c r="DT50" s="1">
        <v>1.16121E-2</v>
      </c>
      <c r="DU50" s="1">
        <v>0.30235889999999999</v>
      </c>
      <c r="DV50" s="1">
        <v>0.25303979999999998</v>
      </c>
      <c r="DW50" s="1">
        <v>0.26778639999999998</v>
      </c>
      <c r="DX50" s="1">
        <v>0.28016760000000002</v>
      </c>
      <c r="DY50" s="1">
        <v>0.3289221</v>
      </c>
      <c r="EA50">
        <f t="shared" si="29"/>
        <v>0.30349130000000002</v>
      </c>
      <c r="EB50">
        <f t="shared" si="30"/>
        <v>0.51306099999999999</v>
      </c>
      <c r="EC50">
        <f t="shared" si="31"/>
        <v>0.32372339999999999</v>
      </c>
      <c r="ED50">
        <f t="shared" si="47"/>
        <v>3.7105797445527243E-2</v>
      </c>
      <c r="EE50">
        <f t="shared" si="33"/>
        <v>9.7138699999999967E-2</v>
      </c>
      <c r="EG50" s="1">
        <v>0.30349130000000002</v>
      </c>
      <c r="EH50" s="1">
        <v>0.34205020000000003</v>
      </c>
      <c r="EI50" s="1">
        <v>0.41592230000000002</v>
      </c>
      <c r="EJ50" s="1">
        <v>0.2982921</v>
      </c>
      <c r="EK50" s="1">
        <v>0.17087849999999999</v>
      </c>
      <c r="EL50" s="1">
        <v>4929.7439999999997</v>
      </c>
      <c r="EM50" s="1">
        <v>5229.366</v>
      </c>
      <c r="EN50" s="1">
        <v>5486.15</v>
      </c>
      <c r="EO50" s="1">
        <v>4487.9409999999998</v>
      </c>
      <c r="EP50" s="1">
        <v>4492.0630000000001</v>
      </c>
    </row>
    <row r="51" spans="1:146" x14ac:dyDescent="0.25">
      <c r="A51">
        <v>2067</v>
      </c>
      <c r="B51" s="1">
        <v>35976</v>
      </c>
      <c r="C51" s="1">
        <v>57255</v>
      </c>
      <c r="D51" s="1">
        <v>41670</v>
      </c>
      <c r="E51" s="1">
        <v>20596</v>
      </c>
      <c r="G51">
        <f>'care receipt'!$N$5*'care provision'!B51/1000</f>
        <v>2377.6780523078851</v>
      </c>
      <c r="H51">
        <f>'care receipt'!$N$5*'care provision'!C51/1000</f>
        <v>3784.0214833468972</v>
      </c>
      <c r="I51">
        <f>'care receipt'!$N$5*'care provision'!D51/1000</f>
        <v>2753.9983444426725</v>
      </c>
      <c r="J51">
        <f>'care receipt'!$N$5*'care provision'!E51/1000</f>
        <v>1361.2035013712809</v>
      </c>
      <c r="K51">
        <f t="shared" si="12"/>
        <v>10276.901381468735</v>
      </c>
      <c r="L51">
        <f>K51/'care receipt'!BR51</f>
        <v>1.7354769584481968</v>
      </c>
      <c r="N51" s="1">
        <v>13257</v>
      </c>
      <c r="O51" s="1">
        <v>7519</v>
      </c>
      <c r="P51" s="1">
        <v>6701</v>
      </c>
      <c r="Q51" s="1">
        <v>2989</v>
      </c>
      <c r="R51" s="1">
        <v>6116</v>
      </c>
      <c r="S51" s="1">
        <v>17.677209999999999</v>
      </c>
      <c r="U51">
        <f>'care receipt'!$N$5*'care provision'!N51/1000</f>
        <v>876.16405213046573</v>
      </c>
      <c r="V51">
        <f>'care receipt'!$N$5*'care provision'!O51/1000</f>
        <v>496.93577038311622</v>
      </c>
      <c r="W51">
        <f>'care receipt'!$N$5*'care provision'!P51/1000</f>
        <v>442.87359985865965</v>
      </c>
      <c r="X51">
        <f>'care receipt'!$N$5*'care provision'!Q51/1000</f>
        <v>197.54502163520871</v>
      </c>
      <c r="Y51">
        <f>'care receipt'!$N$5*'care provision'!R51/1000</f>
        <v>404.21055614618155</v>
      </c>
      <c r="Z51">
        <f t="shared" si="13"/>
        <v>17.677209999999999</v>
      </c>
      <c r="AB51" s="1">
        <v>24668</v>
      </c>
      <c r="AC51" s="1">
        <v>11497</v>
      </c>
      <c r="AD51" s="1">
        <v>9910</v>
      </c>
      <c r="AE51" s="1">
        <v>4191</v>
      </c>
      <c r="AF51" s="1">
        <v>7927</v>
      </c>
      <c r="AG51" s="1">
        <v>15.22892</v>
      </c>
      <c r="AI51">
        <f>'care receipt'!$N$5*'care provision'!AB51/1000</f>
        <v>1630.324721879334</v>
      </c>
      <c r="AJ51">
        <f>'care receipt'!$N$5*'care provision'!AC51/1000</f>
        <v>759.84446762796745</v>
      </c>
      <c r="AK51">
        <f>'care receipt'!$N$5*'care provision'!AD51/1000</f>
        <v>654.95856955668057</v>
      </c>
      <c r="AL51">
        <f>'care receipt'!$N$5*'care provision'!AE51/1000</f>
        <v>276.98601059657403</v>
      </c>
      <c r="AM51">
        <f>'care receipt'!$N$5*'care provision'!AF51/1000</f>
        <v>523.90076497233179</v>
      </c>
      <c r="AN51">
        <f t="shared" si="14"/>
        <v>15.22892</v>
      </c>
      <c r="AP51" s="1">
        <v>17935</v>
      </c>
      <c r="AQ51" s="1">
        <v>9165</v>
      </c>
      <c r="AR51" s="1">
        <v>7816</v>
      </c>
      <c r="AS51" s="1">
        <v>3392</v>
      </c>
      <c r="AT51" s="1">
        <v>5732</v>
      </c>
      <c r="AU51" s="1">
        <v>14.625690000000001</v>
      </c>
      <c r="AW51">
        <f>'care receipt'!$N$5*'care provision'!AP51/1000</f>
        <v>1185.3362204842651</v>
      </c>
      <c r="AX51">
        <f>'care receipt'!$N$5*'care provision'!AQ51/1000</f>
        <v>605.72101816215729</v>
      </c>
      <c r="AY51">
        <f>'care receipt'!$N$5*'care provision'!AR51/1000</f>
        <v>516.56470026791283</v>
      </c>
      <c r="AZ51">
        <f>'care receipt'!$N$5*'care provision'!AS51/1000</f>
        <v>224.17956285936035</v>
      </c>
      <c r="BA51">
        <f>'care receipt'!$N$5*'care provision'!AT51/1000</f>
        <v>378.83173770927283</v>
      </c>
      <c r="BB51">
        <f t="shared" si="15"/>
        <v>14.625690000000001</v>
      </c>
      <c r="BD51" s="1">
        <v>9286</v>
      </c>
      <c r="BE51" s="1">
        <v>5047</v>
      </c>
      <c r="BF51" s="1">
        <v>4530</v>
      </c>
      <c r="BG51" s="1">
        <v>2057</v>
      </c>
      <c r="BH51" s="1">
        <v>3328</v>
      </c>
      <c r="BI51" s="1">
        <v>15.31662</v>
      </c>
      <c r="BK51">
        <f>'care receipt'!$N$5*'care provision'!BD51/1000</f>
        <v>613.717989596704</v>
      </c>
      <c r="BL51">
        <f>'care receipt'!$N$5*'care provision'!BE51/1000</f>
        <v>333.55962669551639</v>
      </c>
      <c r="BM51">
        <f>'care receipt'!$N$5*'care provision'!BF51/1000</f>
        <v>299.39074874790754</v>
      </c>
      <c r="BN51">
        <f>'care receipt'!$N$5*'care provision'!BG51/1000</f>
        <v>135.94851438729486</v>
      </c>
      <c r="BO51">
        <f>'care receipt'!$N$5*'care provision'!BH51/1000</f>
        <v>219.94975978654222</v>
      </c>
      <c r="BP51">
        <f t="shared" si="16"/>
        <v>15.31662</v>
      </c>
      <c r="BR51">
        <f t="shared" si="17"/>
        <v>4305.5429840907691</v>
      </c>
      <c r="BS51">
        <f t="shared" si="18"/>
        <v>2196.0608828687573</v>
      </c>
      <c r="BT51">
        <f t="shared" si="19"/>
        <v>1913.7876184311606</v>
      </c>
      <c r="BU51">
        <f t="shared" si="20"/>
        <v>834.65910947843804</v>
      </c>
      <c r="BV51">
        <f t="shared" si="21"/>
        <v>1526.8928186143282</v>
      </c>
      <c r="BW51">
        <f t="shared" si="22"/>
        <v>15.645322606738393</v>
      </c>
      <c r="BY51">
        <f t="shared" si="34"/>
        <v>2193.1026253242048</v>
      </c>
      <c r="BZ51">
        <f t="shared" si="35"/>
        <v>3006.871600527792</v>
      </c>
      <c r="CA51">
        <f t="shared" si="36"/>
        <v>2101.7072554889533</v>
      </c>
      <c r="CB51">
        <f t="shared" si="37"/>
        <v>1087.87295448594</v>
      </c>
      <c r="CC51">
        <f t="shared" si="25"/>
        <v>8389.5544358268889</v>
      </c>
      <c r="CD51">
        <f t="shared" si="26"/>
        <v>0.61981530314005029</v>
      </c>
      <c r="CE51">
        <f>CC51/'care receipt'!CC51</f>
        <v>1.4335093157385486</v>
      </c>
      <c r="CG51">
        <f>G51*Z51*365.25/7*'care receipt'!$CL51/10^6</f>
        <v>55.699229260045222</v>
      </c>
      <c r="CH51">
        <f>H51*AN51*365.25/7*'care receipt'!$CL51/10^6</f>
        <v>76.366891680939034</v>
      </c>
      <c r="CI51">
        <f>I51*BB51*365.25/7*'care receipt'!$CL51/10^6</f>
        <v>53.378019299791873</v>
      </c>
      <c r="CJ51">
        <f>J51*BP51*365.25/7*'care receipt'!$CL51/10^6</f>
        <v>27.629206402850205</v>
      </c>
      <c r="CK51">
        <f t="shared" si="27"/>
        <v>213.07334664362634</v>
      </c>
      <c r="CM51" s="1">
        <v>17766</v>
      </c>
      <c r="CN51" s="1">
        <v>25030</v>
      </c>
      <c r="CO51" s="1">
        <v>659</v>
      </c>
      <c r="CP51" s="1">
        <v>8</v>
      </c>
      <c r="CR51">
        <f>'care receipt'!$N$5*'care provision'!CM51/1000</f>
        <v>1174.1668967451049</v>
      </c>
      <c r="CS51">
        <f>'care receipt'!$N$5*'care provision'!CN51/1000</f>
        <v>1654.2495455099615</v>
      </c>
      <c r="CT51">
        <f>'care receipt'!$N$5*'care provision'!CO51/1000</f>
        <v>43.55375351542407</v>
      </c>
      <c r="CU51">
        <f>'care receipt'!$N$5*'care provision'!CP51/1000</f>
        <v>0.52872538410226488</v>
      </c>
      <c r="CW51">
        <f t="shared" si="38"/>
        <v>2067</v>
      </c>
      <c r="CX51">
        <f t="shared" si="39"/>
        <v>0.49382921947965319</v>
      </c>
      <c r="CY51">
        <f t="shared" si="40"/>
        <v>0.43716705964544589</v>
      </c>
      <c r="CZ51">
        <f t="shared" si="41"/>
        <v>1.5814734821214302E-2</v>
      </c>
      <c r="DA51">
        <f t="shared" si="42"/>
        <v>3.8842493688094777E-4</v>
      </c>
      <c r="DC51" s="1">
        <v>525.06759999999997</v>
      </c>
      <c r="DD51" s="1">
        <v>623.01120000000003</v>
      </c>
      <c r="DE51" s="1">
        <v>633.2604</v>
      </c>
      <c r="DF51" s="1">
        <v>360.71080000000001</v>
      </c>
      <c r="DH51">
        <f t="shared" si="43"/>
        <v>7.398203933680799</v>
      </c>
      <c r="DI51">
        <f t="shared" si="44"/>
        <v>12.367391933371389</v>
      </c>
      <c r="DJ51">
        <f t="shared" si="45"/>
        <v>0.33097040847214626</v>
      </c>
      <c r="DK51">
        <f t="shared" si="46"/>
        <v>2.2886034753580231E-3</v>
      </c>
      <c r="DL51">
        <f>SUM(DH51:DK51)/'care receipt'!DS51</f>
        <v>0.15984054129654521</v>
      </c>
      <c r="DM51">
        <f t="shared" si="28"/>
        <v>20.098854878999692</v>
      </c>
      <c r="DN51">
        <f t="shared" si="32"/>
        <v>3.2616100000000037E-2</v>
      </c>
      <c r="DO51" s="1">
        <v>0.30434430000000001</v>
      </c>
      <c r="DP51" s="1">
        <v>0.27172819999999998</v>
      </c>
      <c r="DQ51" s="1">
        <v>0.51250739999999995</v>
      </c>
      <c r="DR51" s="1">
        <v>0.32802629999999999</v>
      </c>
      <c r="DS51" s="1">
        <v>5.0357399999999997E-2</v>
      </c>
      <c r="DT51" s="1">
        <v>1.23582E-2</v>
      </c>
      <c r="DU51" s="1">
        <v>0.30324699999999999</v>
      </c>
      <c r="DV51" s="1">
        <v>0.25606590000000001</v>
      </c>
      <c r="DW51" s="1">
        <v>0.25992989999999999</v>
      </c>
      <c r="DX51" s="1">
        <v>0.28066289999999999</v>
      </c>
      <c r="DY51" s="1">
        <v>0.33091530000000002</v>
      </c>
      <c r="EA51">
        <f t="shared" si="29"/>
        <v>0.30434430000000001</v>
      </c>
      <c r="EB51">
        <f t="shared" si="30"/>
        <v>0.51250739999999995</v>
      </c>
      <c r="EC51">
        <f t="shared" si="31"/>
        <v>0.32802629999999999</v>
      </c>
      <c r="ED51">
        <f t="shared" si="47"/>
        <v>3.7788236681334915E-2</v>
      </c>
      <c r="EE51">
        <f t="shared" si="33"/>
        <v>9.9041099999999938E-2</v>
      </c>
      <c r="EG51" s="1">
        <v>0.30434430000000001</v>
      </c>
      <c r="EH51" s="1">
        <v>0.34424680000000002</v>
      </c>
      <c r="EI51" s="1">
        <v>0.41346630000000001</v>
      </c>
      <c r="EJ51" s="1">
        <v>0.30128379999999999</v>
      </c>
      <c r="EK51" s="1">
        <v>0.16361419999999999</v>
      </c>
      <c r="EL51" s="1">
        <v>4959.326</v>
      </c>
      <c r="EM51" s="1">
        <v>5303.6009999999997</v>
      </c>
      <c r="EN51" s="1">
        <v>5488.0389999999998</v>
      </c>
      <c r="EO51" s="1">
        <v>4548.982</v>
      </c>
      <c r="EP51" s="1">
        <v>4480.0370000000003</v>
      </c>
    </row>
    <row r="52" spans="1:146" x14ac:dyDescent="0.25">
      <c r="A52">
        <v>2068</v>
      </c>
      <c r="B52" s="1">
        <v>36444</v>
      </c>
      <c r="C52" s="1">
        <v>57385</v>
      </c>
      <c r="D52" s="1">
        <v>41872</v>
      </c>
      <c r="E52" s="1">
        <v>21116</v>
      </c>
      <c r="G52">
        <f>'care receipt'!$N$5*'care provision'!B52/1000</f>
        <v>2408.6084872778679</v>
      </c>
      <c r="H52">
        <f>'care receipt'!$N$5*'care provision'!C52/1000</f>
        <v>3792.6132708385589</v>
      </c>
      <c r="I52">
        <f>'care receipt'!$N$5*'care provision'!D52/1000</f>
        <v>2767.3486603912543</v>
      </c>
      <c r="J52">
        <f>'care receipt'!$N$5*'care provision'!E52/1000</f>
        <v>1395.5706513379282</v>
      </c>
      <c r="K52">
        <f t="shared" si="12"/>
        <v>10364.141069845609</v>
      </c>
      <c r="L52">
        <f>K52/'care receipt'!BR52</f>
        <v>1.7360648296781762</v>
      </c>
      <c r="N52" s="1">
        <v>13289</v>
      </c>
      <c r="O52" s="1">
        <v>7342</v>
      </c>
      <c r="P52" s="1">
        <v>6873</v>
      </c>
      <c r="Q52" s="1">
        <v>3126</v>
      </c>
      <c r="R52" s="1">
        <v>6007</v>
      </c>
      <c r="S52" s="1">
        <v>17.748339999999999</v>
      </c>
      <c r="U52">
        <f>'care receipt'!$N$5*'care provision'!N52/1000</f>
        <v>878.27895366687483</v>
      </c>
      <c r="V52">
        <f>'care receipt'!$N$5*'care provision'!O52/1000</f>
        <v>485.23772125985363</v>
      </c>
      <c r="W52">
        <f>'care receipt'!$N$5*'care provision'!P52/1000</f>
        <v>454.24119561685831</v>
      </c>
      <c r="X52">
        <f>'care receipt'!$N$5*'care provision'!Q52/1000</f>
        <v>206.59944383796002</v>
      </c>
      <c r="Y52">
        <f>'care receipt'!$N$5*'care provision'!R52/1000</f>
        <v>397.00667278778815</v>
      </c>
      <c r="Z52">
        <f t="shared" si="13"/>
        <v>17.748339999999999</v>
      </c>
      <c r="AB52" s="1">
        <v>24849</v>
      </c>
      <c r="AC52" s="1">
        <v>11727</v>
      </c>
      <c r="AD52" s="1">
        <v>9660</v>
      </c>
      <c r="AE52" s="1">
        <v>4166</v>
      </c>
      <c r="AF52" s="1">
        <v>7845</v>
      </c>
      <c r="AG52" s="1">
        <v>15.169890000000001</v>
      </c>
      <c r="AI52">
        <f>'care receipt'!$N$5*'care provision'!AB52/1000</f>
        <v>1642.2871336946475</v>
      </c>
      <c r="AJ52">
        <f>'care receipt'!$N$5*'care provision'!AC52/1000</f>
        <v>775.04532242090761</v>
      </c>
      <c r="AK52">
        <f>'care receipt'!$N$5*'care provision'!AD52/1000</f>
        <v>638.43590130348491</v>
      </c>
      <c r="AL52">
        <f>'care receipt'!$N$5*'care provision'!AE52/1000</f>
        <v>275.33374377125443</v>
      </c>
      <c r="AM52">
        <f>'care receipt'!$N$5*'care provision'!AF52/1000</f>
        <v>518.48132978528349</v>
      </c>
      <c r="AN52">
        <f t="shared" si="14"/>
        <v>15.169890000000001</v>
      </c>
      <c r="AP52" s="1">
        <v>18350</v>
      </c>
      <c r="AQ52" s="1">
        <v>8847</v>
      </c>
      <c r="AR52" s="1">
        <v>7786</v>
      </c>
      <c r="AS52" s="1">
        <v>3367</v>
      </c>
      <c r="AT52" s="1">
        <v>5830</v>
      </c>
      <c r="AU52" s="1">
        <v>14.73382</v>
      </c>
      <c r="AW52">
        <f>'care receipt'!$N$5*'care provision'!AP52/1000</f>
        <v>1212.7638497845701</v>
      </c>
      <c r="AX52">
        <f>'care receipt'!$N$5*'care provision'!AQ52/1000</f>
        <v>584.70418414409221</v>
      </c>
      <c r="AY52">
        <f>'care receipt'!$N$5*'care provision'!AR52/1000</f>
        <v>514.58198007752935</v>
      </c>
      <c r="AZ52">
        <f>'care receipt'!$N$5*'care provision'!AS52/1000</f>
        <v>222.52729603404075</v>
      </c>
      <c r="BA52">
        <f>'care receipt'!$N$5*'care provision'!AT52/1000</f>
        <v>385.30862366452556</v>
      </c>
      <c r="BB52">
        <f t="shared" si="15"/>
        <v>14.73382</v>
      </c>
      <c r="BD52" s="1">
        <v>9291</v>
      </c>
      <c r="BE52" s="1">
        <v>5188</v>
      </c>
      <c r="BF52" s="1">
        <v>4725</v>
      </c>
      <c r="BG52" s="1">
        <v>2020</v>
      </c>
      <c r="BH52" s="1">
        <v>3525</v>
      </c>
      <c r="BI52" s="1">
        <v>15.54945</v>
      </c>
      <c r="BK52">
        <f>'care receipt'!$N$5*'care provision'!BD52/1000</f>
        <v>614.04844296176793</v>
      </c>
      <c r="BL52">
        <f>'care receipt'!$N$5*'care provision'!BE52/1000</f>
        <v>342.87841159031876</v>
      </c>
      <c r="BM52">
        <f>'care receipt'!$N$5*'care provision'!BF52/1000</f>
        <v>312.27842998540024</v>
      </c>
      <c r="BN52">
        <f>'care receipt'!$N$5*'care provision'!BG52/1000</f>
        <v>133.5031594858219</v>
      </c>
      <c r="BO52">
        <f>'care receipt'!$N$5*'care provision'!BH52/1000</f>
        <v>232.96962237006048</v>
      </c>
      <c r="BP52">
        <f t="shared" si="16"/>
        <v>15.54945</v>
      </c>
      <c r="BR52">
        <f t="shared" si="17"/>
        <v>4347.3783801078607</v>
      </c>
      <c r="BS52">
        <f t="shared" si="18"/>
        <v>2187.8656394151722</v>
      </c>
      <c r="BT52">
        <f t="shared" si="19"/>
        <v>1919.5375069832728</v>
      </c>
      <c r="BU52">
        <f t="shared" si="20"/>
        <v>837.96364312907713</v>
      </c>
      <c r="BV52">
        <f t="shared" si="21"/>
        <v>1533.7662486076576</v>
      </c>
      <c r="BW52">
        <f t="shared" si="22"/>
        <v>15.703790646741105</v>
      </c>
      <c r="BY52">
        <f t="shared" si="34"/>
        <v>2230.571437379831</v>
      </c>
      <c r="BZ52">
        <f t="shared" si="35"/>
        <v>3002.0172027723725</v>
      </c>
      <c r="CA52">
        <f t="shared" si="36"/>
        <v>2127.5090890939432</v>
      </c>
      <c r="CB52">
        <f t="shared" si="37"/>
        <v>1132.2935789341573</v>
      </c>
      <c r="CC52">
        <f t="shared" si="25"/>
        <v>8492.3913081803039</v>
      </c>
      <c r="CD52">
        <f t="shared" si="26"/>
        <v>0.61615020437316725</v>
      </c>
      <c r="CE52">
        <f>CC52/'care receipt'!CC52</f>
        <v>1.4304806088752287</v>
      </c>
      <c r="CG52">
        <f>G52*Z52*365.25/7*'care receipt'!$CL52/10^6</f>
        <v>57.66972384859249</v>
      </c>
      <c r="CH52">
        <f>H52*AN52*365.25/7*'care receipt'!$CL52/10^6</f>
        <v>77.61486593586568</v>
      </c>
      <c r="CI52">
        <f>I52*BB52*365.25/7*'care receipt'!$CL52/10^6</f>
        <v>55.005125411962148</v>
      </c>
      <c r="CJ52">
        <f>J52*BP52*365.25/7*'care receipt'!$CL52/10^6</f>
        <v>29.274587183529832</v>
      </c>
      <c r="CK52">
        <f t="shared" si="27"/>
        <v>219.56430237995016</v>
      </c>
      <c r="CM52" s="1">
        <v>17695</v>
      </c>
      <c r="CN52" s="1">
        <v>25198</v>
      </c>
      <c r="CO52" s="1">
        <v>694</v>
      </c>
      <c r="CP52" s="1">
        <v>7</v>
      </c>
      <c r="CR52">
        <f>'care receipt'!$N$5*'care provision'!CM52/1000</f>
        <v>1169.4744589611971</v>
      </c>
      <c r="CS52">
        <f>'care receipt'!$N$5*'care provision'!CN52/1000</f>
        <v>1665.3527785761089</v>
      </c>
      <c r="CT52">
        <f>'care receipt'!$N$5*'care provision'!CO52/1000</f>
        <v>45.866927070871483</v>
      </c>
      <c r="CU52">
        <f>'care receipt'!$N$5*'care provision'!CP52/1000</f>
        <v>0.46263471108948179</v>
      </c>
      <c r="CW52">
        <f t="shared" si="38"/>
        <v>2068</v>
      </c>
      <c r="CX52">
        <f t="shared" si="39"/>
        <v>0.48553945779826579</v>
      </c>
      <c r="CY52">
        <f t="shared" si="40"/>
        <v>0.43910429554761699</v>
      </c>
      <c r="CZ52">
        <f t="shared" si="41"/>
        <v>1.6574321742453192E-2</v>
      </c>
      <c r="DA52">
        <f t="shared" si="42"/>
        <v>3.3150217844288689E-4</v>
      </c>
      <c r="DC52" s="1">
        <v>532.9443</v>
      </c>
      <c r="DD52" s="1">
        <v>624.97249999999997</v>
      </c>
      <c r="DE52" s="1">
        <v>616.86699999999996</v>
      </c>
      <c r="DF52" s="1">
        <v>361.75409999999999</v>
      </c>
      <c r="DH52">
        <f t="shared" si="43"/>
        <v>7.4791769627874478</v>
      </c>
      <c r="DI52">
        <f t="shared" si="44"/>
        <v>12.489596272903885</v>
      </c>
      <c r="DJ52">
        <f t="shared" si="45"/>
        <v>0.33952552441712736</v>
      </c>
      <c r="DK52">
        <f t="shared" si="46"/>
        <v>2.008320042467226E-3</v>
      </c>
      <c r="DL52">
        <f>SUM(DH52:DK52)/'care receipt'!DS52</f>
        <v>0.15675123950974482</v>
      </c>
      <c r="DM52">
        <f t="shared" si="28"/>
        <v>20.310307080150928</v>
      </c>
      <c r="DN52">
        <f t="shared" si="32"/>
        <v>3.3726699999999998E-2</v>
      </c>
      <c r="DO52" s="1">
        <v>0.30628280000000002</v>
      </c>
      <c r="DP52" s="1">
        <v>0.27255610000000002</v>
      </c>
      <c r="DQ52" s="1">
        <v>0.51593180000000005</v>
      </c>
      <c r="DR52" s="1">
        <v>0.32882790000000001</v>
      </c>
      <c r="DS52" s="1">
        <v>5.1354299999999999E-2</v>
      </c>
      <c r="DT52" s="1">
        <v>1.34818E-2</v>
      </c>
      <c r="DU52" s="1">
        <v>0.30526320000000001</v>
      </c>
      <c r="DV52" s="1">
        <v>0.25645240000000002</v>
      </c>
      <c r="DW52" s="1">
        <v>0.27027570000000001</v>
      </c>
      <c r="DX52" s="1">
        <v>0.28184949999999998</v>
      </c>
      <c r="DY52" s="1">
        <v>0.32739679999999999</v>
      </c>
      <c r="EA52">
        <f t="shared" si="29"/>
        <v>0.30628280000000002</v>
      </c>
      <c r="EB52">
        <f t="shared" si="30"/>
        <v>0.51593180000000005</v>
      </c>
      <c r="EC52">
        <f t="shared" si="31"/>
        <v>0.32882790000000001</v>
      </c>
      <c r="ED52">
        <f t="shared" si="47"/>
        <v>3.8657981494887909E-2</v>
      </c>
      <c r="EE52">
        <f t="shared" si="33"/>
        <v>9.8656400000000033E-2</v>
      </c>
      <c r="EG52" s="1">
        <v>0.30628280000000002</v>
      </c>
      <c r="EH52" s="1">
        <v>0.34575860000000003</v>
      </c>
      <c r="EI52" s="1">
        <v>0.41727540000000002</v>
      </c>
      <c r="EJ52" s="1">
        <v>0.30126550000000002</v>
      </c>
      <c r="EK52" s="1">
        <v>0.21353559999999999</v>
      </c>
      <c r="EL52" s="1">
        <v>5020.7110000000002</v>
      </c>
      <c r="EM52" s="1">
        <v>5331.7550000000001</v>
      </c>
      <c r="EN52" s="1">
        <v>5533.7030000000004</v>
      </c>
      <c r="EO52" s="1">
        <v>4568.0600000000004</v>
      </c>
      <c r="EP52" s="1">
        <v>4499.732</v>
      </c>
    </row>
    <row r="53" spans="1:146" x14ac:dyDescent="0.25">
      <c r="A53">
        <v>2069</v>
      </c>
      <c r="B53" s="1">
        <v>36236</v>
      </c>
      <c r="C53" s="1">
        <v>56968</v>
      </c>
      <c r="D53" s="1">
        <v>42210</v>
      </c>
      <c r="E53" s="1">
        <v>21537</v>
      </c>
      <c r="G53">
        <f>'care receipt'!$N$5*'care provision'!B53/1000</f>
        <v>2394.8616272912091</v>
      </c>
      <c r="H53">
        <f>'care receipt'!$N$5*'care provision'!C53/1000</f>
        <v>3765.0534601922282</v>
      </c>
      <c r="I53">
        <f>'care receipt'!$N$5*'care provision'!D53/1000</f>
        <v>2789.6873078695753</v>
      </c>
      <c r="J53">
        <f>'care receipt'!$N$5*'care provision'!E53/1000</f>
        <v>1423.39482467631</v>
      </c>
      <c r="K53">
        <f t="shared" si="12"/>
        <v>10372.997220029323</v>
      </c>
      <c r="L53">
        <f>K53/'care receipt'!BR53</f>
        <v>1.722181379272508</v>
      </c>
      <c r="N53" s="1">
        <v>13103</v>
      </c>
      <c r="O53" s="1">
        <v>7360</v>
      </c>
      <c r="P53" s="1">
        <v>6750</v>
      </c>
      <c r="Q53" s="1">
        <v>3090</v>
      </c>
      <c r="R53" s="1">
        <v>6130</v>
      </c>
      <c r="S53" s="1">
        <v>17.76782</v>
      </c>
      <c r="U53">
        <f>'care receipt'!$N$5*'care provision'!N53/1000</f>
        <v>865.98608848649712</v>
      </c>
      <c r="V53">
        <f>'care receipt'!$N$5*'care provision'!O53/1000</f>
        <v>486.42735337408368</v>
      </c>
      <c r="W53">
        <f>'care receipt'!$N$5*'care provision'!P53/1000</f>
        <v>446.11204283628604</v>
      </c>
      <c r="X53">
        <f>'care receipt'!$N$5*'care provision'!Q53/1000</f>
        <v>204.22017960949981</v>
      </c>
      <c r="Y53">
        <f>'care receipt'!$N$5*'care provision'!R53/1000</f>
        <v>405.13582556836053</v>
      </c>
      <c r="Z53">
        <f t="shared" si="13"/>
        <v>17.76782</v>
      </c>
      <c r="AB53" s="1">
        <v>24787</v>
      </c>
      <c r="AC53" s="1">
        <v>11519</v>
      </c>
      <c r="AD53" s="1">
        <v>9584</v>
      </c>
      <c r="AE53" s="1">
        <v>4152</v>
      </c>
      <c r="AF53" s="1">
        <v>7687</v>
      </c>
      <c r="AG53" s="1">
        <v>15.16778</v>
      </c>
      <c r="AI53">
        <f>'care receipt'!$N$5*'care provision'!AB53/1000</f>
        <v>1638.189511967855</v>
      </c>
      <c r="AJ53">
        <f>'care receipt'!$N$5*'care provision'!AC53/1000</f>
        <v>761.29846243424868</v>
      </c>
      <c r="AK53">
        <f>'care receipt'!$N$5*'care provision'!AD53/1000</f>
        <v>633.41301015451336</v>
      </c>
      <c r="AL53">
        <f>'care receipt'!$N$5*'care provision'!AE53/1000</f>
        <v>274.40847434907545</v>
      </c>
      <c r="AM53">
        <f>'care receipt'!$N$5*'care provision'!AF53/1000</f>
        <v>508.03900344926382</v>
      </c>
      <c r="AN53">
        <f t="shared" si="14"/>
        <v>15.16778</v>
      </c>
      <c r="AP53" s="1">
        <v>18178</v>
      </c>
      <c r="AQ53" s="1">
        <v>9098</v>
      </c>
      <c r="AR53" s="1">
        <v>7936</v>
      </c>
      <c r="AS53" s="1">
        <v>3390</v>
      </c>
      <c r="AT53" s="1">
        <v>5899</v>
      </c>
      <c r="AU53" s="1">
        <v>14.7668</v>
      </c>
      <c r="AW53">
        <f>'care receipt'!$N$5*'care provision'!AP53/1000</f>
        <v>1201.3962540263715</v>
      </c>
      <c r="AX53">
        <f>'care receipt'!$N$5*'care provision'!AQ53/1000</f>
        <v>601.29294307030079</v>
      </c>
      <c r="AY53">
        <f>'care receipt'!$N$5*'care provision'!AR53/1000</f>
        <v>524.49558102944684</v>
      </c>
      <c r="AZ53">
        <f>'care receipt'!$N$5*'care provision'!AS53/1000</f>
        <v>224.04738151333476</v>
      </c>
      <c r="BA53">
        <f>'care receipt'!$N$5*'care provision'!AT53/1000</f>
        <v>389.86888010240762</v>
      </c>
      <c r="BB53">
        <f t="shared" si="15"/>
        <v>14.7668</v>
      </c>
      <c r="BD53" s="1">
        <v>9584</v>
      </c>
      <c r="BE53" s="1">
        <v>5364</v>
      </c>
      <c r="BF53" s="1">
        <v>4604</v>
      </c>
      <c r="BG53" s="1">
        <v>2045</v>
      </c>
      <c r="BH53" s="1">
        <v>3636</v>
      </c>
      <c r="BI53" s="1">
        <v>15.399419999999999</v>
      </c>
      <c r="BK53">
        <f>'care receipt'!$N$5*'care provision'!BD53/1000</f>
        <v>633.41301015451336</v>
      </c>
      <c r="BL53">
        <f>'care receipt'!$N$5*'care provision'!BE53/1000</f>
        <v>354.51037004056866</v>
      </c>
      <c r="BM53">
        <f>'care receipt'!$N$5*'care provision'!BF53/1000</f>
        <v>304.28145855085347</v>
      </c>
      <c r="BN53">
        <f>'care receipt'!$N$5*'care provision'!BG53/1000</f>
        <v>135.15542631114147</v>
      </c>
      <c r="BO53">
        <f>'care receipt'!$N$5*'care provision'!BH53/1000</f>
        <v>240.30568707447941</v>
      </c>
      <c r="BP53">
        <f t="shared" si="16"/>
        <v>15.399419999999999</v>
      </c>
      <c r="BR53">
        <f t="shared" si="17"/>
        <v>4338.9848646352375</v>
      </c>
      <c r="BS53">
        <f t="shared" si="18"/>
        <v>2203.5291289192019</v>
      </c>
      <c r="BT53">
        <f t="shared" si="19"/>
        <v>1908.3020925710998</v>
      </c>
      <c r="BU53">
        <f t="shared" si="20"/>
        <v>837.83146178305151</v>
      </c>
      <c r="BV53">
        <f t="shared" si="21"/>
        <v>1543.3493961945114</v>
      </c>
      <c r="BW53">
        <f t="shared" si="22"/>
        <v>15.692010583557925</v>
      </c>
      <c r="BY53">
        <f t="shared" si="34"/>
        <v>2220.2749334107093</v>
      </c>
      <c r="BZ53">
        <f t="shared" si="35"/>
        <v>2979.7879020830987</v>
      </c>
      <c r="CA53">
        <f t="shared" si="36"/>
        <v>2149.4834421355922</v>
      </c>
      <c r="CB53">
        <f t="shared" si="37"/>
        <v>1143.7258343577009</v>
      </c>
      <c r="CC53">
        <f t="shared" si="25"/>
        <v>8493.2721119871021</v>
      </c>
      <c r="CD53">
        <f t="shared" si="26"/>
        <v>0.61225670941999188</v>
      </c>
      <c r="CE53">
        <f>CC53/'care receipt'!CC53</f>
        <v>1.4132765055218339</v>
      </c>
      <c r="CG53">
        <f>G53*Z53*365.25/7*'care receipt'!$CL53/10^6</f>
        <v>58.435934700134808</v>
      </c>
      <c r="CH53">
        <f>H53*AN53*365.25/7*'care receipt'!$CL53/10^6</f>
        <v>78.42573396930274</v>
      </c>
      <c r="CI53">
        <f>I53*BB53*365.25/7*'care receipt'!$CL53/10^6</f>
        <v>56.572756902093751</v>
      </c>
      <c r="CJ53">
        <f>J53*BP53*365.25/7*'care receipt'!$CL53/10^6</f>
        <v>30.101987445633448</v>
      </c>
      <c r="CK53">
        <f t="shared" si="27"/>
        <v>223.53641301716476</v>
      </c>
      <c r="CM53" s="1">
        <v>17767</v>
      </c>
      <c r="CN53" s="1">
        <v>24972</v>
      </c>
      <c r="CO53" s="1">
        <v>624</v>
      </c>
      <c r="CP53" s="1">
        <v>10</v>
      </c>
      <c r="CR53">
        <f>'care receipt'!$N$5*'care provision'!CM53/1000</f>
        <v>1174.2329874181178</v>
      </c>
      <c r="CS53">
        <f>'care receipt'!$N$5*'care provision'!CN53/1000</f>
        <v>1650.41628647522</v>
      </c>
      <c r="CT53">
        <f>'care receipt'!$N$5*'care provision'!CO53/1000</f>
        <v>41.240579959976664</v>
      </c>
      <c r="CU53">
        <f>'care receipt'!$N$5*'care provision'!CP53/1000</f>
        <v>0.66090673012783108</v>
      </c>
      <c r="CW53">
        <f t="shared" si="38"/>
        <v>2069</v>
      </c>
      <c r="CX53">
        <f t="shared" si="39"/>
        <v>0.49031350038635618</v>
      </c>
      <c r="CY53">
        <f t="shared" si="40"/>
        <v>0.43835135514674911</v>
      </c>
      <c r="CZ53">
        <f t="shared" si="41"/>
        <v>1.4783226723525231E-2</v>
      </c>
      <c r="DA53">
        <f t="shared" si="42"/>
        <v>4.6431722152574632E-4</v>
      </c>
      <c r="DC53" s="1">
        <v>535.33360000000005</v>
      </c>
      <c r="DD53" s="1">
        <v>621.28930000000003</v>
      </c>
      <c r="DE53" s="1">
        <v>633.78549999999996</v>
      </c>
      <c r="DF53" s="1">
        <v>558.20669999999996</v>
      </c>
      <c r="DH53">
        <f t="shared" si="43"/>
        <v>7.543276468719549</v>
      </c>
      <c r="DI53">
        <f t="shared" si="44"/>
        <v>12.304631751993467</v>
      </c>
      <c r="DJ53">
        <f t="shared" si="45"/>
        <v>0.31365217908268544</v>
      </c>
      <c r="DK53">
        <f t="shared" si="46"/>
        <v>4.4270707779893656E-3</v>
      </c>
      <c r="DL53">
        <f>SUM(DH53:DK53)/'care receipt'!DS53</f>
        <v>0.15118880628927248</v>
      </c>
      <c r="DM53">
        <f t="shared" si="28"/>
        <v>20.16598747057369</v>
      </c>
      <c r="DN53">
        <f t="shared" si="32"/>
        <v>3.4815299999999993E-2</v>
      </c>
      <c r="DO53" s="1">
        <v>0.3080485</v>
      </c>
      <c r="DP53" s="1">
        <v>0.27323320000000001</v>
      </c>
      <c r="DQ53" s="1">
        <v>0.52131729999999998</v>
      </c>
      <c r="DR53" s="1">
        <v>0.32914680000000002</v>
      </c>
      <c r="DS53" s="1">
        <v>5.3746799999999997E-2</v>
      </c>
      <c r="DT53" s="1">
        <v>1.35353E-2</v>
      </c>
      <c r="DU53" s="1">
        <v>0.30690889999999998</v>
      </c>
      <c r="DV53" s="1">
        <v>0.26079960000000002</v>
      </c>
      <c r="DW53" s="1">
        <v>0.2677099</v>
      </c>
      <c r="DX53" s="1">
        <v>0.28657009999999999</v>
      </c>
      <c r="DY53" s="1">
        <v>0.32942589999999999</v>
      </c>
      <c r="EA53">
        <f t="shared" si="29"/>
        <v>0.3080485</v>
      </c>
      <c r="EB53">
        <f t="shared" si="30"/>
        <v>0.52131729999999998</v>
      </c>
      <c r="EC53">
        <f t="shared" si="31"/>
        <v>0.32914680000000002</v>
      </c>
      <c r="ED53">
        <f t="shared" si="47"/>
        <v>4.0161296752788359E-2</v>
      </c>
      <c r="EE53">
        <f t="shared" si="33"/>
        <v>9.4196999999999975E-2</v>
      </c>
      <c r="EG53" s="1">
        <v>0.3080485</v>
      </c>
      <c r="EH53" s="1">
        <v>0.34950310000000001</v>
      </c>
      <c r="EI53" s="1">
        <v>0.42712030000000001</v>
      </c>
      <c r="EJ53" s="1">
        <v>0.30122569999999999</v>
      </c>
      <c r="EK53" s="1">
        <v>0.18064520000000001</v>
      </c>
      <c r="EL53" s="1">
        <v>5118.317</v>
      </c>
      <c r="EM53" s="1">
        <v>5410.3540000000003</v>
      </c>
      <c r="EN53" s="1">
        <v>5566.8220000000001</v>
      </c>
      <c r="EO53" s="1">
        <v>4688.5540000000001</v>
      </c>
      <c r="EP53" s="1">
        <v>4623.8010000000004</v>
      </c>
    </row>
    <row r="54" spans="1:146" x14ac:dyDescent="0.25">
      <c r="A54">
        <v>2070</v>
      </c>
      <c r="B54" s="1">
        <v>36114</v>
      </c>
      <c r="C54" s="1">
        <v>56836</v>
      </c>
      <c r="D54" s="1">
        <v>42196</v>
      </c>
      <c r="E54" s="1">
        <v>21924</v>
      </c>
      <c r="G54">
        <f>'care receipt'!$N$5*'care provision'!B54/1000</f>
        <v>2386.7985651836493</v>
      </c>
      <c r="H54">
        <f>'care receipt'!$N$5*'care provision'!C54/1000</f>
        <v>3756.329491354541</v>
      </c>
      <c r="I54">
        <f>'care receipt'!$N$5*'care provision'!D54/1000</f>
        <v>2788.7620384473962</v>
      </c>
      <c r="J54">
        <f>'care receipt'!$N$5*'care provision'!E54/1000</f>
        <v>1448.971915132257</v>
      </c>
      <c r="K54">
        <f t="shared" si="12"/>
        <v>10380.862010117844</v>
      </c>
      <c r="L54">
        <f>K54/'care receipt'!BR54</f>
        <v>1.6992848874319777</v>
      </c>
      <c r="N54" s="1">
        <v>12971</v>
      </c>
      <c r="O54" s="1">
        <v>7300</v>
      </c>
      <c r="P54" s="1">
        <v>6864</v>
      </c>
      <c r="Q54" s="1">
        <v>3075</v>
      </c>
      <c r="R54" s="1">
        <v>6288</v>
      </c>
      <c r="S54" s="1">
        <v>18.226220000000001</v>
      </c>
      <c r="U54">
        <f>'care receipt'!$N$5*'care provision'!N54/1000</f>
        <v>857.26211964880974</v>
      </c>
      <c r="V54">
        <f>'care receipt'!$N$5*'care provision'!O54/1000</f>
        <v>482.46191299331673</v>
      </c>
      <c r="W54">
        <f>'care receipt'!$N$5*'care provision'!P54/1000</f>
        <v>453.64637955974325</v>
      </c>
      <c r="X54">
        <f>'care receipt'!$N$5*'care provision'!Q54/1000</f>
        <v>203.22881951430807</v>
      </c>
      <c r="Y54">
        <f>'care receipt'!$N$5*'care provision'!R54/1000</f>
        <v>415.57815190438026</v>
      </c>
      <c r="Z54">
        <f t="shared" si="13"/>
        <v>18.226220000000001</v>
      </c>
      <c r="AB54" s="1">
        <v>24427</v>
      </c>
      <c r="AC54" s="1">
        <v>11372</v>
      </c>
      <c r="AD54" s="1">
        <v>9367</v>
      </c>
      <c r="AE54" s="1">
        <v>4136</v>
      </c>
      <c r="AF54" s="1">
        <v>7797</v>
      </c>
      <c r="AG54" s="1">
        <v>15.08549</v>
      </c>
      <c r="AI54">
        <f>'care receipt'!$N$5*'care provision'!AB54/1000</f>
        <v>1614.396869683253</v>
      </c>
      <c r="AJ54">
        <f>'care receipt'!$N$5*'care provision'!AC54/1000</f>
        <v>751.58313350136962</v>
      </c>
      <c r="AK54">
        <f>'care receipt'!$N$5*'care provision'!AD54/1000</f>
        <v>619.07133411073937</v>
      </c>
      <c r="AL54">
        <f>'care receipt'!$N$5*'care provision'!AE54/1000</f>
        <v>273.35102358087096</v>
      </c>
      <c r="AM54">
        <f>'care receipt'!$N$5*'care provision'!AF54/1000</f>
        <v>515.30897748066991</v>
      </c>
      <c r="AN54">
        <f t="shared" si="14"/>
        <v>15.08549</v>
      </c>
      <c r="AP54" s="1">
        <v>18358</v>
      </c>
      <c r="AQ54" s="1">
        <v>9088</v>
      </c>
      <c r="AR54" s="1">
        <v>7888</v>
      </c>
      <c r="AS54" s="1">
        <v>3438</v>
      </c>
      <c r="AT54" s="1">
        <v>5984</v>
      </c>
      <c r="AU54" s="1">
        <v>14.70532</v>
      </c>
      <c r="AW54">
        <f>'care receipt'!$N$5*'care provision'!AP54/1000</f>
        <v>1213.2925751686726</v>
      </c>
      <c r="AX54">
        <f>'care receipt'!$N$5*'care provision'!AQ54/1000</f>
        <v>600.63203634017293</v>
      </c>
      <c r="AY54">
        <f>'care receipt'!$N$5*'care provision'!AR54/1000</f>
        <v>521.32322872483326</v>
      </c>
      <c r="AZ54">
        <f>'care receipt'!$N$5*'care provision'!AS54/1000</f>
        <v>227.21973381794834</v>
      </c>
      <c r="BA54">
        <f>'care receipt'!$N$5*'care provision'!AT54/1000</f>
        <v>395.48658730849417</v>
      </c>
      <c r="BB54">
        <f t="shared" si="15"/>
        <v>14.70532</v>
      </c>
      <c r="BD54" s="1">
        <v>9843</v>
      </c>
      <c r="BE54" s="1">
        <v>5345</v>
      </c>
      <c r="BF54" s="1">
        <v>4805</v>
      </c>
      <c r="BG54" s="1">
        <v>2067</v>
      </c>
      <c r="BH54" s="1">
        <v>3603</v>
      </c>
      <c r="BI54" s="1">
        <v>15.5867</v>
      </c>
      <c r="BK54">
        <f>'care receipt'!$N$5*'care provision'!BD54/1000</f>
        <v>650.53049446482419</v>
      </c>
      <c r="BL54">
        <f>'care receipt'!$N$5*'care provision'!BE54/1000</f>
        <v>353.25464725332574</v>
      </c>
      <c r="BM54">
        <f>'care receipt'!$N$5*'care provision'!BF54/1000</f>
        <v>317.56568382642286</v>
      </c>
      <c r="BN54">
        <f>'care receipt'!$N$5*'care provision'!BG54/1000</f>
        <v>136.6094211174227</v>
      </c>
      <c r="BO54">
        <f>'care receipt'!$N$5*'care provision'!BH54/1000</f>
        <v>238.12469486505756</v>
      </c>
      <c r="BP54">
        <f t="shared" si="16"/>
        <v>15.5867</v>
      </c>
      <c r="BR54">
        <f t="shared" si="17"/>
        <v>4335.4820589655592</v>
      </c>
      <c r="BS54">
        <f t="shared" si="18"/>
        <v>2187.9317300881848</v>
      </c>
      <c r="BT54">
        <f t="shared" si="19"/>
        <v>1911.6066262217387</v>
      </c>
      <c r="BU54">
        <f t="shared" si="20"/>
        <v>840.40899803055004</v>
      </c>
      <c r="BV54">
        <f t="shared" si="21"/>
        <v>1564.4984115586019</v>
      </c>
      <c r="BW54">
        <f t="shared" si="22"/>
        <v>15.775444784108997</v>
      </c>
      <c r="BY54">
        <f t="shared" si="34"/>
        <v>2269.8886893942204</v>
      </c>
      <c r="BZ54">
        <f t="shared" si="35"/>
        <v>2956.754632129936</v>
      </c>
      <c r="CA54">
        <f t="shared" si="36"/>
        <v>2139.8243349943668</v>
      </c>
      <c r="CB54">
        <f t="shared" si="37"/>
        <v>1178.4368890340656</v>
      </c>
      <c r="CC54">
        <f t="shared" si="25"/>
        <v>8544.9045455525884</v>
      </c>
      <c r="CD54">
        <f t="shared" si="26"/>
        <v>0.61166784177179545</v>
      </c>
      <c r="CE54">
        <f>CC54/'care receipt'!CC54</f>
        <v>1.4006159362447019</v>
      </c>
      <c r="CG54">
        <f>G54*Z54*365.25/7*'care receipt'!$CL54/10^6</f>
        <v>60.816203333605841</v>
      </c>
      <c r="CH54">
        <f>H54*AN54*365.25/7*'care receipt'!$CL54/10^6</f>
        <v>79.219122838655352</v>
      </c>
      <c r="CI54">
        <f>I54*BB54*365.25/7*'care receipt'!$CL54/10^6</f>
        <v>57.331442049674052</v>
      </c>
      <c r="CJ54">
        <f>J54*BP54*365.25/7*'care receipt'!$CL54/10^6</f>
        <v>31.573379696624752</v>
      </c>
      <c r="CK54">
        <f t="shared" si="27"/>
        <v>228.94014791856</v>
      </c>
      <c r="CM54" s="1">
        <v>17483</v>
      </c>
      <c r="CN54" s="1">
        <v>24520</v>
      </c>
      <c r="CO54" s="1">
        <v>683</v>
      </c>
      <c r="CP54" s="1">
        <v>5</v>
      </c>
      <c r="CR54">
        <f>'care receipt'!$N$5*'care provision'!CM54/1000</f>
        <v>1155.4632362824871</v>
      </c>
      <c r="CS54">
        <f>'care receipt'!$N$5*'care provision'!CN54/1000</f>
        <v>1620.5433022734421</v>
      </c>
      <c r="CT54">
        <f>'care receipt'!$N$5*'care provision'!CO54/1000</f>
        <v>45.139929667730868</v>
      </c>
      <c r="CU54">
        <f>'care receipt'!$N$5*'care provision'!CP54/1000</f>
        <v>0.33045336506391554</v>
      </c>
      <c r="CW54">
        <f t="shared" si="38"/>
        <v>2070</v>
      </c>
      <c r="CX54">
        <f t="shared" si="39"/>
        <v>0.48410588691366224</v>
      </c>
      <c r="CY54">
        <f t="shared" si="40"/>
        <v>0.43141670772045893</v>
      </c>
      <c r="CZ54">
        <f t="shared" si="41"/>
        <v>1.6186368376149399E-2</v>
      </c>
      <c r="DA54">
        <f t="shared" si="42"/>
        <v>2.2806057288815907E-4</v>
      </c>
      <c r="DC54" s="1">
        <v>538.02610000000004</v>
      </c>
      <c r="DD54" s="1">
        <v>621.44050000000004</v>
      </c>
      <c r="DE54" s="1">
        <v>574.0231</v>
      </c>
      <c r="DF54" s="1">
        <v>633.23500000000001</v>
      </c>
      <c r="DH54">
        <f t="shared" si="43"/>
        <v>7.4600325445253404</v>
      </c>
      <c r="DI54">
        <f t="shared" si="44"/>
        <v>12.084854880437508</v>
      </c>
      <c r="DJ54">
        <f t="shared" si="45"/>
        <v>0.31093634833983413</v>
      </c>
      <c r="DK54">
        <f t="shared" si="46"/>
        <v>2.5110556395149825E-3</v>
      </c>
      <c r="DL54">
        <f>SUM(DH54:DK54)/'care receipt'!DS54</f>
        <v>0.14414928843865629</v>
      </c>
      <c r="DM54">
        <f t="shared" si="28"/>
        <v>19.858334828942198</v>
      </c>
      <c r="DN54">
        <f t="shared" si="32"/>
        <v>3.4826599999999985E-2</v>
      </c>
      <c r="DO54" s="1">
        <v>0.30837389999999998</v>
      </c>
      <c r="DP54" s="1">
        <v>0.27354729999999999</v>
      </c>
      <c r="DQ54" s="1">
        <v>0.525451</v>
      </c>
      <c r="DR54" s="1">
        <v>0.32768170000000002</v>
      </c>
      <c r="DS54" s="1">
        <v>5.5864299999999999E-2</v>
      </c>
      <c r="DT54" s="1">
        <v>1.3416900000000001E-2</v>
      </c>
      <c r="DU54" s="1">
        <v>0.30717339999999999</v>
      </c>
      <c r="DV54" s="1">
        <v>0.25723950000000001</v>
      </c>
      <c r="DW54" s="1">
        <v>0.26860529999999999</v>
      </c>
      <c r="DX54" s="1">
        <v>0.27875689999999997</v>
      </c>
      <c r="DY54" s="1">
        <v>0.33763149999999997</v>
      </c>
      <c r="EA54">
        <f t="shared" si="29"/>
        <v>0.30837389999999998</v>
      </c>
      <c r="EB54">
        <f t="shared" si="30"/>
        <v>0.525451</v>
      </c>
      <c r="EC54">
        <f t="shared" si="31"/>
        <v>0.32768170000000002</v>
      </c>
      <c r="ED54">
        <f t="shared" si="47"/>
        <v>4.13506256768559E-2</v>
      </c>
      <c r="EE54">
        <f t="shared" si="33"/>
        <v>0.10393869999999999</v>
      </c>
      <c r="EG54" s="1">
        <v>0.30837389999999998</v>
      </c>
      <c r="EH54" s="1">
        <v>0.34620879999999998</v>
      </c>
      <c r="EI54" s="1">
        <v>0.42151230000000001</v>
      </c>
      <c r="EJ54" s="1">
        <v>0.29896159999999999</v>
      </c>
      <c r="EK54" s="1">
        <v>0.2227488</v>
      </c>
      <c r="EL54" s="1">
        <v>5197.9210000000003</v>
      </c>
      <c r="EM54" s="1">
        <v>5513.3370000000004</v>
      </c>
      <c r="EN54" s="1">
        <v>5640.5240000000003</v>
      </c>
      <c r="EO54" s="1">
        <v>4810.6509999999998</v>
      </c>
      <c r="EP54" s="1">
        <v>4803.723</v>
      </c>
    </row>
    <row r="55" spans="1:146" x14ac:dyDescent="0.25"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</row>
    <row r="56" spans="1:146" x14ac:dyDescent="0.25">
      <c r="G56">
        <f>G54-G4</f>
        <v>146.91956610741681</v>
      </c>
      <c r="H56">
        <f t="shared" ref="H56:K56" si="48">H54-H4</f>
        <v>377.84037761408081</v>
      </c>
      <c r="I56">
        <f t="shared" si="48"/>
        <v>1010.5924810384665</v>
      </c>
      <c r="J56">
        <f t="shared" si="48"/>
        <v>915.81845593813557</v>
      </c>
      <c r="K56">
        <f t="shared" si="48"/>
        <v>2451.1708806980996</v>
      </c>
      <c r="BW56">
        <f>1.5*10^9/BW54/10^6</f>
        <v>95.084482277861852</v>
      </c>
      <c r="BY56">
        <f t="shared" ref="BY56:CB56" si="49">BY54-BY4</f>
        <v>390.48735128661383</v>
      </c>
      <c r="BZ56">
        <f t="shared" si="49"/>
        <v>391.44682059188153</v>
      </c>
      <c r="CA56">
        <f t="shared" si="49"/>
        <v>694.437733738725</v>
      </c>
      <c r="CB56">
        <f t="shared" si="49"/>
        <v>700.01783128724355</v>
      </c>
      <c r="CC56">
        <f>CC54-CC4</f>
        <v>2176.3897369044635</v>
      </c>
    </row>
    <row r="58" spans="1:146" x14ac:dyDescent="0.25">
      <c r="K58">
        <f>K54/K4</f>
        <v>1.3091130336217098</v>
      </c>
    </row>
    <row r="60" spans="1:146" x14ac:dyDescent="0.25">
      <c r="H60">
        <f>SUM(G54:H54)/SUM(G4:H4)</f>
        <v>1.0934007763792495</v>
      </c>
      <c r="J60">
        <f>SUM(I54:J54)/SUM(I4:J4)</f>
        <v>1.8334667734187347</v>
      </c>
      <c r="Z60">
        <f>Z54-Z4</f>
        <v>2.1456000000000017</v>
      </c>
      <c r="AN60">
        <f>AN54-AN4</f>
        <v>0.53341999999999956</v>
      </c>
      <c r="BB60">
        <f>BB54-BB4</f>
        <v>-0.87293000000000021</v>
      </c>
      <c r="BP60">
        <f>BP54-BP4</f>
        <v>-1.6107499999999995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care receipt</vt:lpstr>
      <vt:lpstr>care provision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2025-03-11T13:33:49Z</dcterms:created>
  <dcterms:modified xsi:type="dcterms:W3CDTF">2025-03-26T09:57:38Z</dcterms:modified>
</cp:coreProperties>
</file>