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EBAE85D7-4958-4FA0-B7F3-6C3DBA797B45}" xr6:coauthVersionLast="47" xr6:coauthVersionMax="47" xr10:uidLastSave="{00000000-0000-0000-0000-000000000000}"/>
  <bookViews>
    <workbookView xWindow="-120" yWindow="-120" windowWidth="29040" windowHeight="15720" activeTab="3" xr2:uid="{AB24B4CF-B644-41FD-9CBA-E2F8290D40AE}"/>
  </bookViews>
  <sheets>
    <sheet name="Notes" sheetId="5" r:id="rId1"/>
    <sheet name="childcare" sheetId="1" r:id="rId2"/>
    <sheet name="social care need" sheetId="2" r:id="rId3"/>
    <sheet name="social care receipt" sheetId="3" r:id="rId4"/>
    <sheet name="social care provis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2" l="1"/>
  <c r="P56" i="2"/>
  <c r="M56" i="2"/>
  <c r="AL58" i="3"/>
  <c r="AL57" i="3"/>
  <c r="AL60" i="3"/>
  <c r="AL56" i="3"/>
  <c r="CE57" i="3"/>
  <c r="CE56" i="3"/>
  <c r="CE54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3" i="3"/>
  <c r="Y4" i="4"/>
  <c r="Y3" i="4"/>
  <c r="U3" i="4"/>
  <c r="N3" i="4"/>
  <c r="M3" i="4"/>
  <c r="J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2" i="1"/>
  <c r="M6" i="4"/>
  <c r="L5" i="4"/>
  <c r="K5" i="4"/>
  <c r="J5" i="4"/>
  <c r="AM60" i="3" l="1"/>
  <c r="AN60" i="3"/>
  <c r="AO60" i="3"/>
  <c r="AL59" i="3"/>
  <c r="AM59" i="3"/>
  <c r="AN59" i="3"/>
  <c r="AO59" i="3"/>
  <c r="AM58" i="3"/>
  <c r="AN58" i="3"/>
  <c r="AO58" i="3"/>
  <c r="AB10" i="3"/>
  <c r="AG10" i="3" s="1"/>
  <c r="H4" i="3"/>
  <c r="I4" i="3"/>
  <c r="AB4" i="3" s="1"/>
  <c r="AG4" i="3" s="1"/>
  <c r="H5" i="3"/>
  <c r="I5" i="3"/>
  <c r="AB5" i="3" s="1"/>
  <c r="AG5" i="3" s="1"/>
  <c r="H6" i="3"/>
  <c r="I6" i="3"/>
  <c r="AB6" i="3" s="1"/>
  <c r="AG6" i="3" s="1"/>
  <c r="H7" i="3"/>
  <c r="I7" i="3"/>
  <c r="AB7" i="3" s="1"/>
  <c r="AG7" i="3" s="1"/>
  <c r="H8" i="3"/>
  <c r="I8" i="3"/>
  <c r="AB8" i="3" s="1"/>
  <c r="AG8" i="3" s="1"/>
  <c r="H9" i="3"/>
  <c r="I9" i="3"/>
  <c r="AB9" i="3" s="1"/>
  <c r="AG9" i="3" s="1"/>
  <c r="H10" i="3"/>
  <c r="I10" i="3"/>
  <c r="H11" i="3"/>
  <c r="I11" i="3"/>
  <c r="AB11" i="3" s="1"/>
  <c r="AG11" i="3" s="1"/>
  <c r="H12" i="3"/>
  <c r="I12" i="3"/>
  <c r="AB12" i="3" s="1"/>
  <c r="AG12" i="3" s="1"/>
  <c r="H13" i="3"/>
  <c r="I13" i="3"/>
  <c r="AB13" i="3" s="1"/>
  <c r="AG13" i="3" s="1"/>
  <c r="H14" i="3"/>
  <c r="I14" i="3"/>
  <c r="AB14" i="3" s="1"/>
  <c r="AG14" i="3" s="1"/>
  <c r="H15" i="3"/>
  <c r="I15" i="3"/>
  <c r="AB15" i="3" s="1"/>
  <c r="AG15" i="3" s="1"/>
  <c r="H16" i="3"/>
  <c r="I16" i="3"/>
  <c r="AB16" i="3" s="1"/>
  <c r="AG16" i="3" s="1"/>
  <c r="H17" i="3"/>
  <c r="I17" i="3"/>
  <c r="AB17" i="3" s="1"/>
  <c r="AG17" i="3" s="1"/>
  <c r="H18" i="3"/>
  <c r="I18" i="3"/>
  <c r="AB18" i="3" s="1"/>
  <c r="AG18" i="3" s="1"/>
  <c r="H19" i="3"/>
  <c r="I19" i="3"/>
  <c r="AB19" i="3" s="1"/>
  <c r="AG19" i="3" s="1"/>
  <c r="H20" i="3"/>
  <c r="I20" i="3"/>
  <c r="AB20" i="3" s="1"/>
  <c r="AG20" i="3" s="1"/>
  <c r="H21" i="3"/>
  <c r="I21" i="3"/>
  <c r="AB21" i="3" s="1"/>
  <c r="AG21" i="3" s="1"/>
  <c r="H22" i="3"/>
  <c r="I22" i="3"/>
  <c r="AB22" i="3" s="1"/>
  <c r="AG22" i="3" s="1"/>
  <c r="H23" i="3"/>
  <c r="I23" i="3"/>
  <c r="AB23" i="3" s="1"/>
  <c r="AG23" i="3" s="1"/>
  <c r="H24" i="3"/>
  <c r="I24" i="3"/>
  <c r="AB24" i="3" s="1"/>
  <c r="AG24" i="3" s="1"/>
  <c r="H25" i="3"/>
  <c r="I25" i="3"/>
  <c r="AB25" i="3" s="1"/>
  <c r="AG25" i="3" s="1"/>
  <c r="H26" i="3"/>
  <c r="I26" i="3"/>
  <c r="AB26" i="3" s="1"/>
  <c r="AG26" i="3" s="1"/>
  <c r="H27" i="3"/>
  <c r="I27" i="3"/>
  <c r="AB27" i="3" s="1"/>
  <c r="AG27" i="3" s="1"/>
  <c r="H28" i="3"/>
  <c r="I28" i="3"/>
  <c r="AB28" i="3" s="1"/>
  <c r="AG28" i="3" s="1"/>
  <c r="H29" i="3"/>
  <c r="I29" i="3"/>
  <c r="AB29" i="3" s="1"/>
  <c r="AG29" i="3" s="1"/>
  <c r="H30" i="3"/>
  <c r="I30" i="3"/>
  <c r="AB30" i="3" s="1"/>
  <c r="AG30" i="3" s="1"/>
  <c r="H31" i="3"/>
  <c r="I31" i="3"/>
  <c r="AB31" i="3" s="1"/>
  <c r="AG31" i="3" s="1"/>
  <c r="H32" i="3"/>
  <c r="I32" i="3"/>
  <c r="AB32" i="3" s="1"/>
  <c r="AG32" i="3" s="1"/>
  <c r="H33" i="3"/>
  <c r="I33" i="3"/>
  <c r="AB33" i="3" s="1"/>
  <c r="AG33" i="3" s="1"/>
  <c r="H34" i="3"/>
  <c r="I34" i="3"/>
  <c r="AB34" i="3" s="1"/>
  <c r="AG34" i="3" s="1"/>
  <c r="H35" i="3"/>
  <c r="I35" i="3"/>
  <c r="AB35" i="3" s="1"/>
  <c r="AG35" i="3" s="1"/>
  <c r="H36" i="3"/>
  <c r="I36" i="3"/>
  <c r="AB36" i="3" s="1"/>
  <c r="AG36" i="3" s="1"/>
  <c r="H37" i="3"/>
  <c r="I37" i="3"/>
  <c r="AB37" i="3" s="1"/>
  <c r="AG37" i="3" s="1"/>
  <c r="H38" i="3"/>
  <c r="I38" i="3"/>
  <c r="AB38" i="3" s="1"/>
  <c r="AG38" i="3" s="1"/>
  <c r="H39" i="3"/>
  <c r="I39" i="3"/>
  <c r="AB39" i="3" s="1"/>
  <c r="AG39" i="3" s="1"/>
  <c r="H40" i="3"/>
  <c r="I40" i="3"/>
  <c r="AB40" i="3" s="1"/>
  <c r="AG40" i="3" s="1"/>
  <c r="H41" i="3"/>
  <c r="I41" i="3"/>
  <c r="AB41" i="3" s="1"/>
  <c r="AG41" i="3" s="1"/>
  <c r="H42" i="3"/>
  <c r="I42" i="3"/>
  <c r="AB42" i="3" s="1"/>
  <c r="AG42" i="3" s="1"/>
  <c r="H43" i="3"/>
  <c r="I43" i="3"/>
  <c r="AB43" i="3" s="1"/>
  <c r="AG43" i="3" s="1"/>
  <c r="H44" i="3"/>
  <c r="I44" i="3"/>
  <c r="AB44" i="3" s="1"/>
  <c r="AG44" i="3" s="1"/>
  <c r="H45" i="3"/>
  <c r="I45" i="3"/>
  <c r="AB45" i="3" s="1"/>
  <c r="AG45" i="3" s="1"/>
  <c r="H46" i="3"/>
  <c r="I46" i="3"/>
  <c r="AB46" i="3" s="1"/>
  <c r="AG46" i="3" s="1"/>
  <c r="H47" i="3"/>
  <c r="I47" i="3"/>
  <c r="AB47" i="3" s="1"/>
  <c r="AG47" i="3" s="1"/>
  <c r="H48" i="3"/>
  <c r="I48" i="3"/>
  <c r="AB48" i="3" s="1"/>
  <c r="AG48" i="3" s="1"/>
  <c r="H49" i="3"/>
  <c r="I49" i="3"/>
  <c r="AB49" i="3" s="1"/>
  <c r="AG49" i="3" s="1"/>
  <c r="H50" i="3"/>
  <c r="I50" i="3"/>
  <c r="AB50" i="3" s="1"/>
  <c r="AG50" i="3" s="1"/>
  <c r="H51" i="3"/>
  <c r="I51" i="3"/>
  <c r="AB51" i="3" s="1"/>
  <c r="AG51" i="3" s="1"/>
  <c r="H52" i="3"/>
  <c r="I52" i="3"/>
  <c r="AB52" i="3" s="1"/>
  <c r="AG52" i="3" s="1"/>
  <c r="H53" i="3"/>
  <c r="I53" i="3"/>
  <c r="AB53" i="3" s="1"/>
  <c r="AG53" i="3" s="1"/>
  <c r="H54" i="3"/>
  <c r="I54" i="3"/>
  <c r="AB54" i="3" s="1"/>
  <c r="AG54" i="3" s="1"/>
  <c r="I3" i="3"/>
  <c r="AB3" i="3" s="1"/>
  <c r="AG3" i="3" s="1"/>
  <c r="H3" i="3"/>
  <c r="J3" i="3"/>
  <c r="M3" i="3"/>
  <c r="AI3" i="3" s="1"/>
  <c r="N3" i="3"/>
  <c r="K3" i="3"/>
  <c r="AC3" i="3" s="1"/>
  <c r="AH3" i="3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3" i="2"/>
  <c r="CF6" i="3"/>
  <c r="BR7" i="3"/>
  <c r="BR6" i="3"/>
  <c r="BQ7" i="3"/>
  <c r="BQ8" i="3" s="1"/>
  <c r="BQ3" i="3"/>
  <c r="AN57" i="3"/>
  <c r="AO57" i="3"/>
  <c r="AM57" i="3"/>
  <c r="AN56" i="3"/>
  <c r="AO56" i="3"/>
  <c r="AM56" i="3"/>
  <c r="CO4" i="3"/>
  <c r="CO5" i="3"/>
  <c r="CO6" i="3"/>
  <c r="CO7" i="3"/>
  <c r="CO3" i="3"/>
  <c r="BP7" i="3"/>
  <c r="BP8" i="3" s="1"/>
  <c r="BP9" i="3" s="1"/>
  <c r="BP10" i="3" s="1"/>
  <c r="BP6" i="3"/>
  <c r="BP5" i="3"/>
  <c r="BP4" i="3"/>
  <c r="BP3" i="3"/>
  <c r="AM5" i="2"/>
  <c r="AM4" i="2"/>
  <c r="AM3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6" i="2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Q3" i="3"/>
  <c r="P3" i="3"/>
  <c r="AJ3" i="3" s="1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K4" i="3"/>
  <c r="AC4" i="3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S43" i="3" l="1"/>
  <c r="S27" i="3"/>
  <c r="S11" i="3"/>
  <c r="S50" i="3"/>
  <c r="S34" i="3"/>
  <c r="S18" i="3"/>
  <c r="S42" i="3"/>
  <c r="S13" i="3"/>
  <c r="S29" i="3"/>
  <c r="S16" i="3"/>
  <c r="S36" i="3"/>
  <c r="S48" i="3"/>
  <c r="S52" i="3"/>
  <c r="S45" i="3"/>
  <c r="S20" i="3"/>
  <c r="S49" i="3"/>
  <c r="S33" i="3"/>
  <c r="S17" i="3"/>
  <c r="S32" i="3"/>
  <c r="S26" i="3"/>
  <c r="S10" i="3"/>
  <c r="S41" i="3"/>
  <c r="S39" i="3"/>
  <c r="S25" i="3"/>
  <c r="S23" i="3"/>
  <c r="S9" i="3"/>
  <c r="S7" i="3"/>
  <c r="S54" i="3"/>
  <c r="S38" i="3"/>
  <c r="S22" i="3"/>
  <c r="S6" i="3"/>
  <c r="S53" i="3"/>
  <c r="S37" i="3"/>
  <c r="S21" i="3"/>
  <c r="S5" i="3"/>
  <c r="S44" i="3"/>
  <c r="S28" i="3"/>
  <c r="S12" i="3"/>
  <c r="S51" i="3"/>
  <c r="S35" i="3"/>
  <c r="S19" i="3"/>
  <c r="S47" i="3"/>
  <c r="S31" i="3"/>
  <c r="S15" i="3"/>
  <c r="S46" i="3"/>
  <c r="S30" i="3"/>
  <c r="S14" i="3"/>
  <c r="S40" i="3"/>
  <c r="S24" i="3"/>
  <c r="S8" i="3"/>
  <c r="S3" i="3"/>
  <c r="S4" i="3"/>
  <c r="BR8" i="3"/>
  <c r="P2" i="1"/>
  <c r="Z2" i="1" s="1"/>
  <c r="AA2" i="1" s="1"/>
  <c r="J54" i="3"/>
  <c r="L54" i="3"/>
  <c r="O54" i="3"/>
  <c r="AC54" i="3"/>
  <c r="AH54" i="3" s="1"/>
  <c r="AD54" i="3"/>
  <c r="AE54" i="3"/>
  <c r="AI54" i="3"/>
  <c r="AJ54" i="3"/>
  <c r="T54" i="2"/>
  <c r="U54" i="2"/>
  <c r="V54" i="2"/>
  <c r="R54" i="3" l="1"/>
  <c r="V4" i="2"/>
  <c r="U4" i="2"/>
  <c r="T4" i="2"/>
  <c r="N53" i="1"/>
  <c r="O53" i="1"/>
  <c r="P53" i="1"/>
  <c r="W53" i="1" l="1"/>
  <c r="Z53" i="1"/>
  <c r="AA53" i="1" s="1"/>
  <c r="O6" i="4"/>
  <c r="O7" i="4"/>
  <c r="BQ9" i="3"/>
  <c r="BQ5" i="3"/>
  <c r="BQ4" i="3"/>
  <c r="O3" i="4"/>
  <c r="P3" i="4" s="1"/>
  <c r="O4" i="4"/>
  <c r="O5" i="4"/>
  <c r="BQ10" i="3" l="1"/>
  <c r="O8" i="4"/>
  <c r="BQ11" i="3" l="1"/>
  <c r="O9" i="4"/>
  <c r="BQ12" i="3" l="1"/>
  <c r="BP11" i="3"/>
  <c r="O10" i="4"/>
  <c r="BQ13" i="3" l="1"/>
  <c r="BP12" i="3"/>
  <c r="O11" i="4"/>
  <c r="BQ14" i="3" l="1"/>
  <c r="BP13" i="3"/>
  <c r="O12" i="4"/>
  <c r="BQ15" i="3" l="1"/>
  <c r="BP14" i="3"/>
  <c r="O13" i="4"/>
  <c r="BQ16" i="3" l="1"/>
  <c r="BP15" i="3"/>
  <c r="O14" i="4"/>
  <c r="BQ17" i="3" l="1"/>
  <c r="BP16" i="3"/>
  <c r="O15" i="4"/>
  <c r="BQ18" i="3" l="1"/>
  <c r="BP17" i="3"/>
  <c r="O16" i="4"/>
  <c r="BQ19" i="3" l="1"/>
  <c r="BP18" i="3"/>
  <c r="O17" i="4"/>
  <c r="BQ20" i="3" l="1"/>
  <c r="BP19" i="3"/>
  <c r="O18" i="4"/>
  <c r="BQ21" i="3" l="1"/>
  <c r="BP20" i="3"/>
  <c r="O19" i="4"/>
  <c r="BQ22" i="3" l="1"/>
  <c r="BP21" i="3"/>
  <c r="O20" i="4"/>
  <c r="BQ23" i="3" l="1"/>
  <c r="BP22" i="3"/>
  <c r="O21" i="4"/>
  <c r="BQ24" i="3" l="1"/>
  <c r="BP23" i="3"/>
  <c r="O22" i="4"/>
  <c r="BQ25" i="3" l="1"/>
  <c r="BP24" i="3"/>
  <c r="O23" i="4"/>
  <c r="BQ26" i="3" l="1"/>
  <c r="BP25" i="3"/>
  <c r="O24" i="4"/>
  <c r="BQ27" i="3" l="1"/>
  <c r="BP26" i="3"/>
  <c r="O25" i="4"/>
  <c r="BQ28" i="3" l="1"/>
  <c r="BP27" i="3"/>
  <c r="O26" i="4"/>
  <c r="BQ29" i="3" l="1"/>
  <c r="BP28" i="3"/>
  <c r="O27" i="4"/>
  <c r="BQ30" i="3" l="1"/>
  <c r="BP29" i="3"/>
  <c r="O28" i="4"/>
  <c r="BQ31" i="3" l="1"/>
  <c r="BP30" i="3"/>
  <c r="O29" i="4"/>
  <c r="BQ32" i="3" l="1"/>
  <c r="BP31" i="3"/>
  <c r="O30" i="4"/>
  <c r="BQ33" i="3" l="1"/>
  <c r="BP32" i="3"/>
  <c r="O31" i="4"/>
  <c r="BQ34" i="3" l="1"/>
  <c r="BP33" i="3"/>
  <c r="O32" i="4"/>
  <c r="BQ35" i="3" l="1"/>
  <c r="BP34" i="3"/>
  <c r="O33" i="4"/>
  <c r="BQ36" i="3" l="1"/>
  <c r="BP35" i="3"/>
  <c r="O34" i="4"/>
  <c r="BQ37" i="3" l="1"/>
  <c r="BP36" i="3"/>
  <c r="O35" i="4"/>
  <c r="BQ38" i="3" l="1"/>
  <c r="BP37" i="3"/>
  <c r="O36" i="4"/>
  <c r="BQ39" i="3" l="1"/>
  <c r="BP38" i="3"/>
  <c r="O37" i="4"/>
  <c r="BQ40" i="3" l="1"/>
  <c r="BP39" i="3"/>
  <c r="O38" i="4"/>
  <c r="BQ41" i="3" l="1"/>
  <c r="BP40" i="3"/>
  <c r="O39" i="4"/>
  <c r="BQ42" i="3" l="1"/>
  <c r="BP41" i="3"/>
  <c r="O40" i="4"/>
  <c r="BQ43" i="3" l="1"/>
  <c r="BP42" i="3"/>
  <c r="O41" i="4"/>
  <c r="BQ44" i="3" l="1"/>
  <c r="BP43" i="3"/>
  <c r="O42" i="4"/>
  <c r="BQ45" i="3" l="1"/>
  <c r="BP44" i="3"/>
  <c r="O43" i="4"/>
  <c r="BQ46" i="3" l="1"/>
  <c r="BP45" i="3"/>
  <c r="O44" i="4"/>
  <c r="BQ47" i="3" l="1"/>
  <c r="BP46" i="3"/>
  <c r="O45" i="4"/>
  <c r="BQ48" i="3" l="1"/>
  <c r="BP47" i="3"/>
  <c r="O46" i="4"/>
  <c r="BQ49" i="3" l="1"/>
  <c r="BP48" i="3"/>
  <c r="O47" i="4"/>
  <c r="BQ50" i="3" l="1"/>
  <c r="BP49" i="3"/>
  <c r="O48" i="4"/>
  <c r="BQ51" i="3" l="1"/>
  <c r="BP50" i="3"/>
  <c r="O49" i="4"/>
  <c r="BQ52" i="3" l="1"/>
  <c r="BP51" i="3"/>
  <c r="O50" i="4"/>
  <c r="BQ53" i="3" l="1"/>
  <c r="BP52" i="3"/>
  <c r="O51" i="4"/>
  <c r="BQ54" i="3" l="1"/>
  <c r="BP53" i="3"/>
  <c r="O52" i="4"/>
  <c r="O53" i="4" l="1"/>
  <c r="BP54" i="3"/>
  <c r="O54" i="4" s="1"/>
  <c r="AI4" i="3" l="1"/>
  <c r="AJ4" i="3"/>
  <c r="AI5" i="3"/>
  <c r="AJ5" i="3"/>
  <c r="AI6" i="3"/>
  <c r="AJ6" i="3"/>
  <c r="AI7" i="3"/>
  <c r="AJ7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I27" i="3"/>
  <c r="AJ27" i="3"/>
  <c r="AI28" i="3"/>
  <c r="AJ28" i="3"/>
  <c r="AI29" i="3"/>
  <c r="AJ29" i="3"/>
  <c r="AI30" i="3"/>
  <c r="AJ30" i="3"/>
  <c r="AI31" i="3"/>
  <c r="AJ31" i="3"/>
  <c r="AI32" i="3"/>
  <c r="AJ32" i="3"/>
  <c r="AI33" i="3"/>
  <c r="AJ33" i="3"/>
  <c r="AI34" i="3"/>
  <c r="AJ34" i="3"/>
  <c r="AI35" i="3"/>
  <c r="AJ35" i="3"/>
  <c r="AI36" i="3"/>
  <c r="AJ36" i="3"/>
  <c r="AI37" i="3"/>
  <c r="AJ37" i="3"/>
  <c r="AI38" i="3"/>
  <c r="AJ38" i="3"/>
  <c r="AI39" i="3"/>
  <c r="AJ39" i="3"/>
  <c r="AI40" i="3"/>
  <c r="AJ40" i="3"/>
  <c r="AI41" i="3"/>
  <c r="AJ41" i="3"/>
  <c r="AI42" i="3"/>
  <c r="AJ42" i="3"/>
  <c r="AI43" i="3"/>
  <c r="AJ43" i="3"/>
  <c r="AI44" i="3"/>
  <c r="AJ44" i="3"/>
  <c r="AI45" i="3"/>
  <c r="AJ45" i="3"/>
  <c r="AI46" i="3"/>
  <c r="AJ46" i="3"/>
  <c r="AI47" i="3"/>
  <c r="AJ47" i="3"/>
  <c r="AI48" i="3"/>
  <c r="AJ48" i="3"/>
  <c r="AI49" i="3"/>
  <c r="AJ49" i="3"/>
  <c r="AI50" i="3"/>
  <c r="AJ50" i="3"/>
  <c r="AI51" i="3"/>
  <c r="AJ51" i="3"/>
  <c r="AI52" i="3"/>
  <c r="AJ52" i="3"/>
  <c r="AI53" i="3"/>
  <c r="AJ53" i="3"/>
  <c r="AE3" i="3"/>
  <c r="AD3" i="3"/>
  <c r="AH4" i="3"/>
  <c r="AD4" i="3"/>
  <c r="AE4" i="3"/>
  <c r="AC5" i="3"/>
  <c r="AH5" i="3" s="1"/>
  <c r="AD5" i="3"/>
  <c r="AE5" i="3"/>
  <c r="AC6" i="3"/>
  <c r="AH6" i="3" s="1"/>
  <c r="AD6" i="3"/>
  <c r="AE6" i="3"/>
  <c r="AC7" i="3"/>
  <c r="AH7" i="3" s="1"/>
  <c r="AD7" i="3"/>
  <c r="AE7" i="3"/>
  <c r="AC8" i="3"/>
  <c r="AH8" i="3" s="1"/>
  <c r="AD8" i="3"/>
  <c r="AE8" i="3"/>
  <c r="AC9" i="3"/>
  <c r="AH9" i="3" s="1"/>
  <c r="AD9" i="3"/>
  <c r="AE9" i="3"/>
  <c r="AC10" i="3"/>
  <c r="AH10" i="3" s="1"/>
  <c r="AD10" i="3"/>
  <c r="AE10" i="3"/>
  <c r="AC11" i="3"/>
  <c r="AH11" i="3" s="1"/>
  <c r="AD11" i="3"/>
  <c r="AE11" i="3"/>
  <c r="AC12" i="3"/>
  <c r="AH12" i="3" s="1"/>
  <c r="AD12" i="3"/>
  <c r="AE12" i="3"/>
  <c r="AC13" i="3"/>
  <c r="AH13" i="3" s="1"/>
  <c r="AD13" i="3"/>
  <c r="AE13" i="3"/>
  <c r="AC14" i="3"/>
  <c r="AH14" i="3" s="1"/>
  <c r="AD14" i="3"/>
  <c r="AE14" i="3"/>
  <c r="AC15" i="3"/>
  <c r="AH15" i="3" s="1"/>
  <c r="AD15" i="3"/>
  <c r="AE15" i="3"/>
  <c r="AC16" i="3"/>
  <c r="AH16" i="3" s="1"/>
  <c r="AD16" i="3"/>
  <c r="AE16" i="3"/>
  <c r="AC17" i="3"/>
  <c r="AH17" i="3" s="1"/>
  <c r="AD17" i="3"/>
  <c r="AE17" i="3"/>
  <c r="AC18" i="3"/>
  <c r="AH18" i="3" s="1"/>
  <c r="AD18" i="3"/>
  <c r="AE18" i="3"/>
  <c r="AC19" i="3"/>
  <c r="AH19" i="3" s="1"/>
  <c r="AD19" i="3"/>
  <c r="AE19" i="3"/>
  <c r="AC20" i="3"/>
  <c r="AH20" i="3" s="1"/>
  <c r="AD20" i="3"/>
  <c r="AE20" i="3"/>
  <c r="AC21" i="3"/>
  <c r="AH21" i="3" s="1"/>
  <c r="AD21" i="3"/>
  <c r="AE21" i="3"/>
  <c r="AC22" i="3"/>
  <c r="AH22" i="3" s="1"/>
  <c r="AD22" i="3"/>
  <c r="AE22" i="3"/>
  <c r="AC23" i="3"/>
  <c r="AH23" i="3" s="1"/>
  <c r="AD23" i="3"/>
  <c r="AE23" i="3"/>
  <c r="AC24" i="3"/>
  <c r="AH24" i="3" s="1"/>
  <c r="AD24" i="3"/>
  <c r="AE24" i="3"/>
  <c r="AC25" i="3"/>
  <c r="AH25" i="3" s="1"/>
  <c r="AD25" i="3"/>
  <c r="AE25" i="3"/>
  <c r="AC26" i="3"/>
  <c r="AH26" i="3" s="1"/>
  <c r="AD26" i="3"/>
  <c r="AE26" i="3"/>
  <c r="AC27" i="3"/>
  <c r="AH27" i="3" s="1"/>
  <c r="AD27" i="3"/>
  <c r="AE27" i="3"/>
  <c r="AC28" i="3"/>
  <c r="AH28" i="3" s="1"/>
  <c r="AD28" i="3"/>
  <c r="AE28" i="3"/>
  <c r="AC29" i="3"/>
  <c r="AH29" i="3" s="1"/>
  <c r="AD29" i="3"/>
  <c r="AE29" i="3"/>
  <c r="AC30" i="3"/>
  <c r="AH30" i="3" s="1"/>
  <c r="AD30" i="3"/>
  <c r="AE30" i="3"/>
  <c r="AC31" i="3"/>
  <c r="AH31" i="3" s="1"/>
  <c r="AD31" i="3"/>
  <c r="AE31" i="3"/>
  <c r="AC32" i="3"/>
  <c r="AH32" i="3" s="1"/>
  <c r="AD32" i="3"/>
  <c r="AE32" i="3"/>
  <c r="AC33" i="3"/>
  <c r="AH33" i="3" s="1"/>
  <c r="AD33" i="3"/>
  <c r="AE33" i="3"/>
  <c r="AC34" i="3"/>
  <c r="AH34" i="3" s="1"/>
  <c r="AD34" i="3"/>
  <c r="AE34" i="3"/>
  <c r="AC35" i="3"/>
  <c r="AH35" i="3" s="1"/>
  <c r="AD35" i="3"/>
  <c r="AE35" i="3"/>
  <c r="AC36" i="3"/>
  <c r="AH36" i="3" s="1"/>
  <c r="AD36" i="3"/>
  <c r="AE36" i="3"/>
  <c r="AC37" i="3"/>
  <c r="AH37" i="3" s="1"/>
  <c r="AD37" i="3"/>
  <c r="AE37" i="3"/>
  <c r="AC38" i="3"/>
  <c r="AH38" i="3" s="1"/>
  <c r="AD38" i="3"/>
  <c r="AE38" i="3"/>
  <c r="AC39" i="3"/>
  <c r="AH39" i="3" s="1"/>
  <c r="AD39" i="3"/>
  <c r="AE39" i="3"/>
  <c r="AC40" i="3"/>
  <c r="AH40" i="3" s="1"/>
  <c r="AD40" i="3"/>
  <c r="AE40" i="3"/>
  <c r="AC41" i="3"/>
  <c r="AH41" i="3" s="1"/>
  <c r="AD41" i="3"/>
  <c r="AE41" i="3"/>
  <c r="AC42" i="3"/>
  <c r="AH42" i="3" s="1"/>
  <c r="AD42" i="3"/>
  <c r="AE42" i="3"/>
  <c r="AC43" i="3"/>
  <c r="AH43" i="3" s="1"/>
  <c r="AD43" i="3"/>
  <c r="AE43" i="3"/>
  <c r="AC44" i="3"/>
  <c r="AH44" i="3" s="1"/>
  <c r="AD44" i="3"/>
  <c r="AE44" i="3"/>
  <c r="AC45" i="3"/>
  <c r="AH45" i="3" s="1"/>
  <c r="AD45" i="3"/>
  <c r="AE45" i="3"/>
  <c r="AC46" i="3"/>
  <c r="AH46" i="3" s="1"/>
  <c r="AD46" i="3"/>
  <c r="AE46" i="3"/>
  <c r="AC47" i="3"/>
  <c r="AH47" i="3" s="1"/>
  <c r="AD47" i="3"/>
  <c r="AE47" i="3"/>
  <c r="AC48" i="3"/>
  <c r="AH48" i="3" s="1"/>
  <c r="AD48" i="3"/>
  <c r="AE48" i="3"/>
  <c r="AC49" i="3"/>
  <c r="AH49" i="3" s="1"/>
  <c r="AD49" i="3"/>
  <c r="AE49" i="3"/>
  <c r="AC50" i="3"/>
  <c r="AH50" i="3" s="1"/>
  <c r="AD50" i="3"/>
  <c r="AE50" i="3"/>
  <c r="AC51" i="3"/>
  <c r="AH51" i="3" s="1"/>
  <c r="AD51" i="3"/>
  <c r="AE51" i="3"/>
  <c r="AC52" i="3"/>
  <c r="AH52" i="3" s="1"/>
  <c r="AD52" i="3"/>
  <c r="AE52" i="3"/>
  <c r="AC53" i="3"/>
  <c r="AH53" i="3" s="1"/>
  <c r="AD53" i="3"/>
  <c r="AE5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O4" i="3"/>
  <c r="O5" i="3"/>
  <c r="O6" i="3"/>
  <c r="O7" i="3"/>
  <c r="O8" i="3"/>
  <c r="R8" i="3" s="1"/>
  <c r="O9" i="3"/>
  <c r="O10" i="3"/>
  <c r="O11" i="3"/>
  <c r="O12" i="3"/>
  <c r="O13" i="3"/>
  <c r="O14" i="3"/>
  <c r="O15" i="3"/>
  <c r="R15" i="3" s="1"/>
  <c r="O16" i="3"/>
  <c r="R16" i="3" s="1"/>
  <c r="O17" i="3"/>
  <c r="O18" i="3"/>
  <c r="O19" i="3"/>
  <c r="O20" i="3"/>
  <c r="O21" i="3"/>
  <c r="O22" i="3"/>
  <c r="O23" i="3"/>
  <c r="O24" i="3"/>
  <c r="R24" i="3" s="1"/>
  <c r="O25" i="3"/>
  <c r="R25" i="3" s="1"/>
  <c r="O26" i="3"/>
  <c r="R26" i="3" s="1"/>
  <c r="O27" i="3"/>
  <c r="O28" i="3"/>
  <c r="O29" i="3"/>
  <c r="O30" i="3"/>
  <c r="O31" i="3"/>
  <c r="R31" i="3" s="1"/>
  <c r="O32" i="3"/>
  <c r="R32" i="3" s="1"/>
  <c r="O33" i="3"/>
  <c r="O34" i="3"/>
  <c r="O35" i="3"/>
  <c r="O36" i="3"/>
  <c r="O37" i="3"/>
  <c r="O38" i="3"/>
  <c r="O39" i="3"/>
  <c r="O40" i="3"/>
  <c r="R40" i="3" s="1"/>
  <c r="O41" i="3"/>
  <c r="R41" i="3" s="1"/>
  <c r="O42" i="3"/>
  <c r="R42" i="3" s="1"/>
  <c r="O43" i="3"/>
  <c r="R43" i="3" s="1"/>
  <c r="O44" i="3"/>
  <c r="R44" i="3" s="1"/>
  <c r="O45" i="3"/>
  <c r="O46" i="3"/>
  <c r="R46" i="3" s="1"/>
  <c r="O47" i="3"/>
  <c r="R47" i="3" s="1"/>
  <c r="O48" i="3"/>
  <c r="R48" i="3" s="1"/>
  <c r="O49" i="3"/>
  <c r="O50" i="3"/>
  <c r="O51" i="3"/>
  <c r="O52" i="3"/>
  <c r="O53" i="3"/>
  <c r="O3" i="3"/>
  <c r="L3" i="3"/>
  <c r="R14" i="3" l="1"/>
  <c r="R30" i="3"/>
  <c r="R11" i="3"/>
  <c r="R45" i="3"/>
  <c r="R29" i="3"/>
  <c r="R13" i="3"/>
  <c r="R39" i="3"/>
  <c r="R23" i="3"/>
  <c r="R7" i="3"/>
  <c r="R38" i="3"/>
  <c r="R22" i="3"/>
  <c r="R6" i="3"/>
  <c r="R37" i="3"/>
  <c r="R5" i="3"/>
  <c r="R53" i="3"/>
  <c r="R21" i="3"/>
  <c r="R28" i="3"/>
  <c r="R12" i="3"/>
  <c r="R27" i="3"/>
  <c r="R10" i="3"/>
  <c r="R9" i="3"/>
  <c r="R36" i="3"/>
  <c r="R19" i="3"/>
  <c r="R4" i="3"/>
  <c r="R18" i="3"/>
  <c r="R3" i="3"/>
  <c r="R52" i="3"/>
  <c r="R20" i="3"/>
  <c r="R51" i="3"/>
  <c r="R35" i="3"/>
  <c r="R50" i="3"/>
  <c r="R34" i="3"/>
  <c r="R49" i="3"/>
  <c r="R33" i="3"/>
  <c r="R17" i="3"/>
  <c r="T53" i="2"/>
  <c r="W2" i="1"/>
  <c r="O4" i="1"/>
  <c r="T11" i="2" l="1"/>
  <c r="T5" i="2"/>
  <c r="T6" i="2"/>
  <c r="T7" i="2"/>
  <c r="T8" i="2"/>
  <c r="T9" i="2"/>
  <c r="T10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3" i="2"/>
  <c r="V3" i="2"/>
  <c r="U3" i="2"/>
  <c r="P5" i="1"/>
  <c r="W5" i="1" l="1"/>
  <c r="Z5" i="1"/>
  <c r="AA5" i="1" s="1"/>
  <c r="N2" i="1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O5" i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W44" i="1" l="1"/>
  <c r="Z44" i="1"/>
  <c r="AA44" i="1" s="1"/>
  <c r="W40" i="1"/>
  <c r="Z40" i="1"/>
  <c r="AA40" i="1" s="1"/>
  <c r="W13" i="1"/>
  <c r="Z13" i="1"/>
  <c r="AA13" i="1" s="1"/>
  <c r="W26" i="1"/>
  <c r="Z26" i="1"/>
  <c r="AA26" i="1" s="1"/>
  <c r="W6" i="1"/>
  <c r="Z6" i="1"/>
  <c r="AA6" i="1" s="1"/>
  <c r="W28" i="1"/>
  <c r="Z28" i="1"/>
  <c r="AA28" i="1" s="1"/>
  <c r="W43" i="1"/>
  <c r="Z43" i="1"/>
  <c r="AA43" i="1" s="1"/>
  <c r="W25" i="1"/>
  <c r="Z25" i="1"/>
  <c r="AA25" i="1" s="1"/>
  <c r="W29" i="1"/>
  <c r="Z29" i="1"/>
  <c r="AA29" i="1" s="1"/>
  <c r="W24" i="1"/>
  <c r="Z24" i="1"/>
  <c r="AA24" i="1" s="1"/>
  <c r="W27" i="1"/>
  <c r="Z27" i="1"/>
  <c r="AA27" i="1" s="1"/>
  <c r="W10" i="1"/>
  <c r="Z10" i="1"/>
  <c r="AA10" i="1" s="1"/>
  <c r="W41" i="1"/>
  <c r="Z41" i="1"/>
  <c r="AA41" i="1" s="1"/>
  <c r="W7" i="1"/>
  <c r="Z7" i="1"/>
  <c r="AA7" i="1" s="1"/>
  <c r="W37" i="1"/>
  <c r="Z37" i="1"/>
  <c r="AA37" i="1" s="1"/>
  <c r="W45" i="1"/>
  <c r="Z45" i="1"/>
  <c r="AA45" i="1" s="1"/>
  <c r="W11" i="1"/>
  <c r="Z11" i="1"/>
  <c r="AA11" i="1" s="1"/>
  <c r="W42" i="1"/>
  <c r="Z42" i="1"/>
  <c r="AA42" i="1" s="1"/>
  <c r="W9" i="1"/>
  <c r="Z9" i="1"/>
  <c r="AA9" i="1" s="1"/>
  <c r="W8" i="1"/>
  <c r="Z8" i="1"/>
  <c r="AA8" i="1" s="1"/>
  <c r="W39" i="1"/>
  <c r="Z39" i="1"/>
  <c r="AA39" i="1" s="1"/>
  <c r="W38" i="1"/>
  <c r="Z38" i="1"/>
  <c r="AA38" i="1" s="1"/>
  <c r="W20" i="1"/>
  <c r="Z20" i="1"/>
  <c r="AA20" i="1" s="1"/>
  <c r="W12" i="1"/>
  <c r="Z12" i="1"/>
  <c r="AA12" i="1" s="1"/>
  <c r="W3" i="1"/>
  <c r="Z3" i="1"/>
  <c r="AA3" i="1" s="1"/>
  <c r="W23" i="1"/>
  <c r="Z23" i="1"/>
  <c r="AA23" i="1" s="1"/>
  <c r="W22" i="1"/>
  <c r="Z22" i="1"/>
  <c r="AA22" i="1" s="1"/>
  <c r="W21" i="1"/>
  <c r="Z21" i="1"/>
  <c r="AA21" i="1" s="1"/>
  <c r="W4" i="1"/>
  <c r="Z4" i="1"/>
  <c r="AA4" i="1" s="1"/>
  <c r="W52" i="1"/>
  <c r="Z52" i="1"/>
  <c r="AA52" i="1" s="1"/>
  <c r="W36" i="1"/>
  <c r="Z36" i="1"/>
  <c r="AA36" i="1" s="1"/>
  <c r="W51" i="1"/>
  <c r="Z51" i="1"/>
  <c r="AA51" i="1" s="1"/>
  <c r="W35" i="1"/>
  <c r="Z35" i="1"/>
  <c r="AA35" i="1" s="1"/>
  <c r="W19" i="1"/>
  <c r="Z19" i="1"/>
  <c r="AA19" i="1" s="1"/>
  <c r="W50" i="1"/>
  <c r="Z50" i="1"/>
  <c r="AA50" i="1" s="1"/>
  <c r="W34" i="1"/>
  <c r="Z34" i="1"/>
  <c r="AA34" i="1" s="1"/>
  <c r="W18" i="1"/>
  <c r="Z18" i="1"/>
  <c r="AA18" i="1" s="1"/>
  <c r="W49" i="1"/>
  <c r="Z49" i="1"/>
  <c r="AA49" i="1" s="1"/>
  <c r="W33" i="1"/>
  <c r="Z33" i="1"/>
  <c r="AA33" i="1" s="1"/>
  <c r="W17" i="1"/>
  <c r="Z17" i="1"/>
  <c r="AA17" i="1" s="1"/>
  <c r="W48" i="1"/>
  <c r="Z48" i="1"/>
  <c r="AA48" i="1" s="1"/>
  <c r="W32" i="1"/>
  <c r="Z32" i="1"/>
  <c r="AA32" i="1" s="1"/>
  <c r="W16" i="1"/>
  <c r="Z16" i="1"/>
  <c r="AA16" i="1" s="1"/>
  <c r="W47" i="1"/>
  <c r="Z47" i="1"/>
  <c r="AA47" i="1" s="1"/>
  <c r="W31" i="1"/>
  <c r="Z31" i="1"/>
  <c r="AA31" i="1" s="1"/>
  <c r="W15" i="1"/>
  <c r="Z15" i="1"/>
  <c r="AA15" i="1" s="1"/>
  <c r="W46" i="1"/>
  <c r="Z46" i="1"/>
  <c r="AA46" i="1" s="1"/>
  <c r="W30" i="1"/>
  <c r="Z30" i="1"/>
  <c r="AA30" i="1" s="1"/>
  <c r="W14" i="1"/>
  <c r="Z14" i="1"/>
  <c r="AA14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H5" i="1"/>
  <c r="E5" i="1" l="1"/>
  <c r="E21" i="1"/>
  <c r="E37" i="1"/>
  <c r="E53" i="1"/>
  <c r="E6" i="1"/>
  <c r="E22" i="1"/>
  <c r="E38" i="1"/>
  <c r="E2" i="1"/>
  <c r="E7" i="1"/>
  <c r="E23" i="1"/>
  <c r="E39" i="1"/>
  <c r="E8" i="1"/>
  <c r="E24" i="1"/>
  <c r="E40" i="1"/>
  <c r="E9" i="1"/>
  <c r="E25" i="1"/>
  <c r="E41" i="1"/>
  <c r="E10" i="1"/>
  <c r="E26" i="1"/>
  <c r="E42" i="1"/>
  <c r="E34" i="1"/>
  <c r="E51" i="1"/>
  <c r="E4" i="1"/>
  <c r="E11" i="1"/>
  <c r="E27" i="1"/>
  <c r="E43" i="1"/>
  <c r="E18" i="1"/>
  <c r="E19" i="1"/>
  <c r="E20" i="1"/>
  <c r="E12" i="1"/>
  <c r="E28" i="1"/>
  <c r="E44" i="1"/>
  <c r="E13" i="1"/>
  <c r="E29" i="1"/>
  <c r="E45" i="1"/>
  <c r="E14" i="1"/>
  <c r="E30" i="1"/>
  <c r="E46" i="1"/>
  <c r="E15" i="1"/>
  <c r="E47" i="1"/>
  <c r="E16" i="1"/>
  <c r="E32" i="1"/>
  <c r="E48" i="1"/>
  <c r="E17" i="1"/>
  <c r="E49" i="1"/>
  <c r="E50" i="1"/>
  <c r="E3" i="1"/>
  <c r="E36" i="1"/>
  <c r="E33" i="1"/>
  <c r="E31" i="1"/>
  <c r="E35" i="1"/>
  <c r="E52" i="1"/>
  <c r="M2" i="1"/>
  <c r="CJ54" i="3"/>
  <c r="M53" i="1"/>
  <c r="T3" i="3"/>
  <c r="G3" i="4"/>
  <c r="K3" i="2"/>
  <c r="CJ4" i="3"/>
  <c r="CJ20" i="3"/>
  <c r="CJ36" i="3"/>
  <c r="CJ52" i="3"/>
  <c r="CJ25" i="3"/>
  <c r="CJ41" i="3"/>
  <c r="CJ26" i="3"/>
  <c r="CJ42" i="3"/>
  <c r="CJ27" i="3"/>
  <c r="CJ12" i="3"/>
  <c r="CJ29" i="3"/>
  <c r="CJ5" i="3"/>
  <c r="CJ21" i="3"/>
  <c r="CJ37" i="3"/>
  <c r="CJ53" i="3"/>
  <c r="CJ6" i="3"/>
  <c r="CJ22" i="3"/>
  <c r="CJ38" i="3"/>
  <c r="CJ7" i="3"/>
  <c r="CJ23" i="3"/>
  <c r="CJ39" i="3"/>
  <c r="CJ8" i="3"/>
  <c r="CJ24" i="3"/>
  <c r="CJ40" i="3"/>
  <c r="CJ9" i="3"/>
  <c r="CJ10" i="3"/>
  <c r="CJ11" i="3"/>
  <c r="CJ44" i="3"/>
  <c r="CJ46" i="3"/>
  <c r="CJ13" i="3"/>
  <c r="CJ14" i="3"/>
  <c r="CJ15" i="3"/>
  <c r="CJ31" i="3"/>
  <c r="CJ47" i="3"/>
  <c r="CJ32" i="3"/>
  <c r="CJ48" i="3"/>
  <c r="CJ17" i="3"/>
  <c r="CJ33" i="3"/>
  <c r="CJ49" i="3"/>
  <c r="CJ18" i="3"/>
  <c r="CJ34" i="3"/>
  <c r="CJ50" i="3"/>
  <c r="CJ35" i="3"/>
  <c r="CJ51" i="3"/>
  <c r="CJ43" i="3"/>
  <c r="CJ28" i="3"/>
  <c r="CJ30" i="3"/>
  <c r="CJ16" i="3"/>
  <c r="CJ19" i="3"/>
  <c r="CJ45" i="3"/>
  <c r="M3" i="1"/>
  <c r="M19" i="1"/>
  <c r="M35" i="1"/>
  <c r="M51" i="1"/>
  <c r="M46" i="1"/>
  <c r="M16" i="1"/>
  <c r="M4" i="1"/>
  <c r="M20" i="1"/>
  <c r="M36" i="1"/>
  <c r="M52" i="1"/>
  <c r="M34" i="1"/>
  <c r="M5" i="1"/>
  <c r="M21" i="1"/>
  <c r="M37" i="1"/>
  <c r="M48" i="1"/>
  <c r="M6" i="1"/>
  <c r="M22" i="1"/>
  <c r="M38" i="1"/>
  <c r="M32" i="1"/>
  <c r="M50" i="1"/>
  <c r="M7" i="1"/>
  <c r="M23" i="1"/>
  <c r="M39" i="1"/>
  <c r="M15" i="1"/>
  <c r="M18" i="1"/>
  <c r="M8" i="1"/>
  <c r="M24" i="1"/>
  <c r="M40" i="1"/>
  <c r="M11" i="1"/>
  <c r="M47" i="1"/>
  <c r="M9" i="1"/>
  <c r="M25" i="1"/>
  <c r="M41" i="1"/>
  <c r="M43" i="1"/>
  <c r="M31" i="1"/>
  <c r="M10" i="1"/>
  <c r="M26" i="1"/>
  <c r="M42" i="1"/>
  <c r="M27" i="1"/>
  <c r="M17" i="1"/>
  <c r="M12" i="1"/>
  <c r="M28" i="1"/>
  <c r="M44" i="1"/>
  <c r="M33" i="1"/>
  <c r="M13" i="1"/>
  <c r="M29" i="1"/>
  <c r="M45" i="1"/>
  <c r="M14" i="1"/>
  <c r="M30" i="1"/>
  <c r="M49" i="1"/>
  <c r="BF54" i="3" l="1"/>
  <c r="BG54" i="3"/>
  <c r="BI54" i="3"/>
  <c r="BJ54" i="3"/>
  <c r="BK54" i="3"/>
  <c r="BH54" i="3"/>
  <c r="BG16" i="3"/>
  <c r="BJ46" i="3"/>
  <c r="BG32" i="3"/>
  <c r="BH44" i="3"/>
  <c r="BF8" i="3"/>
  <c r="BF26" i="3"/>
  <c r="BI41" i="3"/>
  <c r="BK16" i="3"/>
  <c r="BF32" i="3"/>
  <c r="Z32" i="4" s="1"/>
  <c r="BK25" i="3"/>
  <c r="BH26" i="3"/>
  <c r="BF16" i="3"/>
  <c r="BI32" i="3"/>
  <c r="BK8" i="3"/>
  <c r="BI26" i="3"/>
  <c r="BI16" i="3"/>
  <c r="BJ32" i="3"/>
  <c r="BG31" i="3"/>
  <c r="BK32" i="3"/>
  <c r="BH31" i="3"/>
  <c r="BJ26" i="3"/>
  <c r="BG47" i="3"/>
  <c r="BI25" i="3"/>
  <c r="BG40" i="3"/>
  <c r="BH47" i="3"/>
  <c r="BH24" i="3"/>
  <c r="BH40" i="3"/>
  <c r="BJ48" i="3"/>
  <c r="BF40" i="3"/>
  <c r="BI48" i="3"/>
  <c r="BI31" i="3"/>
  <c r="BI24" i="3"/>
  <c r="BJ15" i="3"/>
  <c r="BK41" i="3"/>
  <c r="BF15" i="3"/>
  <c r="BK43" i="3"/>
  <c r="BJ43" i="3"/>
  <c r="BX43" i="3" s="1"/>
  <c r="BH16" i="3"/>
  <c r="BK46" i="3"/>
  <c r="BH32" i="3"/>
  <c r="BG44" i="3"/>
  <c r="BI8" i="3"/>
  <c r="BG26" i="3"/>
  <c r="BF41" i="3"/>
  <c r="BH46" i="3"/>
  <c r="BJ8" i="3"/>
  <c r="BG25" i="3"/>
  <c r="BG48" i="3"/>
  <c r="BH25" i="3"/>
  <c r="BK26" i="3"/>
  <c r="BK48" i="3"/>
  <c r="BJ25" i="3"/>
  <c r="BF48" i="3"/>
  <c r="Z48" i="4" s="1"/>
  <c r="BJ31" i="3"/>
  <c r="BH48" i="3"/>
  <c r="BF25" i="3"/>
  <c r="Z25" i="4" s="1"/>
  <c r="BF31" i="3"/>
  <c r="BJ24" i="3"/>
  <c r="BF42" i="3"/>
  <c r="BJ40" i="3"/>
  <c r="BH43" i="3"/>
  <c r="BK42" i="3"/>
  <c r="BI46" i="3"/>
  <c r="BJ16" i="3"/>
  <c r="BK31" i="3"/>
  <c r="BF24" i="3"/>
  <c r="Z24" i="4" s="1"/>
  <c r="BH15" i="3"/>
  <c r="BG42" i="3"/>
  <c r="BF44" i="3"/>
  <c r="Z44" i="4" s="1"/>
  <c r="BG24" i="3"/>
  <c r="BF47" i="3"/>
  <c r="BI42" i="3"/>
  <c r="BK44" i="3"/>
  <c r="BI47" i="3"/>
  <c r="BI15" i="3"/>
  <c r="BK24" i="3"/>
  <c r="BY24" i="3" s="1"/>
  <c r="BK15" i="3"/>
  <c r="BG43" i="3"/>
  <c r="BG8" i="3"/>
  <c r="BG15" i="3"/>
  <c r="BI44" i="3"/>
  <c r="BG46" i="3"/>
  <c r="BI40" i="3"/>
  <c r="BK40" i="3"/>
  <c r="BI43" i="3"/>
  <c r="BG41" i="3"/>
  <c r="BH41" i="3"/>
  <c r="BH8" i="3"/>
  <c r="BJ47" i="3"/>
  <c r="BH42" i="3"/>
  <c r="BJ44" i="3"/>
  <c r="BK47" i="3"/>
  <c r="BY47" i="3" s="1"/>
  <c r="BJ42" i="3"/>
  <c r="BF43" i="3"/>
  <c r="BF46" i="3"/>
  <c r="BJ41" i="3"/>
  <c r="BG53" i="3"/>
  <c r="BK52" i="3"/>
  <c r="BH34" i="3"/>
  <c r="BF50" i="3"/>
  <c r="BK37" i="3"/>
  <c r="BY37" i="3" s="1"/>
  <c r="BI6" i="3"/>
  <c r="BF13" i="3"/>
  <c r="BK45" i="3"/>
  <c r="BG11" i="3"/>
  <c r="BI20" i="3"/>
  <c r="BK38" i="3"/>
  <c r="BK36" i="3"/>
  <c r="BY36" i="3" s="1"/>
  <c r="BF27" i="3"/>
  <c r="BH28" i="3"/>
  <c r="BI34" i="3"/>
  <c r="BF37" i="3"/>
  <c r="BJ6" i="3"/>
  <c r="BF45" i="3"/>
  <c r="BT45" i="3" s="1"/>
  <c r="BH11" i="3"/>
  <c r="BJ20" i="3"/>
  <c r="BH38" i="3"/>
  <c r="BV38" i="3" s="1"/>
  <c r="BF36" i="3"/>
  <c r="BI27" i="3"/>
  <c r="BG28" i="3"/>
  <c r="BI50" i="3"/>
  <c r="BK6" i="3"/>
  <c r="BI13" i="3"/>
  <c r="BK11" i="3"/>
  <c r="BK20" i="3"/>
  <c r="BY20" i="3" s="1"/>
  <c r="BI4" i="3"/>
  <c r="BH36" i="3"/>
  <c r="BG27" i="3"/>
  <c r="BH6" i="3"/>
  <c r="BF30" i="3"/>
  <c r="BJ11" i="3"/>
  <c r="BF20" i="3"/>
  <c r="BH27" i="3"/>
  <c r="BV27" i="3" s="1"/>
  <c r="BH3" i="3"/>
  <c r="BV3" i="3" s="1"/>
  <c r="BK33" i="3"/>
  <c r="BK27" i="3"/>
  <c r="BK13" i="3"/>
  <c r="BK9" i="3"/>
  <c r="BH33" i="3"/>
  <c r="BG3" i="3"/>
  <c r="BU3" i="3" s="1"/>
  <c r="BF19" i="3"/>
  <c r="Z19" i="4" s="1"/>
  <c r="BH49" i="3"/>
  <c r="BI49" i="3"/>
  <c r="BK5" i="3"/>
  <c r="BI28" i="3"/>
  <c r="BJ19" i="3"/>
  <c r="BF11" i="3"/>
  <c r="BH37" i="3"/>
  <c r="BI53" i="3"/>
  <c r="BW53" i="3" s="1"/>
  <c r="BG52" i="3"/>
  <c r="BG50" i="3"/>
  <c r="BG13" i="3"/>
  <c r="BJ4" i="3"/>
  <c r="BI30" i="3"/>
  <c r="BF29" i="3"/>
  <c r="BG33" i="3"/>
  <c r="BU33" i="3" s="1"/>
  <c r="BG29" i="3"/>
  <c r="BF5" i="3"/>
  <c r="BG22" i="3"/>
  <c r="BJ33" i="3"/>
  <c r="BH9" i="3"/>
  <c r="BH22" i="3"/>
  <c r="BV22" i="3" s="1"/>
  <c r="BI23" i="3"/>
  <c r="BF23" i="3"/>
  <c r="BI11" i="3"/>
  <c r="BW11" i="3" s="1"/>
  <c r="BJ53" i="3"/>
  <c r="BF21" i="3"/>
  <c r="BK34" i="3"/>
  <c r="BJ3" i="3"/>
  <c r="BX3" i="3" s="1"/>
  <c r="BG30" i="3"/>
  <c r="BH13" i="3"/>
  <c r="BK4" i="3"/>
  <c r="BY4" i="3" s="1"/>
  <c r="BJ30" i="3"/>
  <c r="BX30" i="3" s="1"/>
  <c r="BF4" i="3"/>
  <c r="BK3" i="3"/>
  <c r="BY3" i="3" s="1"/>
  <c r="BH4" i="3"/>
  <c r="BF22" i="3"/>
  <c r="BK18" i="3"/>
  <c r="BY18" i="3" s="1"/>
  <c r="BJ39" i="3"/>
  <c r="BK10" i="3"/>
  <c r="BI36" i="3"/>
  <c r="BW36" i="3" s="1"/>
  <c r="BG12" i="3"/>
  <c r="BH53" i="3"/>
  <c r="BG21" i="3"/>
  <c r="BJ34" i="3"/>
  <c r="BK50" i="3"/>
  <c r="BI3" i="3"/>
  <c r="BW3" i="3" s="1"/>
  <c r="BJ13" i="3"/>
  <c r="BX13" i="3" s="1"/>
  <c r="BG36" i="3"/>
  <c r="BU36" i="3" s="1"/>
  <c r="BG18" i="3"/>
  <c r="BJ27" i="3"/>
  <c r="BK30" i="3"/>
  <c r="BI29" i="3"/>
  <c r="BH30" i="3"/>
  <c r="BJ29" i="3"/>
  <c r="BF35" i="3"/>
  <c r="BJ17" i="3"/>
  <c r="BX17" i="3" s="1"/>
  <c r="BF49" i="3"/>
  <c r="Z49" i="4" s="1"/>
  <c r="BF38" i="3"/>
  <c r="BG38" i="3"/>
  <c r="BI38" i="3"/>
  <c r="BG34" i="3"/>
  <c r="BK53" i="3"/>
  <c r="BI21" i="3"/>
  <c r="BW21" i="3" s="1"/>
  <c r="BF51" i="3"/>
  <c r="Z51" i="4" s="1"/>
  <c r="BJ50" i="3"/>
  <c r="BF18" i="3"/>
  <c r="BH20" i="3"/>
  <c r="BG51" i="3"/>
  <c r="BG4" i="3"/>
  <c r="BU4" i="3" s="1"/>
  <c r="BK17" i="3"/>
  <c r="BH7" i="3"/>
  <c r="BV7" i="3" s="1"/>
  <c r="BI10" i="3"/>
  <c r="BW10" i="3" s="1"/>
  <c r="BF52" i="3"/>
  <c r="BF53" i="3"/>
  <c r="BJ21" i="3"/>
  <c r="BI51" i="3"/>
  <c r="BH50" i="3"/>
  <c r="BF3" i="3"/>
  <c r="BG20" i="3"/>
  <c r="BK49" i="3"/>
  <c r="BY49" i="3" s="1"/>
  <c r="BG9" i="3"/>
  <c r="BI33" i="3"/>
  <c r="BH23" i="3"/>
  <c r="BK12" i="3"/>
  <c r="BJ37" i="3"/>
  <c r="BX37" i="3" s="1"/>
  <c r="BG14" i="3"/>
  <c r="BH21" i="3"/>
  <c r="BV21" i="3" s="1"/>
  <c r="BH18" i="3"/>
  <c r="BV18" i="3" s="1"/>
  <c r="BI22" i="3"/>
  <c r="BH35" i="3"/>
  <c r="BV35" i="3" s="1"/>
  <c r="BK19" i="3"/>
  <c r="BK7" i="3"/>
  <c r="BH10" i="3"/>
  <c r="BF14" i="3"/>
  <c r="BK21" i="3"/>
  <c r="BY21" i="3" s="1"/>
  <c r="BH51" i="3"/>
  <c r="BV51" i="3" s="1"/>
  <c r="BG5" i="3"/>
  <c r="BI18" i="3"/>
  <c r="BG49" i="3"/>
  <c r="BJ12" i="3"/>
  <c r="BG45" i="3"/>
  <c r="BJ28" i="3"/>
  <c r="BJ10" i="3"/>
  <c r="BH45" i="3"/>
  <c r="BV45" i="3" s="1"/>
  <c r="BI14" i="3"/>
  <c r="BG39" i="3"/>
  <c r="BU39" i="3" s="1"/>
  <c r="BK51" i="3"/>
  <c r="BI5" i="3"/>
  <c r="BH29" i="3"/>
  <c r="BG37" i="3"/>
  <c r="BH12" i="3"/>
  <c r="BV12" i="3" s="1"/>
  <c r="BF7" i="3"/>
  <c r="Z7" i="4" s="1"/>
  <c r="BJ14" i="3"/>
  <c r="BH39" i="3"/>
  <c r="BV39" i="3" s="1"/>
  <c r="BJ51" i="3"/>
  <c r="BJ5" i="3"/>
  <c r="BI35" i="3"/>
  <c r="BJ18" i="3"/>
  <c r="BJ9" i="3"/>
  <c r="BX9" i="3" s="1"/>
  <c r="BG17" i="3"/>
  <c r="BF33" i="3"/>
  <c r="BJ22" i="3"/>
  <c r="BH19" i="3"/>
  <c r="BK29" i="3"/>
  <c r="BJ49" i="3"/>
  <c r="BF9" i="3"/>
  <c r="BF12" i="3"/>
  <c r="Z12" i="4" s="1"/>
  <c r="BG6" i="3"/>
  <c r="BJ38" i="3"/>
  <c r="BK14" i="3"/>
  <c r="BI39" i="3"/>
  <c r="BG7" i="3"/>
  <c r="BH5" i="3"/>
  <c r="BG35" i="3"/>
  <c r="BG23" i="3"/>
  <c r="BU23" i="3" s="1"/>
  <c r="BI9" i="3"/>
  <c r="BW9" i="3" s="1"/>
  <c r="BH17" i="3"/>
  <c r="BI12" i="3"/>
  <c r="BK22" i="3"/>
  <c r="BI19" i="3"/>
  <c r="BF10" i="3"/>
  <c r="BG19" i="3"/>
  <c r="BK35" i="3"/>
  <c r="BY35" i="3" s="1"/>
  <c r="BF34" i="3"/>
  <c r="Z34" i="4" s="1"/>
  <c r="BJ36" i="3"/>
  <c r="BH14" i="3"/>
  <c r="BV14" i="3" s="1"/>
  <c r="BG10" i="3"/>
  <c r="BH52" i="3"/>
  <c r="BI52" i="3"/>
  <c r="BW52" i="3" s="1"/>
  <c r="BK39" i="3"/>
  <c r="BI7" i="3"/>
  <c r="BI17" i="3"/>
  <c r="BW17" i="3" s="1"/>
  <c r="BJ45" i="3"/>
  <c r="BJ23" i="3"/>
  <c r="BX23" i="3" s="1"/>
  <c r="BJ52" i="3"/>
  <c r="BF39" i="3"/>
  <c r="BJ7" i="3"/>
  <c r="BI37" i="3"/>
  <c r="BJ35" i="3"/>
  <c r="BX35" i="3" s="1"/>
  <c r="BK23" i="3"/>
  <c r="BY23" i="3" s="1"/>
  <c r="BI45" i="3"/>
  <c r="BF17" i="3"/>
  <c r="BK28" i="3"/>
  <c r="BF6" i="3"/>
  <c r="BF28" i="3"/>
  <c r="Z28" i="4" s="1"/>
  <c r="M8" i="2"/>
  <c r="M24" i="2"/>
  <c r="M40" i="2"/>
  <c r="M9" i="2"/>
  <c r="M13" i="2"/>
  <c r="M29" i="2"/>
  <c r="M45" i="2"/>
  <c r="M14" i="2"/>
  <c r="M30" i="2"/>
  <c r="M46" i="2"/>
  <c r="M15" i="2"/>
  <c r="M31" i="2"/>
  <c r="M47" i="2"/>
  <c r="M16" i="2"/>
  <c r="M32" i="2"/>
  <c r="M48" i="2"/>
  <c r="M17" i="2"/>
  <c r="M33" i="2"/>
  <c r="M49" i="2"/>
  <c r="M5" i="2"/>
  <c r="M37" i="2"/>
  <c r="M53" i="2"/>
  <c r="M18" i="2"/>
  <c r="M34" i="2"/>
  <c r="M50" i="2"/>
  <c r="M19" i="2"/>
  <c r="M35" i="2"/>
  <c r="M51" i="2"/>
  <c r="M21" i="2"/>
  <c r="M3" i="2"/>
  <c r="M25" i="2"/>
  <c r="Q25" i="2" s="1"/>
  <c r="M10" i="2"/>
  <c r="M4" i="2"/>
  <c r="M20" i="2"/>
  <c r="M36" i="2"/>
  <c r="M52" i="2"/>
  <c r="M23" i="2"/>
  <c r="M28" i="2"/>
  <c r="M11" i="2"/>
  <c r="M43" i="2"/>
  <c r="M6" i="2"/>
  <c r="M22" i="2"/>
  <c r="M38" i="2"/>
  <c r="M54" i="2"/>
  <c r="M7" i="2"/>
  <c r="M39" i="2"/>
  <c r="M41" i="2"/>
  <c r="M26" i="2"/>
  <c r="M42" i="2"/>
  <c r="M27" i="2"/>
  <c r="M12" i="2"/>
  <c r="M44" i="2"/>
  <c r="BW37" i="3"/>
  <c r="BY26" i="3"/>
  <c r="BV24" i="3"/>
  <c r="BW5" i="3"/>
  <c r="AV5" i="3"/>
  <c r="V7" i="3"/>
  <c r="V41" i="3"/>
  <c r="V8" i="3"/>
  <c r="V42" i="3"/>
  <c r="V9" i="3"/>
  <c r="V43" i="3"/>
  <c r="V12" i="3"/>
  <c r="V16" i="3"/>
  <c r="V25" i="3"/>
  <c r="V26" i="3"/>
  <c r="V3" i="3"/>
  <c r="W3" i="3"/>
  <c r="V24" i="3"/>
  <c r="V28" i="3"/>
  <c r="V6" i="3"/>
  <c r="V44" i="3"/>
  <c r="V54" i="3"/>
  <c r="V22" i="3"/>
  <c r="V32" i="3"/>
  <c r="V39" i="3"/>
  <c r="V40" i="3"/>
  <c r="V10" i="3"/>
  <c r="V38" i="3"/>
  <c r="V48" i="3"/>
  <c r="V23" i="3"/>
  <c r="V35" i="3"/>
  <c r="V21" i="3"/>
  <c r="V18" i="3"/>
  <c r="V13" i="3"/>
  <c r="V47" i="3"/>
  <c r="V5" i="3"/>
  <c r="V46" i="3"/>
  <c r="V30" i="3"/>
  <c r="V14" i="3"/>
  <c r="V15" i="3"/>
  <c r="V19" i="3"/>
  <c r="V52" i="3"/>
  <c r="V17" i="3"/>
  <c r="V36" i="3"/>
  <c r="V31" i="3"/>
  <c r="V20" i="3"/>
  <c r="V11" i="3"/>
  <c r="V4" i="3"/>
  <c r="V50" i="3"/>
  <c r="V51" i="3"/>
  <c r="V33" i="3"/>
  <c r="V27" i="3"/>
  <c r="V53" i="3"/>
  <c r="V34" i="3"/>
  <c r="V45" i="3"/>
  <c r="V49" i="3"/>
  <c r="V37" i="3"/>
  <c r="V29" i="3"/>
  <c r="BT4" i="3"/>
  <c r="BV19" i="3"/>
  <c r="X30" i="3"/>
  <c r="W48" i="3"/>
  <c r="Y21" i="3"/>
  <c r="Y27" i="3"/>
  <c r="Y30" i="3"/>
  <c r="W30" i="3"/>
  <c r="W46" i="3"/>
  <c r="W7" i="3"/>
  <c r="BV44" i="3"/>
  <c r="BV31" i="3"/>
  <c r="BX42" i="3"/>
  <c r="BX53" i="3"/>
  <c r="AW45" i="3"/>
  <c r="W5" i="3"/>
  <c r="Y26" i="3"/>
  <c r="BX33" i="3"/>
  <c r="BY52" i="3"/>
  <c r="BX7" i="3"/>
  <c r="AW29" i="3"/>
  <c r="BX51" i="3"/>
  <c r="Y11" i="3"/>
  <c r="Y7" i="3"/>
  <c r="BV49" i="3"/>
  <c r="BV5" i="3"/>
  <c r="BW4" i="3"/>
  <c r="BV6" i="3"/>
  <c r="AW5" i="3"/>
  <c r="X3" i="3"/>
  <c r="BX39" i="3"/>
  <c r="Y47" i="3"/>
  <c r="X53" i="3"/>
  <c r="W39" i="3"/>
  <c r="W34" i="3"/>
  <c r="Y37" i="3"/>
  <c r="BV15" i="3"/>
  <c r="BV42" i="3"/>
  <c r="BT36" i="3"/>
  <c r="AU49" i="3"/>
  <c r="BW50" i="3"/>
  <c r="BU49" i="3"/>
  <c r="BY8" i="3"/>
  <c r="BW38" i="3"/>
  <c r="AW44" i="3"/>
  <c r="J54" i="4"/>
  <c r="K54" i="4"/>
  <c r="L54" i="4"/>
  <c r="W37" i="3"/>
  <c r="X41" i="3"/>
  <c r="W6" i="3"/>
  <c r="BW15" i="3"/>
  <c r="W25" i="3"/>
  <c r="W36" i="3"/>
  <c r="BW41" i="3"/>
  <c r="BY53" i="3"/>
  <c r="W40" i="3"/>
  <c r="W19" i="3"/>
  <c r="W11" i="3"/>
  <c r="X31" i="3"/>
  <c r="BY5" i="3"/>
  <c r="BW19" i="3"/>
  <c r="Y28" i="3"/>
  <c r="Y15" i="3"/>
  <c r="BV9" i="3"/>
  <c r="BX50" i="3"/>
  <c r="W23" i="3"/>
  <c r="Y48" i="3"/>
  <c r="X46" i="3"/>
  <c r="BX31" i="3"/>
  <c r="X5" i="3"/>
  <c r="BU22" i="3"/>
  <c r="BW23" i="3"/>
  <c r="BX5" i="3"/>
  <c r="W43" i="3"/>
  <c r="X12" i="3"/>
  <c r="W10" i="3"/>
  <c r="Y45" i="3"/>
  <c r="BU40" i="3"/>
  <c r="BT38" i="3"/>
  <c r="Y4" i="3"/>
  <c r="Y40" i="3"/>
  <c r="Y6" i="3"/>
  <c r="BY34" i="3"/>
  <c r="BV33" i="3"/>
  <c r="Y31" i="3"/>
  <c r="W22" i="3"/>
  <c r="BT46" i="3"/>
  <c r="X26" i="3"/>
  <c r="X25" i="3"/>
  <c r="W28" i="3"/>
  <c r="BT32" i="3"/>
  <c r="BV34" i="3"/>
  <c r="X21" i="3"/>
  <c r="X51" i="3"/>
  <c r="BY42" i="3"/>
  <c r="BV11" i="3"/>
  <c r="Y20" i="3"/>
  <c r="X7" i="3"/>
  <c r="W44" i="3"/>
  <c r="Y22" i="3"/>
  <c r="W35" i="3"/>
  <c r="BU5" i="3"/>
  <c r="BW34" i="3"/>
  <c r="BU9" i="3"/>
  <c r="BY16" i="3"/>
  <c r="BY22" i="3"/>
  <c r="X44" i="3"/>
  <c r="Y49" i="3"/>
  <c r="BX6" i="3"/>
  <c r="BU26" i="3"/>
  <c r="Y14" i="3"/>
  <c r="Y9" i="3"/>
  <c r="BU52" i="3"/>
  <c r="X11" i="3"/>
  <c r="BY6" i="3"/>
  <c r="BT21" i="3"/>
  <c r="W18" i="3"/>
  <c r="W51" i="3"/>
  <c r="W17" i="3"/>
  <c r="X18" i="3"/>
  <c r="BU24" i="3"/>
  <c r="BU32" i="3"/>
  <c r="BW33" i="3"/>
  <c r="BU15" i="3"/>
  <c r="BY28" i="3"/>
  <c r="BT50" i="3"/>
  <c r="W45" i="3"/>
  <c r="X39" i="3"/>
  <c r="W42" i="3"/>
  <c r="BV46" i="3"/>
  <c r="Y24" i="3"/>
  <c r="X17" i="3"/>
  <c r="BX38" i="3"/>
  <c r="BT44" i="3"/>
  <c r="Y41" i="3"/>
  <c r="W29" i="3"/>
  <c r="W26" i="3"/>
  <c r="BY7" i="3"/>
  <c r="X19" i="3"/>
  <c r="X27" i="3"/>
  <c r="BY51" i="3"/>
  <c r="BY25" i="3"/>
  <c r="X29" i="3"/>
  <c r="W8" i="3"/>
  <c r="BY38" i="3"/>
  <c r="BU51" i="3"/>
  <c r="X10" i="3"/>
  <c r="BY32" i="3"/>
  <c r="BT13" i="3"/>
  <c r="X22" i="3"/>
  <c r="Y35" i="3"/>
  <c r="X52" i="3"/>
  <c r="X4" i="3"/>
  <c r="W12" i="3"/>
  <c r="X9" i="3"/>
  <c r="X13" i="3"/>
  <c r="W52" i="3"/>
  <c r="Y16" i="3"/>
  <c r="BV8" i="3"/>
  <c r="BX34" i="3"/>
  <c r="BV48" i="3"/>
  <c r="BW32" i="3"/>
  <c r="BT25" i="3"/>
  <c r="BX28" i="3"/>
  <c r="AW27" i="3"/>
  <c r="P3" i="2"/>
  <c r="N3" i="2"/>
  <c r="BW26" i="3"/>
  <c r="BX46" i="3"/>
  <c r="BV47" i="3"/>
  <c r="BU38" i="3"/>
  <c r="BU28" i="3"/>
  <c r="X49" i="3"/>
  <c r="Y52" i="3"/>
  <c r="BX27" i="3"/>
  <c r="BU30" i="3"/>
  <c r="BX18" i="3"/>
  <c r="BX47" i="3"/>
  <c r="BV30" i="3"/>
  <c r="BU53" i="3"/>
  <c r="BY15" i="3"/>
  <c r="AV48" i="3"/>
  <c r="X32" i="3"/>
  <c r="X20" i="3"/>
  <c r="W15" i="3"/>
  <c r="Y46" i="3"/>
  <c r="W9" i="3"/>
  <c r="X35" i="3"/>
  <c r="X50" i="3"/>
  <c r="BT41" i="3"/>
  <c r="BV20" i="3"/>
  <c r="BU20" i="3"/>
  <c r="BW47" i="3"/>
  <c r="BV37" i="3"/>
  <c r="BU50" i="3"/>
  <c r="AV30" i="3"/>
  <c r="X14" i="3"/>
  <c r="W50" i="3"/>
  <c r="Y34" i="3"/>
  <c r="W41" i="3"/>
  <c r="Y23" i="3"/>
  <c r="X45" i="3"/>
  <c r="W24" i="3"/>
  <c r="BX21" i="3"/>
  <c r="BX20" i="3"/>
  <c r="BY9" i="3"/>
  <c r="BT43" i="3"/>
  <c r="BT12" i="3"/>
  <c r="BV4" i="3"/>
  <c r="BV17" i="3"/>
  <c r="AV6" i="3"/>
  <c r="W47" i="3"/>
  <c r="Y50" i="3"/>
  <c r="X37" i="3"/>
  <c r="Y42" i="3"/>
  <c r="Y10" i="3"/>
  <c r="X36" i="3"/>
  <c r="X38" i="3"/>
  <c r="BW13" i="3"/>
  <c r="BT30" i="3"/>
  <c r="BX52" i="3"/>
  <c r="BW24" i="3"/>
  <c r="BW43" i="3"/>
  <c r="BX32" i="3"/>
  <c r="AW53" i="3"/>
  <c r="BU16" i="3"/>
  <c r="BW8" i="3"/>
  <c r="BW6" i="3"/>
  <c r="BX40" i="3"/>
  <c r="BT18" i="3"/>
  <c r="BT42" i="3"/>
  <c r="BT14" i="3"/>
  <c r="BX22" i="3"/>
  <c r="AU29" i="3"/>
  <c r="BY48" i="3"/>
  <c r="BU43" i="3"/>
  <c r="BY11" i="3"/>
  <c r="Y51" i="3"/>
  <c r="X23" i="3"/>
  <c r="X48" i="3"/>
  <c r="W32" i="3"/>
  <c r="Y8" i="3"/>
  <c r="X42" i="3"/>
  <c r="X6" i="3"/>
  <c r="BX25" i="3"/>
  <c r="BT47" i="3"/>
  <c r="BU37" i="3"/>
  <c r="BV25" i="3"/>
  <c r="BU42" i="3"/>
  <c r="BV26" i="3"/>
  <c r="BW16" i="3"/>
  <c r="BT22" i="3"/>
  <c r="AV18" i="3"/>
  <c r="BT8" i="3"/>
  <c r="AW8" i="3"/>
  <c r="AU39" i="3"/>
  <c r="Y5" i="3"/>
  <c r="X40" i="3"/>
  <c r="Y19" i="3"/>
  <c r="Y39" i="3"/>
  <c r="X34" i="3"/>
  <c r="X15" i="3"/>
  <c r="Y13" i="3"/>
  <c r="X33" i="3"/>
  <c r="W49" i="3"/>
  <c r="BU27" i="3"/>
  <c r="BX49" i="3"/>
  <c r="BT26" i="3"/>
  <c r="BX36" i="3"/>
  <c r="BW30" i="3"/>
  <c r="BY27" i="3"/>
  <c r="BU14" i="3"/>
  <c r="BW14" i="3"/>
  <c r="BY46" i="3"/>
  <c r="AU7" i="3"/>
  <c r="Y32" i="3"/>
  <c r="W33" i="3"/>
  <c r="Y25" i="3"/>
  <c r="W21" i="3"/>
  <c r="X43" i="3"/>
  <c r="Y18" i="3"/>
  <c r="W53" i="3"/>
  <c r="X24" i="3"/>
  <c r="Y36" i="3"/>
  <c r="BU21" i="3"/>
  <c r="BT9" i="3"/>
  <c r="BX48" i="3"/>
  <c r="BW25" i="3"/>
  <c r="BT11" i="3"/>
  <c r="BT24" i="3"/>
  <c r="BX44" i="3"/>
  <c r="BY44" i="3"/>
  <c r="AW47" i="3"/>
  <c r="AW39" i="3"/>
  <c r="BX14" i="3"/>
  <c r="BY39" i="3"/>
  <c r="AW31" i="3"/>
  <c r="W14" i="3"/>
  <c r="Y38" i="3"/>
  <c r="Y29" i="3"/>
  <c r="Y53" i="3"/>
  <c r="Y44" i="3"/>
  <c r="Y12" i="3"/>
  <c r="X8" i="3"/>
  <c r="W27" i="3"/>
  <c r="W13" i="3"/>
  <c r="X47" i="3"/>
  <c r="BW18" i="3"/>
  <c r="BW42" i="3"/>
  <c r="BT49" i="3"/>
  <c r="BW20" i="3"/>
  <c r="BU25" i="3"/>
  <c r="BX26" i="3"/>
  <c r="BV23" i="3"/>
  <c r="BU12" i="3"/>
  <c r="BU8" i="3"/>
  <c r="BW44" i="3"/>
  <c r="AW48" i="3"/>
  <c r="Y43" i="3"/>
  <c r="W16" i="3"/>
  <c r="X28" i="3"/>
  <c r="W38" i="3"/>
  <c r="W4" i="3"/>
  <c r="Y33" i="3"/>
  <c r="W31" i="3"/>
  <c r="BT23" i="3"/>
  <c r="BU34" i="3"/>
  <c r="BV40" i="3"/>
  <c r="BV43" i="3"/>
  <c r="BY31" i="3"/>
  <c r="BX41" i="3"/>
  <c r="BY40" i="3"/>
  <c r="BU47" i="3"/>
  <c r="BT17" i="3"/>
  <c r="BX15" i="3"/>
  <c r="AW16" i="3"/>
  <c r="BW40" i="3"/>
  <c r="AV41" i="3"/>
  <c r="AU17" i="3"/>
  <c r="BX29" i="3"/>
  <c r="AU3" i="3"/>
  <c r="BV16" i="3"/>
  <c r="BV50" i="3"/>
  <c r="BV29" i="3"/>
  <c r="AU38" i="3"/>
  <c r="BW28" i="3"/>
  <c r="BT53" i="3"/>
  <c r="Y3" i="3"/>
  <c r="AV23" i="3"/>
  <c r="AU12" i="3"/>
  <c r="AV34" i="3"/>
  <c r="AU10" i="3"/>
  <c r="AW40" i="3"/>
  <c r="AV24" i="3"/>
  <c r="AU23" i="3"/>
  <c r="AU53" i="3"/>
  <c r="AU5" i="3"/>
  <c r="V5" i="4" s="1"/>
  <c r="AW23" i="3"/>
  <c r="AW6" i="3"/>
  <c r="BW27" i="3"/>
  <c r="BY10" i="3"/>
  <c r="BX24" i="3"/>
  <c r="BU18" i="3"/>
  <c r="BU7" i="3"/>
  <c r="BY43" i="3"/>
  <c r="BU45" i="3"/>
  <c r="AW7" i="3"/>
  <c r="AV49" i="3"/>
  <c r="X16" i="3"/>
  <c r="W20" i="3"/>
  <c r="BT20" i="3"/>
  <c r="BV13" i="3"/>
  <c r="BX11" i="3"/>
  <c r="BT28" i="3"/>
  <c r="BU48" i="3"/>
  <c r="BT15" i="3"/>
  <c r="BX4" i="3"/>
  <c r="BX8" i="3"/>
  <c r="BX16" i="3"/>
  <c r="BU17" i="3"/>
  <c r="BU6" i="3"/>
  <c r="BU35" i="3"/>
  <c r="BY19" i="3"/>
  <c r="BY29" i="3"/>
  <c r="AW26" i="3"/>
  <c r="AW32" i="3"/>
  <c r="AU52" i="3"/>
  <c r="AU28" i="3"/>
  <c r="AU24" i="3"/>
  <c r="AU36" i="3"/>
  <c r="AU20" i="3"/>
  <c r="Y17" i="3"/>
  <c r="BY13" i="3"/>
  <c r="BU46" i="3"/>
  <c r="BU41" i="3"/>
  <c r="BW12" i="3"/>
  <c r="BW49" i="3"/>
  <c r="BU44" i="3"/>
  <c r="BU31" i="3"/>
  <c r="BV41" i="3"/>
  <c r="BT31" i="3"/>
  <c r="BW7" i="3"/>
  <c r="BV52" i="3"/>
  <c r="BY30" i="3"/>
  <c r="BX19" i="3"/>
  <c r="BW51" i="3"/>
  <c r="BX12" i="3"/>
  <c r="BW22" i="3"/>
  <c r="BV32" i="3"/>
  <c r="AU25" i="3"/>
  <c r="AV16" i="3"/>
  <c r="AU4" i="3"/>
  <c r="AW12" i="3"/>
  <c r="AW4" i="3"/>
  <c r="AV4" i="3"/>
  <c r="AU47" i="3"/>
  <c r="AU15" i="3"/>
  <c r="AU9" i="3"/>
  <c r="AW24" i="3"/>
  <c r="AU41" i="3"/>
  <c r="AU51" i="3"/>
  <c r="AW3" i="3"/>
  <c r="AU30" i="3"/>
  <c r="BW46" i="3"/>
  <c r="BY33" i="3"/>
  <c r="BW48" i="3"/>
  <c r="BW31" i="3"/>
  <c r="BU11" i="3"/>
  <c r="BU13" i="3"/>
  <c r="BY41" i="3"/>
  <c r="BV10" i="3"/>
  <c r="BX10" i="3"/>
  <c r="BY12" i="3"/>
  <c r="BW39" i="3"/>
  <c r="BU19" i="3"/>
  <c r="BV28" i="3"/>
  <c r="BY14" i="3"/>
  <c r="AV26" i="3"/>
  <c r="AU26" i="3"/>
  <c r="AU37" i="3"/>
  <c r="AW37" i="3"/>
  <c r="AW36" i="3"/>
  <c r="AU46" i="3"/>
  <c r="AU14" i="3"/>
  <c r="AU21" i="3"/>
  <c r="AV22" i="3"/>
  <c r="AW13" i="3"/>
  <c r="AW52" i="3"/>
  <c r="AV51" i="3"/>
  <c r="AU48" i="3"/>
  <c r="AV43" i="3"/>
  <c r="AW34" i="3"/>
  <c r="AW15" i="3"/>
  <c r="AU22" i="3"/>
  <c r="AW22" i="3"/>
  <c r="AU13" i="3"/>
  <c r="AW50" i="3"/>
  <c r="AV52" i="3"/>
  <c r="AV35" i="3"/>
  <c r="AV47" i="3"/>
  <c r="V47" i="4" s="1"/>
  <c r="AW14" i="3"/>
  <c r="AV50" i="3"/>
  <c r="AU50" i="3"/>
  <c r="AV44" i="3"/>
  <c r="AV27" i="3"/>
  <c r="AU27" i="3"/>
  <c r="AU18" i="3"/>
  <c r="AV36" i="3"/>
  <c r="AV19" i="3"/>
  <c r="BY45" i="3"/>
  <c r="AW9" i="3"/>
  <c r="AU44" i="3"/>
  <c r="AV15" i="3"/>
  <c r="AW42" i="3"/>
  <c r="AW41" i="3"/>
  <c r="AV53" i="3"/>
  <c r="AV28" i="3"/>
  <c r="AV11" i="3"/>
  <c r="AU42" i="3"/>
  <c r="AV10" i="3"/>
  <c r="AV7" i="3"/>
  <c r="AV42" i="3"/>
  <c r="AW25" i="3"/>
  <c r="AV45" i="3"/>
  <c r="AV20" i="3"/>
  <c r="AV3" i="3"/>
  <c r="BW45" i="3"/>
  <c r="AV9" i="3"/>
  <c r="AW17" i="3"/>
  <c r="AW10" i="3"/>
  <c r="AW33" i="3"/>
  <c r="AV17" i="3"/>
  <c r="AV37" i="3"/>
  <c r="AV12" i="3"/>
  <c r="BV36" i="3"/>
  <c r="BT6" i="3"/>
  <c r="BU29" i="3"/>
  <c r="AV8" i="3"/>
  <c r="AV25" i="3"/>
  <c r="AV33" i="3"/>
  <c r="AV40" i="3"/>
  <c r="AV32" i="3"/>
  <c r="AU33" i="3"/>
  <c r="AU31" i="3"/>
  <c r="AW28" i="3"/>
  <c r="AW51" i="3"/>
  <c r="BU10" i="3"/>
  <c r="BW35" i="3"/>
  <c r="BY50" i="3"/>
  <c r="BT39" i="3"/>
  <c r="BX45" i="3"/>
  <c r="AU11" i="3"/>
  <c r="AU45" i="3"/>
  <c r="AU6" i="3"/>
  <c r="AW30" i="3"/>
  <c r="AV14" i="3"/>
  <c r="AW21" i="3"/>
  <c r="AW20" i="3"/>
  <c r="AW43" i="3"/>
  <c r="AW18" i="3"/>
  <c r="AW35" i="3"/>
  <c r="AU34" i="3"/>
  <c r="AV13" i="3"/>
  <c r="X54" i="2"/>
  <c r="Z54" i="2"/>
  <c r="Y54" i="2"/>
  <c r="N54" i="2"/>
  <c r="O54" i="2"/>
  <c r="P54" i="2"/>
  <c r="P4" i="2"/>
  <c r="O4" i="2"/>
  <c r="N4" i="2"/>
  <c r="AW54" i="3"/>
  <c r="W54" i="3"/>
  <c r="Y54" i="3"/>
  <c r="X54" i="3"/>
  <c r="AU54" i="3"/>
  <c r="AV54" i="3"/>
  <c r="BY54" i="3"/>
  <c r="BU54" i="3"/>
  <c r="BW54" i="3"/>
  <c r="BX54" i="3"/>
  <c r="BV54" i="3"/>
  <c r="BW29" i="3"/>
  <c r="AU40" i="3"/>
  <c r="AU43" i="3"/>
  <c r="AV39" i="3"/>
  <c r="V39" i="4" s="1"/>
  <c r="AW46" i="3"/>
  <c r="AV46" i="3"/>
  <c r="AU35" i="3"/>
  <c r="AV29" i="3"/>
  <c r="AU32" i="3"/>
  <c r="AW19" i="3"/>
  <c r="BV53" i="3"/>
  <c r="BY17" i="3"/>
  <c r="BT29" i="3"/>
  <c r="AU8" i="3"/>
  <c r="AW49" i="3"/>
  <c r="AV31" i="3"/>
  <c r="AW38" i="3"/>
  <c r="AV38" i="3"/>
  <c r="AU19" i="3"/>
  <c r="AV21" i="3"/>
  <c r="AU16" i="3"/>
  <c r="AW11" i="3"/>
  <c r="BT16" i="3"/>
  <c r="BT27" i="3"/>
  <c r="K4" i="4"/>
  <c r="K12" i="4"/>
  <c r="K20" i="4"/>
  <c r="K28" i="4"/>
  <c r="K36" i="4"/>
  <c r="K44" i="4"/>
  <c r="K52" i="4"/>
  <c r="J16" i="4"/>
  <c r="J32" i="4"/>
  <c r="J48" i="4"/>
  <c r="L4" i="4"/>
  <c r="L12" i="4"/>
  <c r="L20" i="4"/>
  <c r="L28" i="4"/>
  <c r="L36" i="4"/>
  <c r="L44" i="4"/>
  <c r="L52" i="4"/>
  <c r="J17" i="4"/>
  <c r="J33" i="4"/>
  <c r="J49" i="4"/>
  <c r="L13" i="4"/>
  <c r="L21" i="4"/>
  <c r="L29" i="4"/>
  <c r="L37" i="4"/>
  <c r="L45" i="4"/>
  <c r="L53" i="4"/>
  <c r="J19" i="4"/>
  <c r="J35" i="4"/>
  <c r="J51" i="4"/>
  <c r="K6" i="4"/>
  <c r="K14" i="4"/>
  <c r="K22" i="4"/>
  <c r="K30" i="4"/>
  <c r="K38" i="4"/>
  <c r="K46" i="4"/>
  <c r="J4" i="4"/>
  <c r="J20" i="4"/>
  <c r="J36" i="4"/>
  <c r="J52" i="4"/>
  <c r="K7" i="4"/>
  <c r="K15" i="4"/>
  <c r="K23" i="4"/>
  <c r="K39" i="4"/>
  <c r="K47" i="4"/>
  <c r="J6" i="4"/>
  <c r="J22" i="4"/>
  <c r="J38" i="4"/>
  <c r="L9" i="4"/>
  <c r="L41" i="4"/>
  <c r="J27" i="4"/>
  <c r="L6" i="4"/>
  <c r="L14" i="4"/>
  <c r="L22" i="4"/>
  <c r="L30" i="4"/>
  <c r="L38" i="4"/>
  <c r="L46" i="4"/>
  <c r="J21" i="4"/>
  <c r="J37" i="4"/>
  <c r="J53" i="4"/>
  <c r="L25" i="4"/>
  <c r="J11" i="4"/>
  <c r="K31" i="4"/>
  <c r="L33" i="4"/>
  <c r="J43" i="4"/>
  <c r="L7" i="4"/>
  <c r="L15" i="4"/>
  <c r="L23" i="4"/>
  <c r="L31" i="4"/>
  <c r="L39" i="4"/>
  <c r="L47" i="4"/>
  <c r="J7" i="4"/>
  <c r="J23" i="4"/>
  <c r="J39" i="4"/>
  <c r="K8" i="4"/>
  <c r="K16" i="4"/>
  <c r="K24" i="4"/>
  <c r="K32" i="4"/>
  <c r="K40" i="4"/>
  <c r="K48" i="4"/>
  <c r="J8" i="4"/>
  <c r="J24" i="4"/>
  <c r="L17" i="4"/>
  <c r="L49" i="4"/>
  <c r="J40" i="4"/>
  <c r="L8" i="4"/>
  <c r="L16" i="4"/>
  <c r="L24" i="4"/>
  <c r="L32" i="4"/>
  <c r="L40" i="4"/>
  <c r="L48" i="4"/>
  <c r="J9" i="4"/>
  <c r="J25" i="4"/>
  <c r="J41" i="4"/>
  <c r="K9" i="4"/>
  <c r="K17" i="4"/>
  <c r="K25" i="4"/>
  <c r="K33" i="4"/>
  <c r="K41" i="4"/>
  <c r="K49" i="4"/>
  <c r="J10" i="4"/>
  <c r="J26" i="4"/>
  <c r="J42" i="4"/>
  <c r="L10" i="4"/>
  <c r="K35" i="4"/>
  <c r="J15" i="4"/>
  <c r="K11" i="4"/>
  <c r="L35" i="4"/>
  <c r="K13" i="4"/>
  <c r="K42" i="4"/>
  <c r="L42" i="4"/>
  <c r="J30" i="4"/>
  <c r="L18" i="4"/>
  <c r="J31" i="4"/>
  <c r="L43" i="4"/>
  <c r="L19" i="4"/>
  <c r="J44" i="4"/>
  <c r="L50" i="4"/>
  <c r="K51" i="4"/>
  <c r="K3" i="4"/>
  <c r="J12" i="4"/>
  <c r="K34" i="4"/>
  <c r="J18" i="4"/>
  <c r="L3" i="4"/>
  <c r="J13" i="4"/>
  <c r="K10" i="4"/>
  <c r="L11" i="4"/>
  <c r="K37" i="4"/>
  <c r="J28" i="4"/>
  <c r="J29" i="4"/>
  <c r="K18" i="4"/>
  <c r="K43" i="4"/>
  <c r="K26" i="4"/>
  <c r="L26" i="4"/>
  <c r="J47" i="4"/>
  <c r="L51" i="4"/>
  <c r="L27" i="4"/>
  <c r="K29" i="4"/>
  <c r="J14" i="4"/>
  <c r="K19" i="4"/>
  <c r="J34" i="4"/>
  <c r="K45" i="4"/>
  <c r="J46" i="4"/>
  <c r="K27" i="4"/>
  <c r="L34" i="4"/>
  <c r="K21" i="4"/>
  <c r="K50" i="4"/>
  <c r="J45" i="4"/>
  <c r="J50" i="4"/>
  <c r="K53" i="4"/>
  <c r="BT40" i="3"/>
  <c r="BT10" i="3"/>
  <c r="Z4" i="2"/>
  <c r="Y4" i="2"/>
  <c r="X4" i="2"/>
  <c r="N9" i="2"/>
  <c r="Z16" i="2"/>
  <c r="Z27" i="2"/>
  <c r="Z6" i="2"/>
  <c r="Z38" i="2"/>
  <c r="Y28" i="2"/>
  <c r="Y44" i="2"/>
  <c r="Y23" i="2"/>
  <c r="X50" i="2"/>
  <c r="X13" i="2"/>
  <c r="X5" i="2"/>
  <c r="Y10" i="2"/>
  <c r="Z15" i="2"/>
  <c r="X21" i="2"/>
  <c r="Y26" i="2"/>
  <c r="Z31" i="2"/>
  <c r="X37" i="2"/>
  <c r="Y42" i="2"/>
  <c r="Z47" i="2"/>
  <c r="Z53" i="2"/>
  <c r="Z10" i="2"/>
  <c r="X16" i="2"/>
  <c r="Y21" i="2"/>
  <c r="Z26" i="2"/>
  <c r="X32" i="2"/>
  <c r="Y37" i="2"/>
  <c r="Z42" i="2"/>
  <c r="X48" i="2"/>
  <c r="Z3" i="2"/>
  <c r="Z5" i="2"/>
  <c r="X11" i="2"/>
  <c r="Y16" i="2"/>
  <c r="X27" i="2"/>
  <c r="Y3" i="2"/>
  <c r="X22" i="2"/>
  <c r="X38" i="2"/>
  <c r="Z48" i="2"/>
  <c r="Z11" i="2"/>
  <c r="Y38" i="2"/>
  <c r="Y49" i="2"/>
  <c r="X39" i="2"/>
  <c r="Y7" i="2"/>
  <c r="X34" i="2"/>
  <c r="X29" i="2"/>
  <c r="Y50" i="2"/>
  <c r="Y5" i="2"/>
  <c r="X7" i="2"/>
  <c r="X53" i="2"/>
  <c r="Y53" i="2"/>
  <c r="X8" i="2"/>
  <c r="Y13" i="2"/>
  <c r="Z18" i="2"/>
  <c r="X24" i="2"/>
  <c r="Y29" i="2"/>
  <c r="Z34" i="2"/>
  <c r="X40" i="2"/>
  <c r="Y45" i="2"/>
  <c r="Z50" i="2"/>
  <c r="Y8" i="2"/>
  <c r="Z13" i="2"/>
  <c r="X19" i="2"/>
  <c r="Y24" i="2"/>
  <c r="Z29" i="2"/>
  <c r="X35" i="2"/>
  <c r="Y40" i="2"/>
  <c r="Z45" i="2"/>
  <c r="X51" i="2"/>
  <c r="Y9" i="2"/>
  <c r="X20" i="2"/>
  <c r="Z30" i="2"/>
  <c r="Z46" i="2"/>
  <c r="Z9" i="2"/>
  <c r="Y20" i="2"/>
  <c r="X31" i="2"/>
  <c r="Z41" i="2"/>
  <c r="Y52" i="2"/>
  <c r="Y15" i="2"/>
  <c r="X26" i="2"/>
  <c r="X42" i="2"/>
  <c r="Z52" i="2"/>
  <c r="Y32" i="2"/>
  <c r="Y48" i="2"/>
  <c r="X6" i="2"/>
  <c r="Z32" i="2"/>
  <c r="Y43" i="2"/>
  <c r="Y6" i="2"/>
  <c r="X33" i="2"/>
  <c r="X12" i="2"/>
  <c r="X28" i="2"/>
  <c r="Y12" i="2"/>
  <c r="Z33" i="2"/>
  <c r="Z28" i="2"/>
  <c r="Z7" i="2"/>
  <c r="X36" i="2"/>
  <c r="Z25" i="2"/>
  <c r="X10" i="2"/>
  <c r="Z36" i="2"/>
  <c r="Z21" i="2"/>
  <c r="X43" i="2"/>
  <c r="Y11" i="2"/>
  <c r="Y27" i="2"/>
  <c r="X3" i="2"/>
  <c r="X17" i="2"/>
  <c r="Z43" i="2"/>
  <c r="Y17" i="2"/>
  <c r="Y33" i="2"/>
  <c r="Z17" i="2"/>
  <c r="Z12" i="2"/>
  <c r="Y39" i="2"/>
  <c r="Z23" i="2"/>
  <c r="X45" i="2"/>
  <c r="Z8" i="2"/>
  <c r="X14" i="2"/>
  <c r="Y19" i="2"/>
  <c r="Z24" i="2"/>
  <c r="X30" i="2"/>
  <c r="Y35" i="2"/>
  <c r="Z40" i="2"/>
  <c r="X46" i="2"/>
  <c r="Y51" i="2"/>
  <c r="X9" i="2"/>
  <c r="Y14" i="2"/>
  <c r="Z19" i="2"/>
  <c r="X25" i="2"/>
  <c r="Y30" i="2"/>
  <c r="Z35" i="2"/>
  <c r="X41" i="2"/>
  <c r="Y46" i="2"/>
  <c r="Z51" i="2"/>
  <c r="Z14" i="2"/>
  <c r="Y25" i="2"/>
  <c r="Y41" i="2"/>
  <c r="X52" i="2"/>
  <c r="X15" i="2"/>
  <c r="Y36" i="2"/>
  <c r="X47" i="2"/>
  <c r="Z20" i="2"/>
  <c r="Y31" i="2"/>
  <c r="Y47" i="2"/>
  <c r="Z37" i="2"/>
  <c r="Y22" i="2"/>
  <c r="X49" i="2"/>
  <c r="Z22" i="2"/>
  <c r="X44" i="2"/>
  <c r="X23" i="2"/>
  <c r="Z49" i="2"/>
  <c r="X18" i="2"/>
  <c r="Z44" i="2"/>
  <c r="Y18" i="2"/>
  <c r="Z39" i="2"/>
  <c r="Y34" i="2"/>
  <c r="O7" i="2"/>
  <c r="N45" i="2"/>
  <c r="P14" i="2"/>
  <c r="N16" i="2"/>
  <c r="O24" i="2"/>
  <c r="P46" i="2"/>
  <c r="N52" i="2"/>
  <c r="P29" i="2"/>
  <c r="P45" i="2"/>
  <c r="O20" i="2"/>
  <c r="P13" i="2"/>
  <c r="N12" i="2"/>
  <c r="P33" i="2"/>
  <c r="O37" i="2"/>
  <c r="P12" i="2"/>
  <c r="P16" i="2"/>
  <c r="N17" i="2"/>
  <c r="N35" i="2"/>
  <c r="O36" i="2"/>
  <c r="O47" i="2"/>
  <c r="O13" i="2"/>
  <c r="N19" i="2"/>
  <c r="O30" i="2"/>
  <c r="P30" i="2"/>
  <c r="P27" i="2"/>
  <c r="P7" i="2"/>
  <c r="N32" i="2"/>
  <c r="P11" i="2"/>
  <c r="N31" i="2"/>
  <c r="N34" i="2"/>
  <c r="N50" i="2"/>
  <c r="O44" i="2"/>
  <c r="N40" i="2"/>
  <c r="O11" i="2"/>
  <c r="O10" i="2"/>
  <c r="N25" i="2"/>
  <c r="P44" i="2"/>
  <c r="O40" i="2"/>
  <c r="O21" i="2"/>
  <c r="N24" i="2"/>
  <c r="P48" i="2"/>
  <c r="P53" i="2"/>
  <c r="N29" i="2"/>
  <c r="O53" i="2"/>
  <c r="N8" i="2"/>
  <c r="N48" i="2"/>
  <c r="P52" i="2"/>
  <c r="P35" i="2"/>
  <c r="P34" i="2"/>
  <c r="N11" i="2"/>
  <c r="O32" i="2"/>
  <c r="N27" i="2"/>
  <c r="P15" i="2"/>
  <c r="P36" i="2"/>
  <c r="N33" i="2"/>
  <c r="P18" i="2"/>
  <c r="O9" i="2"/>
  <c r="N20" i="2"/>
  <c r="N49" i="2"/>
  <c r="O39" i="2"/>
  <c r="P31" i="2"/>
  <c r="O23" i="2"/>
  <c r="O41" i="2"/>
  <c r="O31" i="2"/>
  <c r="O16" i="2"/>
  <c r="O6" i="2"/>
  <c r="O15" i="2"/>
  <c r="N22" i="2"/>
  <c r="P24" i="2"/>
  <c r="N13" i="2"/>
  <c r="N26" i="2"/>
  <c r="N37" i="2"/>
  <c r="N30" i="2"/>
  <c r="P19" i="2"/>
  <c r="P21" i="2"/>
  <c r="N14" i="2"/>
  <c r="O3" i="2"/>
  <c r="P42" i="2"/>
  <c r="N18" i="2"/>
  <c r="O51" i="2"/>
  <c r="P22" i="2"/>
  <c r="P38" i="2"/>
  <c r="P39" i="2"/>
  <c r="N38" i="2"/>
  <c r="O14" i="2"/>
  <c r="P26" i="2"/>
  <c r="N10" i="2"/>
  <c r="N47" i="2"/>
  <c r="O48" i="2"/>
  <c r="O22" i="2"/>
  <c r="O49" i="2"/>
  <c r="P28" i="2"/>
  <c r="N28" i="2"/>
  <c r="P51" i="2"/>
  <c r="O52" i="2"/>
  <c r="O29" i="2"/>
  <c r="O46" i="2"/>
  <c r="N5" i="2"/>
  <c r="O50" i="2"/>
  <c r="P50" i="2"/>
  <c r="P8" i="2"/>
  <c r="N36" i="2"/>
  <c r="P49" i="2"/>
  <c r="P41" i="2"/>
  <c r="P43" i="2"/>
  <c r="N44" i="2"/>
  <c r="O33" i="2"/>
  <c r="O19" i="2"/>
  <c r="O38" i="2"/>
  <c r="N15" i="2"/>
  <c r="N39" i="2"/>
  <c r="P37" i="2"/>
  <c r="N23" i="2"/>
  <c r="N41" i="2"/>
  <c r="P20" i="2"/>
  <c r="O45" i="2"/>
  <c r="P40" i="2"/>
  <c r="N46" i="2"/>
  <c r="N51" i="2"/>
  <c r="P6" i="2"/>
  <c r="N43" i="2"/>
  <c r="O8" i="2"/>
  <c r="O17" i="2"/>
  <c r="O26" i="2"/>
  <c r="P10" i="2"/>
  <c r="O35" i="2"/>
  <c r="O18" i="2"/>
  <c r="O25" i="2"/>
  <c r="N21" i="2"/>
  <c r="P47" i="2"/>
  <c r="P23" i="2"/>
  <c r="N42" i="2"/>
  <c r="P9" i="2"/>
  <c r="O43" i="2"/>
  <c r="O34" i="2"/>
  <c r="O28" i="2"/>
  <c r="O12" i="2"/>
  <c r="O27" i="2"/>
  <c r="N53" i="2"/>
  <c r="N6" i="2"/>
  <c r="N7" i="2"/>
  <c r="O42" i="2"/>
  <c r="P17" i="2"/>
  <c r="P25" i="2"/>
  <c r="P32" i="2"/>
  <c r="P5" i="2"/>
  <c r="O5" i="2"/>
  <c r="Z10" i="4" l="1"/>
  <c r="Z39" i="4"/>
  <c r="Z31" i="4"/>
  <c r="BT7" i="3"/>
  <c r="Q7" i="4" s="1"/>
  <c r="Z53" i="4"/>
  <c r="Z38" i="4"/>
  <c r="Z21" i="4"/>
  <c r="Z13" i="4"/>
  <c r="Z47" i="4"/>
  <c r="Z33" i="4"/>
  <c r="Z52" i="4"/>
  <c r="Z36" i="4"/>
  <c r="Z26" i="4"/>
  <c r="Z8" i="4"/>
  <c r="BT34" i="3"/>
  <c r="Z35" i="4"/>
  <c r="Z23" i="4"/>
  <c r="Z20" i="4"/>
  <c r="Z50" i="4"/>
  <c r="Z11" i="4"/>
  <c r="Z15" i="4"/>
  <c r="Z30" i="4"/>
  <c r="Z45" i="4"/>
  <c r="Z6" i="4"/>
  <c r="Z22" i="4"/>
  <c r="BT19" i="3"/>
  <c r="BZ19" i="3" s="1"/>
  <c r="CA19" i="3" s="1"/>
  <c r="BT52" i="3"/>
  <c r="CI52" i="3" s="1"/>
  <c r="Z37" i="4"/>
  <c r="Z17" i="4"/>
  <c r="Z18" i="4"/>
  <c r="Z46" i="4"/>
  <c r="Z4" i="4"/>
  <c r="Z5" i="4"/>
  <c r="Z43" i="4"/>
  <c r="Z27" i="4"/>
  <c r="Z40" i="4"/>
  <c r="Z41" i="4"/>
  <c r="Z16" i="4"/>
  <c r="V29" i="4"/>
  <c r="BT35" i="3"/>
  <c r="CE35" i="3" s="1"/>
  <c r="V3" i="4"/>
  <c r="W3" i="4" s="1"/>
  <c r="BT48" i="3"/>
  <c r="Q48" i="4" s="1"/>
  <c r="BT33" i="3"/>
  <c r="CE33" i="3" s="1"/>
  <c r="Z9" i="4"/>
  <c r="Z14" i="4"/>
  <c r="BT3" i="3"/>
  <c r="Q3" i="4" s="1"/>
  <c r="R3" i="4" s="1"/>
  <c r="Z3" i="4"/>
  <c r="AA3" i="4" s="1"/>
  <c r="Z29" i="4"/>
  <c r="Z42" i="4"/>
  <c r="Z54" i="4"/>
  <c r="CE12" i="3"/>
  <c r="V41" i="4"/>
  <c r="V36" i="4"/>
  <c r="CE17" i="3"/>
  <c r="Q32" i="2"/>
  <c r="CE30" i="3"/>
  <c r="CE50" i="3"/>
  <c r="Q16" i="2"/>
  <c r="CE47" i="3"/>
  <c r="CE21" i="3"/>
  <c r="CE39" i="3"/>
  <c r="Q26" i="2"/>
  <c r="Q10" i="2"/>
  <c r="Q48" i="2"/>
  <c r="CE49" i="3"/>
  <c r="CE7" i="3"/>
  <c r="Q41" i="2"/>
  <c r="Q39" i="2"/>
  <c r="Q47" i="2"/>
  <c r="CE10" i="3"/>
  <c r="CE15" i="3"/>
  <c r="CE22" i="3"/>
  <c r="CE41" i="3"/>
  <c r="CE29" i="3"/>
  <c r="CE44" i="3"/>
  <c r="CE11" i="3"/>
  <c r="CE36" i="3"/>
  <c r="CE16" i="3"/>
  <c r="Q54" i="2"/>
  <c r="Q51" i="2"/>
  <c r="Q31" i="2"/>
  <c r="Q38" i="2"/>
  <c r="Q35" i="2"/>
  <c r="Q15" i="2"/>
  <c r="Q3" i="2"/>
  <c r="Q21" i="2"/>
  <c r="CE40" i="3"/>
  <c r="Q22" i="2"/>
  <c r="Q19" i="2"/>
  <c r="Q46" i="2"/>
  <c r="Q7" i="2"/>
  <c r="CE4" i="3"/>
  <c r="CE32" i="3"/>
  <c r="Z27" i="3"/>
  <c r="Z5" i="3"/>
  <c r="Z6" i="3"/>
  <c r="Q6" i="2"/>
  <c r="Q50" i="2"/>
  <c r="Q30" i="2"/>
  <c r="CE9" i="3"/>
  <c r="Q43" i="2"/>
  <c r="Q34" i="2"/>
  <c r="Q14" i="2"/>
  <c r="CE46" i="3"/>
  <c r="CE26" i="3"/>
  <c r="Q11" i="2"/>
  <c r="Q18" i="2"/>
  <c r="Q45" i="2"/>
  <c r="CE45" i="3"/>
  <c r="CE38" i="3"/>
  <c r="CE6" i="3"/>
  <c r="CE8" i="3"/>
  <c r="Q28" i="2"/>
  <c r="Q53" i="2"/>
  <c r="Q29" i="2"/>
  <c r="CE14" i="3"/>
  <c r="CE13" i="3"/>
  <c r="CE34" i="3"/>
  <c r="Q23" i="2"/>
  <c r="Q37" i="2"/>
  <c r="Q13" i="2"/>
  <c r="CE27" i="3"/>
  <c r="CE53" i="3"/>
  <c r="Q44" i="2"/>
  <c r="Q52" i="2"/>
  <c r="Q5" i="2"/>
  <c r="Q9" i="2"/>
  <c r="CE43" i="3"/>
  <c r="CE20" i="3"/>
  <c r="CE25" i="3"/>
  <c r="Q12" i="2"/>
  <c r="Q36" i="2"/>
  <c r="Q49" i="2"/>
  <c r="Q40" i="2"/>
  <c r="CE18" i="3"/>
  <c r="CH26" i="3"/>
  <c r="Q27" i="2"/>
  <c r="Q20" i="2"/>
  <c r="Q33" i="2"/>
  <c r="Q24" i="2"/>
  <c r="CE24" i="3"/>
  <c r="CE31" i="3"/>
  <c r="CE23" i="3"/>
  <c r="CE28" i="3"/>
  <c r="CE42" i="3"/>
  <c r="CG26" i="3"/>
  <c r="Q42" i="2"/>
  <c r="Q4" i="2"/>
  <c r="Q17" i="2"/>
  <c r="Q8" i="2"/>
  <c r="Z33" i="3"/>
  <c r="Z47" i="3"/>
  <c r="Z28" i="3"/>
  <c r="BX56" i="3"/>
  <c r="BW56" i="3"/>
  <c r="BU56" i="3"/>
  <c r="BV56" i="3"/>
  <c r="BY56" i="3"/>
  <c r="BY57" i="3" s="1"/>
  <c r="V17" i="4"/>
  <c r="V34" i="4"/>
  <c r="Z51" i="3"/>
  <c r="Z13" i="3"/>
  <c r="Z24" i="3"/>
  <c r="Z50" i="3"/>
  <c r="Z18" i="3"/>
  <c r="Z4" i="3"/>
  <c r="Z21" i="3"/>
  <c r="Z3" i="3"/>
  <c r="Z11" i="3"/>
  <c r="Z35" i="3"/>
  <c r="Z26" i="3"/>
  <c r="Z20" i="3"/>
  <c r="Z23" i="3"/>
  <c r="Z25" i="3"/>
  <c r="Z31" i="3"/>
  <c r="Z48" i="3"/>
  <c r="Z16" i="3"/>
  <c r="Z36" i="3"/>
  <c r="Z38" i="3"/>
  <c r="Z12" i="3"/>
  <c r="Z17" i="3"/>
  <c r="Z10" i="3"/>
  <c r="Z43" i="3"/>
  <c r="V48" i="4"/>
  <c r="Z29" i="3"/>
  <c r="Z52" i="3"/>
  <c r="Z40" i="3"/>
  <c r="Z9" i="3"/>
  <c r="CI21" i="3"/>
  <c r="Z37" i="3"/>
  <c r="Z19" i="3"/>
  <c r="Z39" i="3"/>
  <c r="Z42" i="3"/>
  <c r="Z49" i="3"/>
  <c r="Z15" i="3"/>
  <c r="Z32" i="3"/>
  <c r="Z8" i="3"/>
  <c r="Z45" i="3"/>
  <c r="Z14" i="3"/>
  <c r="Z22" i="3"/>
  <c r="Z41" i="3"/>
  <c r="Z34" i="3"/>
  <c r="Z30" i="3"/>
  <c r="Z54" i="3"/>
  <c r="Z7" i="3"/>
  <c r="Z53" i="3"/>
  <c r="Z46" i="3"/>
  <c r="Z44" i="3"/>
  <c r="CI31" i="3"/>
  <c r="CI47" i="3"/>
  <c r="CI25" i="3"/>
  <c r="CI12" i="3"/>
  <c r="CI19" i="3"/>
  <c r="CG21" i="3"/>
  <c r="CH21" i="3"/>
  <c r="CG22" i="3"/>
  <c r="CH22" i="3"/>
  <c r="CI32" i="3"/>
  <c r="CG16" i="3"/>
  <c r="CH16" i="3"/>
  <c r="CG17" i="3"/>
  <c r="CH17" i="3"/>
  <c r="CG10" i="3"/>
  <c r="CH10" i="3"/>
  <c r="CG41" i="3"/>
  <c r="CH41" i="3"/>
  <c r="CG44" i="3"/>
  <c r="CH44" i="3"/>
  <c r="CG40" i="3"/>
  <c r="CH40" i="3"/>
  <c r="CG48" i="3"/>
  <c r="CH48" i="3"/>
  <c r="CG54" i="3"/>
  <c r="CH54" i="3"/>
  <c r="CG29" i="3"/>
  <c r="CH29" i="3"/>
  <c r="CG11" i="3"/>
  <c r="CH11" i="3"/>
  <c r="CI50" i="3"/>
  <c r="CG4" i="3"/>
  <c r="CH4" i="3"/>
  <c r="CG19" i="3"/>
  <c r="CH19" i="3"/>
  <c r="CG36" i="3"/>
  <c r="CH36" i="3"/>
  <c r="CG24" i="3"/>
  <c r="CH24" i="3"/>
  <c r="CG9" i="3"/>
  <c r="CH9" i="3"/>
  <c r="CG32" i="3"/>
  <c r="CH32" i="3"/>
  <c r="CG5" i="3"/>
  <c r="CH5" i="3"/>
  <c r="CI18" i="3"/>
  <c r="CG45" i="3"/>
  <c r="CH45" i="3"/>
  <c r="CG31" i="3"/>
  <c r="CK31" i="3" s="1"/>
  <c r="CH31" i="3"/>
  <c r="CG47" i="3"/>
  <c r="CH47" i="3"/>
  <c r="CG46" i="3"/>
  <c r="CH46" i="3"/>
  <c r="CG37" i="3"/>
  <c r="CH37" i="3"/>
  <c r="CG14" i="3"/>
  <c r="CH14" i="3"/>
  <c r="CG33" i="3"/>
  <c r="CH33" i="3"/>
  <c r="CG13" i="3"/>
  <c r="CH13" i="3"/>
  <c r="CG7" i="3"/>
  <c r="CH7" i="3"/>
  <c r="CI9" i="3"/>
  <c r="CG35" i="3"/>
  <c r="CH35" i="3"/>
  <c r="CG38" i="3"/>
  <c r="CH38" i="3"/>
  <c r="CG6" i="3"/>
  <c r="CH6" i="3"/>
  <c r="CF7" i="3"/>
  <c r="CG52" i="3"/>
  <c r="CH52" i="3"/>
  <c r="CG43" i="3"/>
  <c r="CH43" i="3"/>
  <c r="CG27" i="3"/>
  <c r="CH27" i="3"/>
  <c r="CG8" i="3"/>
  <c r="CH8" i="3"/>
  <c r="CG20" i="3"/>
  <c r="CH20" i="3"/>
  <c r="CG34" i="3"/>
  <c r="CH34" i="3"/>
  <c r="CG18" i="3"/>
  <c r="CH18" i="3"/>
  <c r="CG25" i="3"/>
  <c r="CH25" i="3"/>
  <c r="CG53" i="3"/>
  <c r="CH53" i="3"/>
  <c r="CG12" i="3"/>
  <c r="CH12" i="3"/>
  <c r="CG30" i="3"/>
  <c r="CH30" i="3"/>
  <c r="CG23" i="3"/>
  <c r="CH23" i="3"/>
  <c r="CG51" i="3"/>
  <c r="CH51" i="3"/>
  <c r="CI27" i="3"/>
  <c r="CI39" i="3"/>
  <c r="CG49" i="3"/>
  <c r="CH49" i="3"/>
  <c r="CG39" i="3"/>
  <c r="CH39" i="3"/>
  <c r="CI45" i="3"/>
  <c r="CG28" i="3"/>
  <c r="CH28" i="3"/>
  <c r="CG15" i="3"/>
  <c r="CH15" i="3"/>
  <c r="CI29" i="3"/>
  <c r="CG50" i="3"/>
  <c r="CH50" i="3"/>
  <c r="CI4" i="3"/>
  <c r="CI49" i="3"/>
  <c r="CI8" i="3"/>
  <c r="CG42" i="3"/>
  <c r="CH42" i="3"/>
  <c r="CI36" i="3"/>
  <c r="CI22" i="3"/>
  <c r="CI16" i="3"/>
  <c r="CI17" i="3"/>
  <c r="CI26" i="3"/>
  <c r="BZ4" i="3"/>
  <c r="CI23" i="3"/>
  <c r="CI24" i="3"/>
  <c r="CI43" i="3"/>
  <c r="CI20" i="3"/>
  <c r="CI46" i="3"/>
  <c r="CI13" i="3"/>
  <c r="CI44" i="3"/>
  <c r="CI40" i="3"/>
  <c r="CI35" i="3"/>
  <c r="CI11" i="3"/>
  <c r="CI41" i="3"/>
  <c r="CI14" i="3"/>
  <c r="Q38" i="4"/>
  <c r="CI38" i="3"/>
  <c r="CI10" i="3"/>
  <c r="Q30" i="4"/>
  <c r="CI30" i="3"/>
  <c r="CI15" i="3"/>
  <c r="CI53" i="3"/>
  <c r="CI7" i="3"/>
  <c r="CI28" i="3"/>
  <c r="CI33" i="3"/>
  <c r="CI42" i="3"/>
  <c r="CI34" i="3"/>
  <c r="CI6" i="3"/>
  <c r="V16" i="4"/>
  <c r="V30" i="4"/>
  <c r="V6" i="4"/>
  <c r="V54" i="4"/>
  <c r="V49" i="4"/>
  <c r="Q14" i="4"/>
  <c r="V20" i="4"/>
  <c r="V10" i="4"/>
  <c r="BT54" i="3"/>
  <c r="BZ54" i="3" s="1"/>
  <c r="CA54" i="3" s="1"/>
  <c r="O56" i="2"/>
  <c r="N56" i="2"/>
  <c r="Q40" i="4"/>
  <c r="V23" i="4"/>
  <c r="V35" i="4"/>
  <c r="V4" i="4"/>
  <c r="M54" i="4"/>
  <c r="BZ8" i="3"/>
  <c r="CA8" i="3" s="1"/>
  <c r="Q23" i="4"/>
  <c r="Q26" i="4"/>
  <c r="BZ21" i="3"/>
  <c r="CA21" i="3" s="1"/>
  <c r="V25" i="4"/>
  <c r="V7" i="4"/>
  <c r="V26" i="4"/>
  <c r="V38" i="4"/>
  <c r="V18" i="4"/>
  <c r="V53" i="4"/>
  <c r="Q16" i="4"/>
  <c r="Q4" i="4"/>
  <c r="Q34" i="4"/>
  <c r="BZ47" i="3"/>
  <c r="CA47" i="3" s="1"/>
  <c r="Q13" i="4"/>
  <c r="BZ22" i="3"/>
  <c r="CA22" i="3" s="1"/>
  <c r="V46" i="4"/>
  <c r="Q32" i="4"/>
  <c r="BZ6" i="3"/>
  <c r="CA6" i="3" s="1"/>
  <c r="V12" i="4"/>
  <c r="Q42" i="4"/>
  <c r="Q15" i="4"/>
  <c r="Q49" i="4"/>
  <c r="BT51" i="3"/>
  <c r="CE51" i="3" s="1"/>
  <c r="Q33" i="4"/>
  <c r="BZ43" i="3"/>
  <c r="CA43" i="3" s="1"/>
  <c r="BZ25" i="3"/>
  <c r="CA25" i="3" s="1"/>
  <c r="Q50" i="4"/>
  <c r="Q9" i="4"/>
  <c r="Q41" i="4"/>
  <c r="V24" i="4"/>
  <c r="BZ44" i="3"/>
  <c r="CA44" i="3" s="1"/>
  <c r="V44" i="4"/>
  <c r="V9" i="4"/>
  <c r="BZ20" i="3"/>
  <c r="CA20" i="3" s="1"/>
  <c r="V13" i="4"/>
  <c r="V15" i="4"/>
  <c r="V51" i="4"/>
  <c r="BZ28" i="3"/>
  <c r="CA28" i="3" s="1"/>
  <c r="V52" i="4"/>
  <c r="V28" i="4"/>
  <c r="BZ12" i="3"/>
  <c r="CA12" i="3" s="1"/>
  <c r="Q11" i="4"/>
  <c r="BZ52" i="3"/>
  <c r="CA52" i="3" s="1"/>
  <c r="Q19" i="4"/>
  <c r="BT37" i="3"/>
  <c r="CE37" i="3" s="1"/>
  <c r="V40" i="4"/>
  <c r="Q24" i="4"/>
  <c r="BZ53" i="3"/>
  <c r="CA53" i="3" s="1"/>
  <c r="V33" i="4"/>
  <c r="V19" i="4"/>
  <c r="V43" i="4"/>
  <c r="V22" i="4"/>
  <c r="V37" i="4"/>
  <c r="V14" i="4"/>
  <c r="BZ46" i="3"/>
  <c r="CA46" i="3" s="1"/>
  <c r="V21" i="4"/>
  <c r="BT5" i="3"/>
  <c r="CE5" i="3" s="1"/>
  <c r="V31" i="4"/>
  <c r="BZ27" i="3"/>
  <c r="CA27" i="3" s="1"/>
  <c r="BZ39" i="3"/>
  <c r="CA39" i="3" s="1"/>
  <c r="V42" i="4"/>
  <c r="V50" i="4"/>
  <c r="Q10" i="4"/>
  <c r="BZ31" i="3"/>
  <c r="CA31" i="3" s="1"/>
  <c r="Q35" i="4"/>
  <c r="BZ36" i="3"/>
  <c r="CA36" i="3" s="1"/>
  <c r="V11" i="4"/>
  <c r="V27" i="4"/>
  <c r="V45" i="4"/>
  <c r="V32" i="4"/>
  <c r="BZ14" i="3"/>
  <c r="CA14" i="3" s="1"/>
  <c r="V8" i="4"/>
  <c r="BZ45" i="3"/>
  <c r="CA45" i="3" s="1"/>
  <c r="BZ17" i="3"/>
  <c r="CA17" i="3" s="1"/>
  <c r="Q28" i="4"/>
  <c r="Q29" i="4"/>
  <c r="BZ29" i="3"/>
  <c r="CA29" i="3" s="1"/>
  <c r="Q47" i="4"/>
  <c r="BZ23" i="3"/>
  <c r="CA23" i="3" s="1"/>
  <c r="BZ11" i="3"/>
  <c r="CA11" i="3" s="1"/>
  <c r="BZ9" i="3"/>
  <c r="CA9" i="3" s="1"/>
  <c r="BZ38" i="3"/>
  <c r="CA38" i="3" s="1"/>
  <c r="BZ15" i="3"/>
  <c r="CA15" i="3" s="1"/>
  <c r="BZ49" i="3"/>
  <c r="CA49" i="3" s="1"/>
  <c r="BZ26" i="3"/>
  <c r="CA26" i="3" s="1"/>
  <c r="M22" i="4"/>
  <c r="Q39" i="4"/>
  <c r="M53" i="4"/>
  <c r="U53" i="4" s="1"/>
  <c r="M51" i="4"/>
  <c r="BZ7" i="3"/>
  <c r="CA7" i="3" s="1"/>
  <c r="BZ48" i="3"/>
  <c r="CA48" i="3" s="1"/>
  <c r="M4" i="4"/>
  <c r="U4" i="4" s="1"/>
  <c r="M20" i="4"/>
  <c r="M31" i="4"/>
  <c r="M30" i="4"/>
  <c r="U30" i="4" s="1"/>
  <c r="M39" i="4"/>
  <c r="U39" i="4" s="1"/>
  <c r="W39" i="4" s="1"/>
  <c r="M29" i="4"/>
  <c r="M24" i="4"/>
  <c r="M27" i="4"/>
  <c r="U27" i="4" s="1"/>
  <c r="M8" i="4"/>
  <c r="U8" i="4" s="1"/>
  <c r="Q25" i="4"/>
  <c r="Q17" i="4"/>
  <c r="BZ33" i="3"/>
  <c r="CA33" i="3" s="1"/>
  <c r="Q22" i="4"/>
  <c r="BZ30" i="3"/>
  <c r="CA30" i="3" s="1"/>
  <c r="Q52" i="4"/>
  <c r="Q36" i="4"/>
  <c r="BZ24" i="3"/>
  <c r="CA24" i="3" s="1"/>
  <c r="BZ13" i="3"/>
  <c r="CA13" i="3" s="1"/>
  <c r="BZ40" i="3"/>
  <c r="CA40" i="3" s="1"/>
  <c r="Q6" i="4"/>
  <c r="Q8" i="4"/>
  <c r="Q27" i="4"/>
  <c r="BZ42" i="3"/>
  <c r="CA42" i="3" s="1"/>
  <c r="Q20" i="4"/>
  <c r="BZ34" i="3"/>
  <c r="CA34" i="3" s="1"/>
  <c r="Q43" i="4"/>
  <c r="M46" i="4"/>
  <c r="M17" i="4"/>
  <c r="Q44" i="4"/>
  <c r="BZ50" i="3"/>
  <c r="CA50" i="3" s="1"/>
  <c r="BZ35" i="3"/>
  <c r="CA35" i="3" s="1"/>
  <c r="Q46" i="4"/>
  <c r="M34" i="4"/>
  <c r="M13" i="4"/>
  <c r="M41" i="4"/>
  <c r="M11" i="4"/>
  <c r="M38" i="4"/>
  <c r="M43" i="4"/>
  <c r="Q53" i="4"/>
  <c r="M25" i="4"/>
  <c r="M37" i="4"/>
  <c r="Q31" i="4"/>
  <c r="M12" i="4"/>
  <c r="M23" i="4"/>
  <c r="M5" i="4"/>
  <c r="M49" i="4"/>
  <c r="BZ16" i="3"/>
  <c r="CA16" i="3" s="1"/>
  <c r="M35" i="4"/>
  <c r="M19" i="4"/>
  <c r="BZ32" i="3"/>
  <c r="CA32" i="3" s="1"/>
  <c r="BZ10" i="3"/>
  <c r="CA10" i="3" s="1"/>
  <c r="Q45" i="4"/>
  <c r="M47" i="4"/>
  <c r="M7" i="4"/>
  <c r="M48" i="4"/>
  <c r="M28" i="4"/>
  <c r="Q12" i="4"/>
  <c r="M9" i="4"/>
  <c r="M15" i="4"/>
  <c r="M21" i="4"/>
  <c r="BZ41" i="3"/>
  <c r="CA41" i="3" s="1"/>
  <c r="M42" i="4"/>
  <c r="M32" i="4"/>
  <c r="M18" i="4"/>
  <c r="Q21" i="4"/>
  <c r="M50" i="4"/>
  <c r="M26" i="4"/>
  <c r="M52" i="4"/>
  <c r="M16" i="4"/>
  <c r="M33" i="4"/>
  <c r="M14" i="4"/>
  <c r="M45" i="4"/>
  <c r="M44" i="4"/>
  <c r="M10" i="4"/>
  <c r="M40" i="4"/>
  <c r="M36" i="4"/>
  <c r="BZ18" i="3"/>
  <c r="Q18" i="4"/>
  <c r="X56" i="2"/>
  <c r="Z56" i="2"/>
  <c r="Y56" i="2"/>
  <c r="CE52" i="3" l="1"/>
  <c r="CI48" i="3"/>
  <c r="CL48" i="3" s="1"/>
  <c r="CE48" i="3"/>
  <c r="CE19" i="3"/>
  <c r="CC4" i="3"/>
  <c r="CA4" i="3"/>
  <c r="CD4" i="3"/>
  <c r="BT56" i="3"/>
  <c r="BX57" i="3" s="1"/>
  <c r="BZ57" i="3" s="1"/>
  <c r="CL31" i="3"/>
  <c r="CE3" i="3"/>
  <c r="CK47" i="3"/>
  <c r="CL47" i="3"/>
  <c r="CL21" i="3"/>
  <c r="CK21" i="3"/>
  <c r="CK25" i="3"/>
  <c r="CL12" i="3"/>
  <c r="CK12" i="3"/>
  <c r="CL25" i="3"/>
  <c r="CK19" i="3"/>
  <c r="CL19" i="3"/>
  <c r="CK49" i="3"/>
  <c r="CL50" i="3"/>
  <c r="CC47" i="3"/>
  <c r="CL49" i="3"/>
  <c r="CK42" i="3"/>
  <c r="CL42" i="3"/>
  <c r="CK35" i="3"/>
  <c r="CL35" i="3"/>
  <c r="CK9" i="3"/>
  <c r="CL9" i="3"/>
  <c r="CK33" i="3"/>
  <c r="CL33" i="3"/>
  <c r="CK40" i="3"/>
  <c r="CL40" i="3"/>
  <c r="CK36" i="3"/>
  <c r="CL36" i="3"/>
  <c r="CK34" i="3"/>
  <c r="CL34" i="3"/>
  <c r="CK28" i="3"/>
  <c r="CL28" i="3"/>
  <c r="CK44" i="3"/>
  <c r="CL44" i="3"/>
  <c r="CK45" i="3"/>
  <c r="CL45" i="3"/>
  <c r="CK16" i="3"/>
  <c r="CL16" i="3"/>
  <c r="CK48" i="3"/>
  <c r="CK11" i="3"/>
  <c r="CL11" i="3"/>
  <c r="CK7" i="3"/>
  <c r="CL7" i="3"/>
  <c r="CK13" i="3"/>
  <c r="CL13" i="3"/>
  <c r="CK18" i="3"/>
  <c r="CL18" i="3"/>
  <c r="CK53" i="3"/>
  <c r="CL53" i="3"/>
  <c r="CK50" i="3"/>
  <c r="CK8" i="3"/>
  <c r="CL8" i="3"/>
  <c r="CK41" i="3"/>
  <c r="CL41" i="3"/>
  <c r="CK46" i="3"/>
  <c r="CL46" i="3"/>
  <c r="CK15" i="3"/>
  <c r="CL15" i="3"/>
  <c r="CK20" i="3"/>
  <c r="CL20" i="3"/>
  <c r="CL4" i="3"/>
  <c r="CK30" i="3"/>
  <c r="CL30" i="3"/>
  <c r="CK43" i="3"/>
  <c r="CL43" i="3"/>
  <c r="CK39" i="3"/>
  <c r="CL39" i="3"/>
  <c r="CK32" i="3"/>
  <c r="CL32" i="3"/>
  <c r="CK24" i="3"/>
  <c r="CL24" i="3"/>
  <c r="CK27" i="3"/>
  <c r="CL27" i="3"/>
  <c r="CK22" i="3"/>
  <c r="CL22" i="3"/>
  <c r="CK10" i="3"/>
  <c r="CL10" i="3"/>
  <c r="CK23" i="3"/>
  <c r="CL23" i="3"/>
  <c r="CK29" i="3"/>
  <c r="CL29" i="3"/>
  <c r="CK52" i="3"/>
  <c r="CL52" i="3"/>
  <c r="CK4" i="3"/>
  <c r="CK38" i="3"/>
  <c r="CL38" i="3"/>
  <c r="CK26" i="3"/>
  <c r="CL26" i="3"/>
  <c r="CK6" i="3"/>
  <c r="CL6" i="3"/>
  <c r="CK14" i="3"/>
  <c r="CL14" i="3"/>
  <c r="CK17" i="3"/>
  <c r="CL17" i="3"/>
  <c r="BZ5" i="3"/>
  <c r="CA5" i="3" s="1"/>
  <c r="CI5" i="3"/>
  <c r="Q51" i="4"/>
  <c r="CI51" i="3"/>
  <c r="Q37" i="4"/>
  <c r="CI37" i="3"/>
  <c r="Q54" i="4"/>
  <c r="CI54" i="3"/>
  <c r="CD47" i="3"/>
  <c r="W30" i="4"/>
  <c r="CC22" i="3"/>
  <c r="W4" i="4"/>
  <c r="W53" i="4"/>
  <c r="CD8" i="3"/>
  <c r="CC8" i="3"/>
  <c r="U54" i="4"/>
  <c r="W54" i="4" s="1"/>
  <c r="CC21" i="3"/>
  <c r="CC6" i="3"/>
  <c r="CD52" i="3"/>
  <c r="CD21" i="3"/>
  <c r="CD6" i="3"/>
  <c r="CD22" i="3"/>
  <c r="CC28" i="3"/>
  <c r="CD44" i="3"/>
  <c r="CC12" i="3"/>
  <c r="CC43" i="3"/>
  <c r="CD12" i="3"/>
  <c r="CD27" i="3"/>
  <c r="BZ51" i="3"/>
  <c r="CA51" i="3" s="1"/>
  <c r="CD43" i="3"/>
  <c r="CC25" i="3"/>
  <c r="CD28" i="3"/>
  <c r="CD20" i="3"/>
  <c r="CD25" i="3"/>
  <c r="CC20" i="3"/>
  <c r="BZ37" i="3"/>
  <c r="CA37" i="3" s="1"/>
  <c r="CC44" i="3"/>
  <c r="CC17" i="3"/>
  <c r="CC53" i="3"/>
  <c r="CC52" i="3"/>
  <c r="CD31" i="3"/>
  <c r="CD53" i="3"/>
  <c r="CD29" i="3"/>
  <c r="CC46" i="3"/>
  <c r="CD46" i="3"/>
  <c r="CD36" i="3"/>
  <c r="CC36" i="3"/>
  <c r="CC14" i="3"/>
  <c r="Q5" i="4"/>
  <c r="CC31" i="3"/>
  <c r="CD39" i="3"/>
  <c r="CD17" i="3"/>
  <c r="BZ3" i="3"/>
  <c r="CC39" i="3"/>
  <c r="CC27" i="3"/>
  <c r="W8" i="4"/>
  <c r="CD14" i="3"/>
  <c r="W27" i="4"/>
  <c r="CD54" i="3"/>
  <c r="U22" i="4"/>
  <c r="W22" i="4" s="1"/>
  <c r="CD45" i="3"/>
  <c r="CC45" i="3"/>
  <c r="CC54" i="3"/>
  <c r="U31" i="4"/>
  <c r="W31" i="4" s="1"/>
  <c r="CC29" i="3"/>
  <c r="CC11" i="3"/>
  <c r="CC9" i="3"/>
  <c r="Y39" i="4"/>
  <c r="AA39" i="4" s="1"/>
  <c r="U20" i="4"/>
  <c r="W20" i="4" s="1"/>
  <c r="CC23" i="3"/>
  <c r="CD38" i="3"/>
  <c r="CD9" i="3"/>
  <c r="CC38" i="3"/>
  <c r="CD23" i="3"/>
  <c r="CD11" i="3"/>
  <c r="AA4" i="4"/>
  <c r="U51" i="4"/>
  <c r="W51" i="4" s="1"/>
  <c r="P53" i="4"/>
  <c r="R53" i="4" s="1"/>
  <c r="Y27" i="4"/>
  <c r="AA27" i="4" s="1"/>
  <c r="CC26" i="3"/>
  <c r="CC15" i="3"/>
  <c r="CC49" i="3"/>
  <c r="CD15" i="3"/>
  <c r="CC48" i="3"/>
  <c r="CD26" i="3"/>
  <c r="CD49" i="3"/>
  <c r="CC33" i="3"/>
  <c r="CD48" i="3"/>
  <c r="CC7" i="3"/>
  <c r="CC10" i="3"/>
  <c r="CD16" i="3"/>
  <c r="CC30" i="3"/>
  <c r="CD33" i="3"/>
  <c r="CC16" i="3"/>
  <c r="Y30" i="4"/>
  <c r="AA30" i="4" s="1"/>
  <c r="U29" i="4"/>
  <c r="W29" i="4" s="1"/>
  <c r="CD13" i="3"/>
  <c r="CC24" i="3"/>
  <c r="CD7" i="3"/>
  <c r="CD40" i="3"/>
  <c r="Y8" i="4"/>
  <c r="AA8" i="4" s="1"/>
  <c r="U24" i="4"/>
  <c r="W24" i="4" s="1"/>
  <c r="CC40" i="3"/>
  <c r="CD19" i="3"/>
  <c r="CC13" i="3"/>
  <c r="CD24" i="3"/>
  <c r="CC19" i="3"/>
  <c r="CD30" i="3"/>
  <c r="CC42" i="3"/>
  <c r="CC32" i="3"/>
  <c r="CD32" i="3"/>
  <c r="CD34" i="3"/>
  <c r="CD42" i="3"/>
  <c r="CC34" i="3"/>
  <c r="U47" i="4"/>
  <c r="W47" i="4" s="1"/>
  <c r="U11" i="4"/>
  <c r="W11" i="4" s="1"/>
  <c r="U41" i="4"/>
  <c r="W41" i="4" s="1"/>
  <c r="CD50" i="3"/>
  <c r="U25" i="4"/>
  <c r="W25" i="4" s="1"/>
  <c r="U13" i="4"/>
  <c r="W13" i="4" s="1"/>
  <c r="CC41" i="3"/>
  <c r="U32" i="4"/>
  <c r="W32" i="4" s="1"/>
  <c r="U42" i="4"/>
  <c r="W42" i="4" s="1"/>
  <c r="Y20" i="4"/>
  <c r="AA20" i="4" s="1"/>
  <c r="P20" i="4"/>
  <c r="R20" i="4" s="1"/>
  <c r="U5" i="4"/>
  <c r="W5" i="4" s="1"/>
  <c r="U43" i="4"/>
  <c r="W43" i="4" s="1"/>
  <c r="U17" i="4"/>
  <c r="W17" i="4" s="1"/>
  <c r="U18" i="4"/>
  <c r="W18" i="4" s="1"/>
  <c r="Y22" i="4"/>
  <c r="AA22" i="4" s="1"/>
  <c r="P22" i="4"/>
  <c r="R22" i="4" s="1"/>
  <c r="U34" i="4"/>
  <c r="W34" i="4" s="1"/>
  <c r="CD41" i="3"/>
  <c r="Y51" i="4"/>
  <c r="AA51" i="4" s="1"/>
  <c r="P51" i="4"/>
  <c r="U19" i="4"/>
  <c r="W19" i="4" s="1"/>
  <c r="U23" i="4"/>
  <c r="W23" i="4" s="1"/>
  <c r="U40" i="4"/>
  <c r="W40" i="4" s="1"/>
  <c r="U14" i="4"/>
  <c r="W14" i="4" s="1"/>
  <c r="U10" i="4"/>
  <c r="W10" i="4" s="1"/>
  <c r="Y24" i="4"/>
  <c r="AA24" i="4" s="1"/>
  <c r="P24" i="4"/>
  <c r="R24" i="4" s="1"/>
  <c r="U15" i="4"/>
  <c r="W15" i="4" s="1"/>
  <c r="U45" i="4"/>
  <c r="W45" i="4" s="1"/>
  <c r="U26" i="4"/>
  <c r="W26" i="4" s="1"/>
  <c r="U36" i="4"/>
  <c r="W36" i="4" s="1"/>
  <c r="U35" i="4"/>
  <c r="W35" i="4" s="1"/>
  <c r="Y29" i="4"/>
  <c r="AA29" i="4" s="1"/>
  <c r="P29" i="4"/>
  <c r="R29" i="4" s="1"/>
  <c r="U52" i="4"/>
  <c r="W52" i="4" s="1"/>
  <c r="Y31" i="4"/>
  <c r="AA31" i="4" s="1"/>
  <c r="P31" i="4"/>
  <c r="R31" i="4" s="1"/>
  <c r="U50" i="4"/>
  <c r="W50" i="4" s="1"/>
  <c r="U6" i="4"/>
  <c r="W6" i="4" s="1"/>
  <c r="U49" i="4"/>
  <c r="W49" i="4" s="1"/>
  <c r="CC50" i="3"/>
  <c r="U28" i="4"/>
  <c r="W28" i="4" s="1"/>
  <c r="U46" i="4"/>
  <c r="W46" i="4" s="1"/>
  <c r="U44" i="4"/>
  <c r="W44" i="4" s="1"/>
  <c r="U33" i="4"/>
  <c r="W33" i="4" s="1"/>
  <c r="U9" i="4"/>
  <c r="W9" i="4" s="1"/>
  <c r="U48" i="4"/>
  <c r="W48" i="4" s="1"/>
  <c r="U12" i="4"/>
  <c r="W12" i="4" s="1"/>
  <c r="U21" i="4"/>
  <c r="W21" i="4" s="1"/>
  <c r="U16" i="4"/>
  <c r="W16" i="4" s="1"/>
  <c r="X58" i="2"/>
  <c r="CC35" i="3"/>
  <c r="CD10" i="3"/>
  <c r="CD35" i="3"/>
  <c r="U7" i="4"/>
  <c r="W7" i="4" s="1"/>
  <c r="U37" i="4"/>
  <c r="W37" i="4" s="1"/>
  <c r="U38" i="4"/>
  <c r="W38" i="4" s="1"/>
  <c r="CA18" i="3"/>
  <c r="CC18" i="3"/>
  <c r="CD18" i="3"/>
  <c r="Z58" i="2"/>
  <c r="Y58" i="2"/>
  <c r="CA3" i="3" l="1"/>
  <c r="CC3" i="3"/>
  <c r="CD3" i="3"/>
  <c r="BZ56" i="3"/>
  <c r="R51" i="4"/>
  <c r="CD5" i="3"/>
  <c r="CC5" i="3"/>
  <c r="CK54" i="3"/>
  <c r="CL54" i="3"/>
  <c r="CK37" i="3"/>
  <c r="CL37" i="3"/>
  <c r="CK51" i="3"/>
  <c r="CL51" i="3"/>
  <c r="CK5" i="3"/>
  <c r="CL5" i="3"/>
  <c r="Y54" i="4"/>
  <c r="AA54" i="4" s="1"/>
  <c r="P54" i="4"/>
  <c r="R54" i="4" s="1"/>
  <c r="CD51" i="3"/>
  <c r="CC37" i="3"/>
  <c r="CC51" i="3"/>
  <c r="CD37" i="3"/>
  <c r="P39" i="4"/>
  <c r="R39" i="4" s="1"/>
  <c r="P4" i="4"/>
  <c r="R4" i="4" s="1"/>
  <c r="Y53" i="4"/>
  <c r="AA53" i="4" s="1"/>
  <c r="P27" i="4"/>
  <c r="R27" i="4" s="1"/>
  <c r="P30" i="4"/>
  <c r="R30" i="4" s="1"/>
  <c r="P8" i="4"/>
  <c r="R8" i="4" s="1"/>
  <c r="Y23" i="4"/>
  <c r="AA23" i="4" s="1"/>
  <c r="P23" i="4"/>
  <c r="R23" i="4" s="1"/>
  <c r="Y45" i="4"/>
  <c r="AA45" i="4" s="1"/>
  <c r="P45" i="4"/>
  <c r="R45" i="4" s="1"/>
  <c r="Y16" i="4"/>
  <c r="AA16" i="4" s="1"/>
  <c r="P16" i="4"/>
  <c r="R16" i="4" s="1"/>
  <c r="Y46" i="4"/>
  <c r="AA46" i="4" s="1"/>
  <c r="P46" i="4"/>
  <c r="R46" i="4" s="1"/>
  <c r="Y52" i="4"/>
  <c r="AA52" i="4" s="1"/>
  <c r="P52" i="4"/>
  <c r="R52" i="4" s="1"/>
  <c r="Y33" i="4"/>
  <c r="AA33" i="4" s="1"/>
  <c r="P33" i="4"/>
  <c r="R33" i="4" s="1"/>
  <c r="Y50" i="4"/>
  <c r="AA50" i="4" s="1"/>
  <c r="P50" i="4"/>
  <c r="R50" i="4" s="1"/>
  <c r="Y17" i="4"/>
  <c r="AA17" i="4" s="1"/>
  <c r="P17" i="4"/>
  <c r="R17" i="4" s="1"/>
  <c r="Y25" i="4"/>
  <c r="AA25" i="4" s="1"/>
  <c r="P25" i="4"/>
  <c r="R25" i="4" s="1"/>
  <c r="Y21" i="4"/>
  <c r="AA21" i="4" s="1"/>
  <c r="P21" i="4"/>
  <c r="R21" i="4" s="1"/>
  <c r="Y28" i="4"/>
  <c r="AA28" i="4" s="1"/>
  <c r="P28" i="4"/>
  <c r="R28" i="4" s="1"/>
  <c r="Y19" i="4"/>
  <c r="AA19" i="4" s="1"/>
  <c r="P19" i="4"/>
  <c r="R19" i="4" s="1"/>
  <c r="Y32" i="4"/>
  <c r="AA32" i="4" s="1"/>
  <c r="P32" i="4"/>
  <c r="R32" i="4" s="1"/>
  <c r="Y38" i="4"/>
  <c r="AA38" i="4" s="1"/>
  <c r="P38" i="4"/>
  <c r="R38" i="4" s="1"/>
  <c r="Y18" i="4"/>
  <c r="AA18" i="4" s="1"/>
  <c r="P18" i="4"/>
  <c r="R18" i="4" s="1"/>
  <c r="Y43" i="4"/>
  <c r="AA43" i="4" s="1"/>
  <c r="P43" i="4"/>
  <c r="R43" i="4" s="1"/>
  <c r="Y12" i="4"/>
  <c r="AA12" i="4" s="1"/>
  <c r="P12" i="4"/>
  <c r="R12" i="4" s="1"/>
  <c r="Y48" i="4"/>
  <c r="AA48" i="4" s="1"/>
  <c r="P48" i="4"/>
  <c r="R48" i="4" s="1"/>
  <c r="Y34" i="4"/>
  <c r="AA34" i="4" s="1"/>
  <c r="P34" i="4"/>
  <c r="R34" i="4" s="1"/>
  <c r="Y42" i="4"/>
  <c r="AA42" i="4" s="1"/>
  <c r="P42" i="4"/>
  <c r="R42" i="4" s="1"/>
  <c r="Y11" i="4"/>
  <c r="AA11" i="4" s="1"/>
  <c r="P11" i="4"/>
  <c r="R11" i="4" s="1"/>
  <c r="Y40" i="4"/>
  <c r="AA40" i="4" s="1"/>
  <c r="P40" i="4"/>
  <c r="R40" i="4" s="1"/>
  <c r="Y26" i="4"/>
  <c r="AA26" i="4" s="1"/>
  <c r="P26" i="4"/>
  <c r="R26" i="4" s="1"/>
  <c r="Y37" i="4"/>
  <c r="AA37" i="4" s="1"/>
  <c r="P37" i="4"/>
  <c r="R37" i="4" s="1"/>
  <c r="Y36" i="4"/>
  <c r="AA36" i="4" s="1"/>
  <c r="P36" i="4"/>
  <c r="R36" i="4" s="1"/>
  <c r="Y9" i="4"/>
  <c r="AA9" i="4" s="1"/>
  <c r="P9" i="4"/>
  <c r="R9" i="4" s="1"/>
  <c r="Y10" i="4"/>
  <c r="AA10" i="4" s="1"/>
  <c r="P10" i="4"/>
  <c r="R10" i="4" s="1"/>
  <c r="Y44" i="4"/>
  <c r="AA44" i="4" s="1"/>
  <c r="P44" i="4"/>
  <c r="R44" i="4" s="1"/>
  <c r="Y13" i="4"/>
  <c r="AA13" i="4" s="1"/>
  <c r="P13" i="4"/>
  <c r="R13" i="4" s="1"/>
  <c r="Y15" i="4"/>
  <c r="AA15" i="4" s="1"/>
  <c r="P15" i="4"/>
  <c r="R15" i="4" s="1"/>
  <c r="Y5" i="4"/>
  <c r="AA5" i="4" s="1"/>
  <c r="P5" i="4"/>
  <c r="R5" i="4" s="1"/>
  <c r="Y41" i="4"/>
  <c r="AA41" i="4" s="1"/>
  <c r="P41" i="4"/>
  <c r="R41" i="4" s="1"/>
  <c r="Y35" i="4"/>
  <c r="AA35" i="4" s="1"/>
  <c r="P35" i="4"/>
  <c r="R35" i="4" s="1"/>
  <c r="Y7" i="4"/>
  <c r="AA7" i="4" s="1"/>
  <c r="P7" i="4"/>
  <c r="R7" i="4" s="1"/>
  <c r="Y49" i="4"/>
  <c r="AA49" i="4" s="1"/>
  <c r="P49" i="4"/>
  <c r="R49" i="4" s="1"/>
  <c r="Y14" i="4"/>
  <c r="AA14" i="4" s="1"/>
  <c r="P14" i="4"/>
  <c r="R14" i="4" s="1"/>
  <c r="Y6" i="4"/>
  <c r="AA6" i="4" s="1"/>
  <c r="P6" i="4"/>
  <c r="R6" i="4" s="1"/>
  <c r="Y47" i="4"/>
  <c r="AA47" i="4" s="1"/>
  <c r="P47" i="4"/>
  <c r="R4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2" authorId="0" shapeId="0" xr:uid="{A733D02F-8405-489E-A210-EBD113B1F5A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 statistics"</t>
        </r>
      </text>
    </comment>
    <comment ref="J2" authorId="0" shapeId="0" xr:uid="{0D262008-F7E1-4867-B3CD-A3442A69C72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2 statistics"</t>
        </r>
      </text>
    </comment>
    <comment ref="Q2" authorId="0" shapeId="0" xr:uid="{9071B931-F63C-45E5-AE56-7AC1C7C86D2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3 statistics"</t>
        </r>
      </text>
    </comment>
    <comment ref="H7" authorId="0" shapeId="0" xr:uid="{57E071C1-5272-4A12-B07E-A6AAD1B503F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ONS CPI Annual Average (All Items, D7BT)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649AF344-B049-4ECF-8574-FC0E3128F704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4 statistics"</t>
        </r>
      </text>
    </comment>
    <comment ref="AB3" authorId="0" shapeId="0" xr:uid="{761B69FB-F0CB-4FE4-A947-0BB2A6601B7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5 statistics"</t>
        </r>
      </text>
    </comment>
    <comment ref="AF3" authorId="0" shapeId="0" xr:uid="{747C2F89-0BF1-424E-BE13-96E374E5FF4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6 statistics"</t>
        </r>
      </text>
    </comment>
    <comment ref="AJ3" authorId="0" shapeId="0" xr:uid="{4273EEFA-7D8E-4446-AA5E-E3C737F082C4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7 statistics"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P2" authorId="0" shapeId="0" xr:uid="{8D71CA33-F94A-4251-BD70-B8F747DA284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 ONS Earnings and hours worked, care workers: ASHE Table 26</t>
        </r>
      </text>
    </comment>
    <comment ref="B3" authorId="0" shapeId="0" xr:uid="{626D6A77-6733-4098-B3F3-0DDB944F655E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8 statistics"</t>
        </r>
      </text>
    </comment>
    <comment ref="AL3" authorId="0" shapeId="0" xr:uid="{8E1EF277-94DA-41CF-B39E-037F10FE5096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9 statistics"</t>
        </r>
      </text>
    </comment>
    <comment ref="AQ3" authorId="0" shapeId="0" xr:uid="{2D52BEC7-F9B9-41DF-88A5-7F9CECBD320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10 statistics"</t>
        </r>
      </text>
    </comment>
    <comment ref="AY3" authorId="0" shapeId="0" xr:uid="{B045C975-7E6D-4568-ACDF-1454439B243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11 statistics"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107A244C-41EC-4735-9F28-EE85425E7CC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12 statistics"</t>
        </r>
      </text>
    </comment>
  </commentList>
</comments>
</file>

<file path=xl/sharedStrings.xml><?xml version="1.0" encoding="utf-8"?>
<sst xmlns="http://schemas.openxmlformats.org/spreadsheetml/2006/main" count="174" uniqueCount="99">
  <si>
    <t>year</t>
  </si>
  <si>
    <t>total pop</t>
  </si>
  <si>
    <t>pop aged 18+</t>
  </si>
  <si>
    <t>pop in 2019</t>
  </si>
  <si>
    <t>weight</t>
  </si>
  <si>
    <t>benefit units paying childcare</t>
  </si>
  <si>
    <t>all benefit units</t>
  </si>
  <si>
    <t>benefit units with children</t>
  </si>
  <si>
    <t>average child age</t>
  </si>
  <si>
    <t>average childcare cost per week (where incurred)</t>
  </si>
  <si>
    <t>proportion of all benefit units with at least one adult not employed</t>
  </si>
  <si>
    <t>proportion of benefit units with children that have at least one adult not employed</t>
  </si>
  <si>
    <t>proportion of benefit units with adults under age 55 that have at least one adult not employed</t>
  </si>
  <si>
    <t>population aged 45 to 64</t>
  </si>
  <si>
    <t>population need social care aged 45 to 64</t>
  </si>
  <si>
    <t>population aged 65 to 79</t>
  </si>
  <si>
    <t>population need social care aged 65 to 79</t>
  </si>
  <si>
    <t>population aged 80+</t>
  </si>
  <si>
    <t>population need social care aged 80+</t>
  </si>
  <si>
    <t>Number needing care by age band</t>
  </si>
  <si>
    <t>45 to 64</t>
  </si>
  <si>
    <t>65 to 79</t>
  </si>
  <si>
    <t xml:space="preserve"> 80+</t>
  </si>
  <si>
    <t>total</t>
  </si>
  <si>
    <t>share of all benefit units paying childcare</t>
  </si>
  <si>
    <t>propn units with children paying for childcare</t>
  </si>
  <si>
    <t>inflation 2024/2015</t>
  </si>
  <si>
    <t>Shares in need of care</t>
  </si>
  <si>
    <t>total value</t>
  </si>
  <si>
    <t>Population numbers</t>
  </si>
  <si>
    <t>lower ed</t>
  </si>
  <si>
    <t>higher ed</t>
  </si>
  <si>
    <t>partner</t>
  </si>
  <si>
    <t>80+</t>
  </si>
  <si>
    <t>Number receiving care by age band</t>
  </si>
  <si>
    <t>Hours of care received by recipients</t>
  </si>
  <si>
    <t>Share of need received</t>
  </si>
  <si>
    <t>mixed</t>
  </si>
  <si>
    <t>informal</t>
  </si>
  <si>
    <t>formal</t>
  </si>
  <si>
    <t>partners</t>
  </si>
  <si>
    <t>daughters</t>
  </si>
  <si>
    <t xml:space="preserve">sons </t>
  </si>
  <si>
    <t>others</t>
  </si>
  <si>
    <t>parents</t>
  </si>
  <si>
    <t>all</t>
  </si>
  <si>
    <t>rec sc</t>
  </si>
  <si>
    <t>need and rec sc</t>
  </si>
  <si>
    <t>total hours of care per year by care provider</t>
  </si>
  <si>
    <t>OBR Real GDP growth Baseline projection, 16 May 2024</t>
  </si>
  <si>
    <t>Median wage of care workers</t>
  </si>
  <si>
    <t>GDP (millions ONS YBHA)</t>
  </si>
  <si>
    <t>OBR average (nominal) earnings growth</t>
  </si>
  <si>
    <t>OBR CPI</t>
  </si>
  <si>
    <t>total care to GDP</t>
  </si>
  <si>
    <t>formal care (right axis)</t>
  </si>
  <si>
    <t>partners (right axis)</t>
  </si>
  <si>
    <t>only other</t>
  </si>
  <si>
    <t>only partner</t>
  </si>
  <si>
    <t>partner and other</t>
  </si>
  <si>
    <t>other</t>
  </si>
  <si>
    <t>incidence</t>
  </si>
  <si>
    <t>hours</t>
  </si>
  <si>
    <t>average hours per carer per week</t>
  </si>
  <si>
    <t>total hours of informal care provided per year</t>
  </si>
  <si>
    <t>incidence of informal carers</t>
  </si>
  <si>
    <t>aggregate value of social care provision</t>
  </si>
  <si>
    <t>value of informal care supply</t>
  </si>
  <si>
    <t>value of informal care received</t>
  </si>
  <si>
    <t>care recipients by type of care</t>
  </si>
  <si>
    <t>volume</t>
  </si>
  <si>
    <t>informal carers (left axis)</t>
  </si>
  <si>
    <t>informal care recipients (left axis)</t>
  </si>
  <si>
    <t>hours of informal care provided (right axis)</t>
  </si>
  <si>
    <t>hours of informal care received (right axis)</t>
  </si>
  <si>
    <t>pop aged under 18</t>
  </si>
  <si>
    <t>average number of children per benefit unit with children</t>
  </si>
  <si>
    <t>average number of chilren per benefit unit</t>
  </si>
  <si>
    <t>number of benefit units paying childcare</t>
  </si>
  <si>
    <t>Data in grey copied from stata window</t>
  </si>
  <si>
    <t>Check comments for source code</t>
  </si>
  <si>
    <t>Base statistics generated by Stata do file "care analysis1.do"</t>
  </si>
  <si>
    <t>average children per benefit unit</t>
  </si>
  <si>
    <t>mid ed</t>
  </si>
  <si>
    <t>ONS Earnings and hours worked, care workers: ASHE Table 26 - Gross hourly pay all workers</t>
  </si>
  <si>
    <t>mean</t>
  </si>
  <si>
    <t>median</t>
  </si>
  <si>
    <t>share GDP</t>
  </si>
  <si>
    <t>formal social care</t>
  </si>
  <si>
    <t>formal child care</t>
  </si>
  <si>
    <t>informal social care</t>
  </si>
  <si>
    <t>grossed up formal cost</t>
  </si>
  <si>
    <t>population under age 45</t>
  </si>
  <si>
    <t>population need social care under age 45</t>
  </si>
  <si>
    <t>under 45</t>
  </si>
  <si>
    <t>All</t>
  </si>
  <si>
    <t>hours of care received by care provider averaged over all people</t>
  </si>
  <si>
    <t>average</t>
  </si>
  <si>
    <t>informal care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</si>
</sst>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3B10"/>
      <color rgb="FFA64312"/>
      <color rgb="FFE86D30"/>
      <color rgb="FF55B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9366224326855"/>
          <c:y val="4.708399420566909E-2"/>
          <c:w val="0.74511021786612341"/>
          <c:h val="0.83649686994234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childcare!$N$1</c:f>
              <c:strCache>
                <c:ptCount val="1"/>
                <c:pt idx="0">
                  <c:v>share of all benefit units paying childcare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childcare!$N$3:$N$53</c:f>
              <c:numCache>
                <c:formatCode>General</c:formatCode>
                <c:ptCount val="51"/>
                <c:pt idx="0">
                  <c:v>5.4237179523424502E-2</c:v>
                </c:pt>
                <c:pt idx="1">
                  <c:v>5.2377171723679249E-2</c:v>
                </c:pt>
                <c:pt idx="2">
                  <c:v>4.9923278646702859E-2</c:v>
                </c:pt>
                <c:pt idx="3">
                  <c:v>4.7870250959813822E-2</c:v>
                </c:pt>
                <c:pt idx="4">
                  <c:v>4.6512346464363738E-2</c:v>
                </c:pt>
                <c:pt idx="5">
                  <c:v>4.5614363297219671E-2</c:v>
                </c:pt>
                <c:pt idx="6">
                  <c:v>4.3981342680163606E-2</c:v>
                </c:pt>
                <c:pt idx="7">
                  <c:v>4.2250779167169891E-2</c:v>
                </c:pt>
                <c:pt idx="8">
                  <c:v>4.0633285980612818E-2</c:v>
                </c:pt>
                <c:pt idx="9">
                  <c:v>3.8755372343539089E-2</c:v>
                </c:pt>
                <c:pt idx="10">
                  <c:v>3.7471438647840943E-2</c:v>
                </c:pt>
                <c:pt idx="11">
                  <c:v>3.5853328402882918E-2</c:v>
                </c:pt>
                <c:pt idx="12">
                  <c:v>3.4854679730383191E-2</c:v>
                </c:pt>
                <c:pt idx="13">
                  <c:v>3.4521438269775523E-2</c:v>
                </c:pt>
                <c:pt idx="14">
                  <c:v>3.432088962210228E-2</c:v>
                </c:pt>
                <c:pt idx="15">
                  <c:v>3.3607880257136631E-2</c:v>
                </c:pt>
                <c:pt idx="16">
                  <c:v>3.3452198439789603E-2</c:v>
                </c:pt>
                <c:pt idx="17">
                  <c:v>3.3368391020955269E-2</c:v>
                </c:pt>
                <c:pt idx="18">
                  <c:v>3.310705944271717E-2</c:v>
                </c:pt>
                <c:pt idx="19">
                  <c:v>3.3283611324564179E-2</c:v>
                </c:pt>
                <c:pt idx="20">
                  <c:v>3.3191443953695041E-2</c:v>
                </c:pt>
                <c:pt idx="21">
                  <c:v>3.289626710439747E-2</c:v>
                </c:pt>
                <c:pt idx="22">
                  <c:v>3.2811237265007086E-2</c:v>
                </c:pt>
                <c:pt idx="23">
                  <c:v>3.2931468416058096E-2</c:v>
                </c:pt>
                <c:pt idx="24">
                  <c:v>3.2697262071077732E-2</c:v>
                </c:pt>
                <c:pt idx="25">
                  <c:v>3.2614006514657984E-2</c:v>
                </c:pt>
                <c:pt idx="26">
                  <c:v>3.2224216977475482E-2</c:v>
                </c:pt>
                <c:pt idx="27">
                  <c:v>3.1984146707504817E-2</c:v>
                </c:pt>
                <c:pt idx="28">
                  <c:v>3.1546446461738854E-2</c:v>
                </c:pt>
                <c:pt idx="29">
                  <c:v>3.1334567725395245E-2</c:v>
                </c:pt>
                <c:pt idx="30">
                  <c:v>3.1364830653219808E-2</c:v>
                </c:pt>
                <c:pt idx="31">
                  <c:v>3.1348641012376138E-2</c:v>
                </c:pt>
                <c:pt idx="32">
                  <c:v>3.0834265229563715E-2</c:v>
                </c:pt>
                <c:pt idx="33">
                  <c:v>3.056757501036645E-2</c:v>
                </c:pt>
                <c:pt idx="34">
                  <c:v>3.036181517948815E-2</c:v>
                </c:pt>
                <c:pt idx="35">
                  <c:v>3.0485781636507454E-2</c:v>
                </c:pt>
                <c:pt idx="36">
                  <c:v>3.0276828804105205E-2</c:v>
                </c:pt>
                <c:pt idx="37">
                  <c:v>3.0090089246561768E-2</c:v>
                </c:pt>
                <c:pt idx="38">
                  <c:v>2.9826680279901388E-2</c:v>
                </c:pt>
                <c:pt idx="39">
                  <c:v>3.0140119126858156E-2</c:v>
                </c:pt>
                <c:pt idx="40">
                  <c:v>3.0096668619724234E-2</c:v>
                </c:pt>
                <c:pt idx="41">
                  <c:v>2.9936217415418746E-2</c:v>
                </c:pt>
                <c:pt idx="42">
                  <c:v>2.9557391189570653E-2</c:v>
                </c:pt>
                <c:pt idx="43">
                  <c:v>2.9260168115081218E-2</c:v>
                </c:pt>
                <c:pt idx="44">
                  <c:v>2.964082367846621E-2</c:v>
                </c:pt>
                <c:pt idx="45">
                  <c:v>2.9232971417259286E-2</c:v>
                </c:pt>
                <c:pt idx="46">
                  <c:v>2.8834684887963036E-2</c:v>
                </c:pt>
                <c:pt idx="47">
                  <c:v>2.8748142459179546E-2</c:v>
                </c:pt>
                <c:pt idx="48">
                  <c:v>2.8608342840736514E-2</c:v>
                </c:pt>
                <c:pt idx="49">
                  <c:v>2.882366768325759E-2</c:v>
                </c:pt>
                <c:pt idx="50">
                  <c:v>2.8292748856801747E-2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9871"/>
        <c:axId val="87824991"/>
      </c:scatterChart>
      <c:scatterChart>
        <c:scatterStyle val="lineMarker"/>
        <c:varyColors val="0"/>
        <c:ser>
          <c:idx val="1"/>
          <c:order val="1"/>
          <c:tx>
            <c:strRef>
              <c:f>childcare!$Y$1</c:f>
              <c:strCache>
                <c:ptCount val="1"/>
                <c:pt idx="0">
                  <c:v>total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childcare!$Y$3:$Y$53</c:f>
              <c:numCache>
                <c:formatCode>General</c:formatCode>
                <c:ptCount val="51"/>
                <c:pt idx="0">
                  <c:v>5.5507528474853025</c:v>
                </c:pt>
                <c:pt idx="1">
                  <c:v>5.6378417574159947</c:v>
                </c:pt>
                <c:pt idx="2">
                  <c:v>5.5268660057322228</c:v>
                </c:pt>
                <c:pt idx="3">
                  <c:v>5.5444039274398884</c:v>
                </c:pt>
                <c:pt idx="4">
                  <c:v>5.6990851782765217</c:v>
                </c:pt>
                <c:pt idx="5">
                  <c:v>5.6234468909152486</c:v>
                </c:pt>
                <c:pt idx="6">
                  <c:v>5.5119038281989088</c:v>
                </c:pt>
                <c:pt idx="7">
                  <c:v>5.2526663631771005</c:v>
                </c:pt>
                <c:pt idx="8">
                  <c:v>5.2313354642488035</c:v>
                </c:pt>
                <c:pt idx="9">
                  <c:v>5.162505033493928</c:v>
                </c:pt>
                <c:pt idx="10">
                  <c:v>5.1502588640079354</c:v>
                </c:pt>
                <c:pt idx="11">
                  <c:v>5.1211655647536354</c:v>
                </c:pt>
                <c:pt idx="12">
                  <c:v>4.9544343976657359</c:v>
                </c:pt>
                <c:pt idx="13">
                  <c:v>5.1373683198614906</c:v>
                </c:pt>
                <c:pt idx="14">
                  <c:v>5.0585302412241777</c:v>
                </c:pt>
                <c:pt idx="15">
                  <c:v>5.0465383077498629</c:v>
                </c:pt>
                <c:pt idx="16">
                  <c:v>4.950089521696702</c:v>
                </c:pt>
                <c:pt idx="17">
                  <c:v>5.0930863383108722</c:v>
                </c:pt>
                <c:pt idx="18">
                  <c:v>4.986743282886283</c:v>
                </c:pt>
                <c:pt idx="19">
                  <c:v>5.1579238202470394</c:v>
                </c:pt>
                <c:pt idx="20">
                  <c:v>5.0494484108120909</c:v>
                </c:pt>
                <c:pt idx="21">
                  <c:v>5.2089001960940848</c:v>
                </c:pt>
                <c:pt idx="22">
                  <c:v>4.9130423440775148</c:v>
                </c:pt>
                <c:pt idx="23">
                  <c:v>4.9876734008986077</c:v>
                </c:pt>
                <c:pt idx="24">
                  <c:v>5.2260255808287814</c:v>
                </c:pt>
                <c:pt idx="25">
                  <c:v>5.1694491041040136</c:v>
                </c:pt>
                <c:pt idx="26">
                  <c:v>5.1925179568891329</c:v>
                </c:pt>
                <c:pt idx="27">
                  <c:v>5.064504099812595</c:v>
                </c:pt>
                <c:pt idx="28">
                  <c:v>4.9770353427455776</c:v>
                </c:pt>
                <c:pt idx="29">
                  <c:v>5.0099080306155361</c:v>
                </c:pt>
                <c:pt idx="30">
                  <c:v>4.9966868094247712</c:v>
                </c:pt>
                <c:pt idx="31">
                  <c:v>5.0955307968949803</c:v>
                </c:pt>
                <c:pt idx="32">
                  <c:v>5.0979143401523341</c:v>
                </c:pt>
                <c:pt idx="33">
                  <c:v>5.01660403685222</c:v>
                </c:pt>
                <c:pt idx="34">
                  <c:v>5.0253574720691354</c:v>
                </c:pt>
                <c:pt idx="35">
                  <c:v>5.003451839003211</c:v>
                </c:pt>
                <c:pt idx="36">
                  <c:v>4.8937790090447448</c:v>
                </c:pt>
                <c:pt idx="37">
                  <c:v>5.0084134002145344</c:v>
                </c:pt>
                <c:pt idx="38">
                  <c:v>4.9539574318445654</c:v>
                </c:pt>
                <c:pt idx="39">
                  <c:v>5.1501919123627085</c:v>
                </c:pt>
                <c:pt idx="40">
                  <c:v>5.218083432870019</c:v>
                </c:pt>
                <c:pt idx="41">
                  <c:v>5.0973193174931559</c:v>
                </c:pt>
                <c:pt idx="42">
                  <c:v>4.9791732222111138</c:v>
                </c:pt>
                <c:pt idx="43">
                  <c:v>5.0842456827216651</c:v>
                </c:pt>
                <c:pt idx="44">
                  <c:v>5.0526007162172952</c:v>
                </c:pt>
                <c:pt idx="45">
                  <c:v>5.092683251722594</c:v>
                </c:pt>
                <c:pt idx="46">
                  <c:v>5.0527647859611164</c:v>
                </c:pt>
                <c:pt idx="47">
                  <c:v>4.9853311308364656</c:v>
                </c:pt>
                <c:pt idx="48">
                  <c:v>5.0677579702823952</c:v>
                </c:pt>
                <c:pt idx="49">
                  <c:v>4.827771463290313</c:v>
                </c:pt>
                <c:pt idx="50">
                  <c:v>5.029673316974506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4911"/>
        <c:axId val="87820191"/>
      </c:scatterChart>
      <c:valAx>
        <c:axId val="8783987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4991"/>
        <c:crosses val="autoZero"/>
        <c:crossBetween val="midCat"/>
      </c:valAx>
      <c:valAx>
        <c:axId val="87824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paying for childcare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9871"/>
        <c:crosses val="autoZero"/>
        <c:crossBetween val="midCat"/>
      </c:valAx>
      <c:valAx>
        <c:axId val="87820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projected expenditure on childcare (£2024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4911"/>
        <c:crosses val="max"/>
        <c:crossBetween val="midCat"/>
      </c:valAx>
      <c:valAx>
        <c:axId val="87814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1380268642889"/>
          <c:y val="0.69662875905195687"/>
          <c:w val="0.78000443878338743"/>
          <c:h val="0.1578388952214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receipt'!$AL$2</c:f>
              <c:strCache>
                <c:ptCount val="1"/>
                <c:pt idx="0">
                  <c:v>under 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receipt'!$U$4:$U$53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receipt'!$AL$4:$AL$53</c:f>
              <c:numCache>
                <c:formatCode>General</c:formatCode>
                <c:ptCount val="50"/>
                <c:pt idx="0">
                  <c:v>57.94509</c:v>
                </c:pt>
                <c:pt idx="1">
                  <c:v>58.093780000000002</c:v>
                </c:pt>
                <c:pt idx="2">
                  <c:v>57.638489999999997</c:v>
                </c:pt>
                <c:pt idx="3">
                  <c:v>57.605179999999997</c:v>
                </c:pt>
                <c:pt idx="4">
                  <c:v>57.837580000000003</c:v>
                </c:pt>
                <c:pt idx="5">
                  <c:v>58.970880000000001</c:v>
                </c:pt>
                <c:pt idx="6">
                  <c:v>57.616399999999999</c:v>
                </c:pt>
                <c:pt idx="7">
                  <c:v>57.906480000000002</c:v>
                </c:pt>
                <c:pt idx="8">
                  <c:v>57.877670000000002</c:v>
                </c:pt>
                <c:pt idx="9">
                  <c:v>57.663440000000001</c:v>
                </c:pt>
                <c:pt idx="10">
                  <c:v>57.941189999999999</c:v>
                </c:pt>
                <c:pt idx="11">
                  <c:v>57.10369</c:v>
                </c:pt>
                <c:pt idx="12">
                  <c:v>58.022550000000003</c:v>
                </c:pt>
                <c:pt idx="13">
                  <c:v>56.17071</c:v>
                </c:pt>
                <c:pt idx="14">
                  <c:v>58.056489999999997</c:v>
                </c:pt>
                <c:pt idx="15">
                  <c:v>57.950220000000002</c:v>
                </c:pt>
                <c:pt idx="16">
                  <c:v>57.341940000000001</c:v>
                </c:pt>
                <c:pt idx="17">
                  <c:v>57.696890000000003</c:v>
                </c:pt>
                <c:pt idx="18">
                  <c:v>58.474510000000002</c:v>
                </c:pt>
                <c:pt idx="19">
                  <c:v>57.599829999999997</c:v>
                </c:pt>
                <c:pt idx="20">
                  <c:v>58.380960000000002</c:v>
                </c:pt>
                <c:pt idx="21">
                  <c:v>57.124139999999997</c:v>
                </c:pt>
                <c:pt idx="22">
                  <c:v>58.266129999999997</c:v>
                </c:pt>
                <c:pt idx="23">
                  <c:v>57.354320000000001</c:v>
                </c:pt>
                <c:pt idx="24">
                  <c:v>57.715519999999998</c:v>
                </c:pt>
                <c:pt idx="25">
                  <c:v>55.682609999999997</c:v>
                </c:pt>
                <c:pt idx="26">
                  <c:v>57.014119999999998</c:v>
                </c:pt>
                <c:pt idx="27">
                  <c:v>56.720300000000002</c:v>
                </c:pt>
                <c:pt idx="28">
                  <c:v>56.736109999999996</c:v>
                </c:pt>
                <c:pt idx="29">
                  <c:v>56.61307</c:v>
                </c:pt>
                <c:pt idx="30">
                  <c:v>57.016950000000001</c:v>
                </c:pt>
                <c:pt idx="31">
                  <c:v>57.448149999999998</c:v>
                </c:pt>
                <c:pt idx="32">
                  <c:v>58.597070000000002</c:v>
                </c:pt>
                <c:pt idx="33">
                  <c:v>56.780659999999997</c:v>
                </c:pt>
                <c:pt idx="34">
                  <c:v>57.715899999999998</c:v>
                </c:pt>
                <c:pt idx="35">
                  <c:v>58.12988</c:v>
                </c:pt>
                <c:pt idx="36">
                  <c:v>57.801250000000003</c:v>
                </c:pt>
                <c:pt idx="37">
                  <c:v>57.692160000000001</c:v>
                </c:pt>
                <c:pt idx="38">
                  <c:v>57.50741</c:v>
                </c:pt>
                <c:pt idx="39">
                  <c:v>56.611750000000001</c:v>
                </c:pt>
                <c:pt idx="40">
                  <c:v>58.365519999999997</c:v>
                </c:pt>
                <c:pt idx="41">
                  <c:v>57.595480000000002</c:v>
                </c:pt>
                <c:pt idx="42">
                  <c:v>56.398719999999997</c:v>
                </c:pt>
                <c:pt idx="43">
                  <c:v>56.14969</c:v>
                </c:pt>
                <c:pt idx="44">
                  <c:v>56.77937</c:v>
                </c:pt>
                <c:pt idx="45">
                  <c:v>57.597180000000002</c:v>
                </c:pt>
                <c:pt idx="46">
                  <c:v>56.93412</c:v>
                </c:pt>
                <c:pt idx="47">
                  <c:v>58.527850000000001</c:v>
                </c:pt>
                <c:pt idx="48">
                  <c:v>56.917659999999998</c:v>
                </c:pt>
                <c:pt idx="49">
                  <c:v>57.88505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A-4C62-A19C-B89FE3C624EA}"/>
            </c:ext>
          </c:extLst>
        </c:ser>
        <c:ser>
          <c:idx val="1"/>
          <c:order val="1"/>
          <c:tx>
            <c:strRef>
              <c:f>'social care receipt'!$AM$2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receipt'!$U$4:$U$53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receipt'!$AM$4:$AM$53</c:f>
              <c:numCache>
                <c:formatCode>General</c:formatCode>
                <c:ptCount val="50"/>
                <c:pt idx="0">
                  <c:v>49.97542</c:v>
                </c:pt>
                <c:pt idx="1">
                  <c:v>49.471550000000001</c:v>
                </c:pt>
                <c:pt idx="2">
                  <c:v>49.358080000000001</c:v>
                </c:pt>
                <c:pt idx="3">
                  <c:v>50.25723</c:v>
                </c:pt>
                <c:pt idx="4">
                  <c:v>49.603700000000003</c:v>
                </c:pt>
                <c:pt idx="5">
                  <c:v>51.111429999999999</c:v>
                </c:pt>
                <c:pt idx="6">
                  <c:v>50.000979999999998</c:v>
                </c:pt>
                <c:pt idx="7">
                  <c:v>51.253740000000001</c:v>
                </c:pt>
                <c:pt idx="8">
                  <c:v>50.451090000000001</c:v>
                </c:pt>
                <c:pt idx="9">
                  <c:v>50.781239999999997</c:v>
                </c:pt>
                <c:pt idx="10">
                  <c:v>50.313580000000002</c:v>
                </c:pt>
                <c:pt idx="11">
                  <c:v>48.853960000000001</c:v>
                </c:pt>
                <c:pt idx="12">
                  <c:v>49.888680000000001</c:v>
                </c:pt>
                <c:pt idx="13">
                  <c:v>49.225769999999997</c:v>
                </c:pt>
                <c:pt idx="14">
                  <c:v>50.732819999999997</c:v>
                </c:pt>
                <c:pt idx="15">
                  <c:v>50.18497</c:v>
                </c:pt>
                <c:pt idx="16">
                  <c:v>49.038469999999997</c:v>
                </c:pt>
                <c:pt idx="17">
                  <c:v>50.19755</c:v>
                </c:pt>
                <c:pt idx="18">
                  <c:v>49.890389999999996</c:v>
                </c:pt>
                <c:pt idx="19">
                  <c:v>49.879779999999997</c:v>
                </c:pt>
                <c:pt idx="20">
                  <c:v>50.617640000000002</c:v>
                </c:pt>
                <c:pt idx="21">
                  <c:v>48.96116</c:v>
                </c:pt>
                <c:pt idx="22">
                  <c:v>49.444279999999999</c:v>
                </c:pt>
                <c:pt idx="23">
                  <c:v>50.553739999999998</c:v>
                </c:pt>
                <c:pt idx="24">
                  <c:v>50.077710000000003</c:v>
                </c:pt>
                <c:pt idx="25">
                  <c:v>49.827109999999998</c:v>
                </c:pt>
                <c:pt idx="26">
                  <c:v>50.17015</c:v>
                </c:pt>
                <c:pt idx="27">
                  <c:v>49.612130000000001</c:v>
                </c:pt>
                <c:pt idx="28">
                  <c:v>48.868360000000003</c:v>
                </c:pt>
                <c:pt idx="29">
                  <c:v>49.552379999999999</c:v>
                </c:pt>
                <c:pt idx="30">
                  <c:v>50.333159999999999</c:v>
                </c:pt>
                <c:pt idx="31">
                  <c:v>50.231780000000001</c:v>
                </c:pt>
                <c:pt idx="32">
                  <c:v>52.856560000000002</c:v>
                </c:pt>
                <c:pt idx="33">
                  <c:v>49.131010000000003</c:v>
                </c:pt>
                <c:pt idx="34">
                  <c:v>49.159059999999997</c:v>
                </c:pt>
                <c:pt idx="35">
                  <c:v>49.490729999999999</c:v>
                </c:pt>
                <c:pt idx="36">
                  <c:v>50.747039999999998</c:v>
                </c:pt>
                <c:pt idx="37">
                  <c:v>50.820430000000002</c:v>
                </c:pt>
                <c:pt idx="38">
                  <c:v>49.09093</c:v>
                </c:pt>
                <c:pt idx="39">
                  <c:v>49.831049999999998</c:v>
                </c:pt>
                <c:pt idx="40">
                  <c:v>49.966380000000001</c:v>
                </c:pt>
                <c:pt idx="41">
                  <c:v>49.418129999999998</c:v>
                </c:pt>
                <c:pt idx="42">
                  <c:v>44.672710000000002</c:v>
                </c:pt>
                <c:pt idx="43">
                  <c:v>49.239100000000001</c:v>
                </c:pt>
                <c:pt idx="44">
                  <c:v>49.531610000000001</c:v>
                </c:pt>
                <c:pt idx="45">
                  <c:v>49.444270000000003</c:v>
                </c:pt>
                <c:pt idx="46">
                  <c:v>50.643259999999998</c:v>
                </c:pt>
                <c:pt idx="47">
                  <c:v>49.498150000000003</c:v>
                </c:pt>
                <c:pt idx="48">
                  <c:v>48.782800000000002</c:v>
                </c:pt>
                <c:pt idx="49">
                  <c:v>49.826500000000003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A-4C62-A19C-B89FE3C624EA}"/>
            </c:ext>
          </c:extLst>
        </c:ser>
        <c:ser>
          <c:idx val="2"/>
          <c:order val="2"/>
          <c:tx>
            <c:strRef>
              <c:f>'social care receipt'!$AN$2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receipt'!$U$4:$U$53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receipt'!$AN$4:$AN$53</c:f>
              <c:numCache>
                <c:formatCode>General</c:formatCode>
                <c:ptCount val="50"/>
                <c:pt idx="0">
                  <c:v>16.487939999999998</c:v>
                </c:pt>
                <c:pt idx="1">
                  <c:v>16.903759999999998</c:v>
                </c:pt>
                <c:pt idx="2">
                  <c:v>16.861509999999999</c:v>
                </c:pt>
                <c:pt idx="3">
                  <c:v>16.99409</c:v>
                </c:pt>
                <c:pt idx="4">
                  <c:v>16.937629999999999</c:v>
                </c:pt>
                <c:pt idx="5">
                  <c:v>16.578189999999999</c:v>
                </c:pt>
                <c:pt idx="6">
                  <c:v>16.771519999999999</c:v>
                </c:pt>
                <c:pt idx="7">
                  <c:v>16.947099999999999</c:v>
                </c:pt>
                <c:pt idx="8">
                  <c:v>16.856850000000001</c:v>
                </c:pt>
                <c:pt idx="9">
                  <c:v>16.726559999999999</c:v>
                </c:pt>
                <c:pt idx="10">
                  <c:v>16.650210000000001</c:v>
                </c:pt>
                <c:pt idx="11">
                  <c:v>16.338080000000001</c:v>
                </c:pt>
                <c:pt idx="12">
                  <c:v>16.751390000000001</c:v>
                </c:pt>
                <c:pt idx="13">
                  <c:v>16.639880000000002</c:v>
                </c:pt>
                <c:pt idx="14">
                  <c:v>16.462</c:v>
                </c:pt>
                <c:pt idx="15">
                  <c:v>16.332260000000002</c:v>
                </c:pt>
                <c:pt idx="16">
                  <c:v>16.576789999999999</c:v>
                </c:pt>
                <c:pt idx="17">
                  <c:v>16.357780000000002</c:v>
                </c:pt>
                <c:pt idx="18">
                  <c:v>16.364129999999999</c:v>
                </c:pt>
                <c:pt idx="19">
                  <c:v>16.102820000000001</c:v>
                </c:pt>
                <c:pt idx="20">
                  <c:v>16.10483</c:v>
                </c:pt>
                <c:pt idx="21">
                  <c:v>16.092690000000001</c:v>
                </c:pt>
                <c:pt idx="22">
                  <c:v>15.982100000000001</c:v>
                </c:pt>
                <c:pt idx="23">
                  <c:v>16.13157</c:v>
                </c:pt>
                <c:pt idx="24">
                  <c:v>15.924950000000001</c:v>
                </c:pt>
                <c:pt idx="25">
                  <c:v>16.067229999999999</c:v>
                </c:pt>
                <c:pt idx="26">
                  <c:v>15.625349999999999</c:v>
                </c:pt>
                <c:pt idx="27">
                  <c:v>15.772740000000001</c:v>
                </c:pt>
                <c:pt idx="28">
                  <c:v>15.654629999999999</c:v>
                </c:pt>
                <c:pt idx="29">
                  <c:v>15.56352</c:v>
                </c:pt>
                <c:pt idx="30">
                  <c:v>15.78511</c:v>
                </c:pt>
                <c:pt idx="31">
                  <c:v>15.915850000000001</c:v>
                </c:pt>
                <c:pt idx="32">
                  <c:v>15.736890000000001</c:v>
                </c:pt>
                <c:pt idx="33">
                  <c:v>15.68008</c:v>
                </c:pt>
                <c:pt idx="34">
                  <c:v>15.57497</c:v>
                </c:pt>
                <c:pt idx="35">
                  <c:v>15.651339999999999</c:v>
                </c:pt>
                <c:pt idx="36">
                  <c:v>15.30349</c:v>
                </c:pt>
                <c:pt idx="37">
                  <c:v>15.75839</c:v>
                </c:pt>
                <c:pt idx="38">
                  <c:v>15.39714</c:v>
                </c:pt>
                <c:pt idx="39">
                  <c:v>15.646599999999999</c:v>
                </c:pt>
                <c:pt idx="40">
                  <c:v>15.618779999999999</c:v>
                </c:pt>
                <c:pt idx="41">
                  <c:v>15.57023</c:v>
                </c:pt>
                <c:pt idx="42">
                  <c:v>15.772180000000001</c:v>
                </c:pt>
                <c:pt idx="43">
                  <c:v>15.58745</c:v>
                </c:pt>
                <c:pt idx="44">
                  <c:v>15.713749999999999</c:v>
                </c:pt>
                <c:pt idx="45">
                  <c:v>15.585710000000001</c:v>
                </c:pt>
                <c:pt idx="46">
                  <c:v>15.463050000000001</c:v>
                </c:pt>
                <c:pt idx="47">
                  <c:v>15.3568</c:v>
                </c:pt>
                <c:pt idx="48">
                  <c:v>15.424580000000001</c:v>
                </c:pt>
                <c:pt idx="49">
                  <c:v>15.59911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A-4C62-A19C-B89FE3C624EA}"/>
            </c:ext>
          </c:extLst>
        </c:ser>
        <c:ser>
          <c:idx val="3"/>
          <c:order val="3"/>
          <c:tx>
            <c:strRef>
              <c:f>'social care receipt'!$AO$2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receipt'!$U$4:$U$53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receipt'!$AO$4:$AO$53</c:f>
              <c:numCache>
                <c:formatCode>General</c:formatCode>
                <c:ptCount val="50"/>
                <c:pt idx="0">
                  <c:v>14.09953</c:v>
                </c:pt>
                <c:pt idx="1">
                  <c:v>14.535539999999999</c:v>
                </c:pt>
                <c:pt idx="2">
                  <c:v>14.93459</c:v>
                </c:pt>
                <c:pt idx="3">
                  <c:v>15.18159</c:v>
                </c:pt>
                <c:pt idx="4">
                  <c:v>15.32999</c:v>
                </c:pt>
                <c:pt idx="5">
                  <c:v>15.43141</c:v>
                </c:pt>
                <c:pt idx="6">
                  <c:v>15.63203</c:v>
                </c:pt>
                <c:pt idx="7">
                  <c:v>15.44173</c:v>
                </c:pt>
                <c:pt idx="8">
                  <c:v>15.660220000000001</c:v>
                </c:pt>
                <c:pt idx="9">
                  <c:v>15.686590000000001</c:v>
                </c:pt>
                <c:pt idx="10">
                  <c:v>15.865259999999999</c:v>
                </c:pt>
                <c:pt idx="11">
                  <c:v>15.74291</c:v>
                </c:pt>
                <c:pt idx="12">
                  <c:v>15.66972</c:v>
                </c:pt>
                <c:pt idx="13">
                  <c:v>15.490170000000001</c:v>
                </c:pt>
                <c:pt idx="14">
                  <c:v>15.74686</c:v>
                </c:pt>
                <c:pt idx="15">
                  <c:v>15.502420000000001</c:v>
                </c:pt>
                <c:pt idx="16">
                  <c:v>15.528930000000001</c:v>
                </c:pt>
                <c:pt idx="17">
                  <c:v>15.53694</c:v>
                </c:pt>
                <c:pt idx="18">
                  <c:v>15.471069999999999</c:v>
                </c:pt>
                <c:pt idx="19">
                  <c:v>15.432919999999999</c:v>
                </c:pt>
                <c:pt idx="20">
                  <c:v>15.052910000000001</c:v>
                </c:pt>
                <c:pt idx="21">
                  <c:v>15.315989999999999</c:v>
                </c:pt>
                <c:pt idx="22">
                  <c:v>15.17243</c:v>
                </c:pt>
                <c:pt idx="23">
                  <c:v>15.201029999999999</c:v>
                </c:pt>
                <c:pt idx="24">
                  <c:v>15.11595</c:v>
                </c:pt>
                <c:pt idx="25">
                  <c:v>14.87886</c:v>
                </c:pt>
                <c:pt idx="26">
                  <c:v>14.870290000000001</c:v>
                </c:pt>
                <c:pt idx="27">
                  <c:v>14.95356</c:v>
                </c:pt>
                <c:pt idx="28">
                  <c:v>14.736510000000001</c:v>
                </c:pt>
                <c:pt idx="29">
                  <c:v>14.70215</c:v>
                </c:pt>
                <c:pt idx="30">
                  <c:v>14.67102</c:v>
                </c:pt>
                <c:pt idx="31">
                  <c:v>14.684570000000001</c:v>
                </c:pt>
                <c:pt idx="32">
                  <c:v>14.383789999999999</c:v>
                </c:pt>
                <c:pt idx="33">
                  <c:v>14.520239999999999</c:v>
                </c:pt>
                <c:pt idx="34">
                  <c:v>14.301679999999999</c:v>
                </c:pt>
                <c:pt idx="35">
                  <c:v>14.40818</c:v>
                </c:pt>
                <c:pt idx="36">
                  <c:v>14.3752</c:v>
                </c:pt>
                <c:pt idx="37">
                  <c:v>14.472020000000001</c:v>
                </c:pt>
                <c:pt idx="38">
                  <c:v>14.296519999999999</c:v>
                </c:pt>
                <c:pt idx="39">
                  <c:v>14.348100000000001</c:v>
                </c:pt>
                <c:pt idx="40">
                  <c:v>14.234400000000001</c:v>
                </c:pt>
                <c:pt idx="41">
                  <c:v>14.314069999999999</c:v>
                </c:pt>
                <c:pt idx="42">
                  <c:v>14.15873</c:v>
                </c:pt>
                <c:pt idx="43">
                  <c:v>14.217829999999999</c:v>
                </c:pt>
                <c:pt idx="44">
                  <c:v>14.1637</c:v>
                </c:pt>
                <c:pt idx="45">
                  <c:v>14.176019999999999</c:v>
                </c:pt>
                <c:pt idx="46">
                  <c:v>14.16417</c:v>
                </c:pt>
                <c:pt idx="47">
                  <c:v>14.136430000000001</c:v>
                </c:pt>
                <c:pt idx="48">
                  <c:v>14.222670000000001</c:v>
                </c:pt>
                <c:pt idx="49">
                  <c:v>14.25521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5-444F-B93C-914CE369A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9943132108486"/>
          <c:y val="0.73205963837853605"/>
          <c:w val="0.5472005686789150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3998764860275"/>
          <c:y val="5.0925925925925923E-2"/>
          <c:w val="0.85240430240337617"/>
          <c:h val="0.76635461056099019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receipt'!$BT$2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receipt'!$BT$4:$BT$54</c:f>
              <c:numCache>
                <c:formatCode>General</c:formatCode>
                <c:ptCount val="51"/>
                <c:pt idx="0">
                  <c:v>2.867310359088755</c:v>
                </c:pt>
                <c:pt idx="1">
                  <c:v>3.7637164775284986</c:v>
                </c:pt>
                <c:pt idx="2">
                  <c:v>4.4811144240726799</c:v>
                </c:pt>
                <c:pt idx="3">
                  <c:v>5.4147473388447898</c:v>
                </c:pt>
                <c:pt idx="4">
                  <c:v>6.1120892081706621</c:v>
                </c:pt>
                <c:pt idx="5">
                  <c:v>6.5067402338934563</c:v>
                </c:pt>
                <c:pt idx="6">
                  <c:v>6.7164132246983757</c:v>
                </c:pt>
                <c:pt idx="7">
                  <c:v>7.5958503248780076</c:v>
                </c:pt>
                <c:pt idx="8">
                  <c:v>8.338563020636931</c:v>
                </c:pt>
                <c:pt idx="9">
                  <c:v>8.5126881130062735</c:v>
                </c:pt>
                <c:pt idx="10">
                  <c:v>8.9939109981504188</c:v>
                </c:pt>
                <c:pt idx="11">
                  <c:v>9.1217304497412446</c:v>
                </c:pt>
                <c:pt idx="12">
                  <c:v>9.6359477200031236</c:v>
                </c:pt>
                <c:pt idx="13">
                  <c:v>9.7234397026449138</c:v>
                </c:pt>
                <c:pt idx="14">
                  <c:v>10.245311504018018</c:v>
                </c:pt>
                <c:pt idx="15">
                  <c:v>10.685112549884975</c:v>
                </c:pt>
                <c:pt idx="16">
                  <c:v>10.586338819708336</c:v>
                </c:pt>
                <c:pt idx="17">
                  <c:v>10.782070295265973</c:v>
                </c:pt>
                <c:pt idx="18">
                  <c:v>10.849515584107381</c:v>
                </c:pt>
                <c:pt idx="19">
                  <c:v>10.978930400420886</c:v>
                </c:pt>
                <c:pt idx="20">
                  <c:v>11.443159031973051</c:v>
                </c:pt>
                <c:pt idx="21">
                  <c:v>11.664041460628708</c:v>
                </c:pt>
                <c:pt idx="22">
                  <c:v>11.951136254446819</c:v>
                </c:pt>
                <c:pt idx="23">
                  <c:v>11.894654104208447</c:v>
                </c:pt>
                <c:pt idx="24">
                  <c:v>12.437963967290292</c:v>
                </c:pt>
                <c:pt idx="25">
                  <c:v>12.246289184975915</c:v>
                </c:pt>
                <c:pt idx="26">
                  <c:v>13.179923399433367</c:v>
                </c:pt>
                <c:pt idx="27">
                  <c:v>13.267172606656203</c:v>
                </c:pt>
                <c:pt idx="28">
                  <c:v>13.581822107590314</c:v>
                </c:pt>
                <c:pt idx="29">
                  <c:v>13.904730716651688</c:v>
                </c:pt>
                <c:pt idx="30">
                  <c:v>14.396397146190917</c:v>
                </c:pt>
                <c:pt idx="31">
                  <c:v>14.735321141306478</c:v>
                </c:pt>
                <c:pt idx="32">
                  <c:v>14.903718791512867</c:v>
                </c:pt>
                <c:pt idx="33">
                  <c:v>14.994772095978048</c:v>
                </c:pt>
                <c:pt idx="34">
                  <c:v>15.632188137440764</c:v>
                </c:pt>
                <c:pt idx="35">
                  <c:v>16.358447015833132</c:v>
                </c:pt>
                <c:pt idx="36">
                  <c:v>16.497651526008529</c:v>
                </c:pt>
                <c:pt idx="37">
                  <c:v>16.051494107848164</c:v>
                </c:pt>
                <c:pt idx="38">
                  <c:v>16.340784251253428</c:v>
                </c:pt>
                <c:pt idx="39">
                  <c:v>15.944354043276025</c:v>
                </c:pt>
                <c:pt idx="40">
                  <c:v>17.132668281579562</c:v>
                </c:pt>
                <c:pt idx="41">
                  <c:v>17.31275340799149</c:v>
                </c:pt>
                <c:pt idx="42">
                  <c:v>17.240913510104431</c:v>
                </c:pt>
                <c:pt idx="43">
                  <c:v>18.008109333962448</c:v>
                </c:pt>
                <c:pt idx="44">
                  <c:v>17.853457552325953</c:v>
                </c:pt>
                <c:pt idx="45">
                  <c:v>18.893464510705883</c:v>
                </c:pt>
                <c:pt idx="46">
                  <c:v>19.323249883622378</c:v>
                </c:pt>
                <c:pt idx="47">
                  <c:v>19.858505207570666</c:v>
                </c:pt>
                <c:pt idx="48">
                  <c:v>19.594851032851551</c:v>
                </c:pt>
                <c:pt idx="49">
                  <c:v>19.953847906201542</c:v>
                </c:pt>
                <c:pt idx="50">
                  <c:v>19.83303039008624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47A-B4A0-670C0CA106A1}"/>
            </c:ext>
          </c:extLst>
        </c:ser>
        <c:ser>
          <c:idx val="1"/>
          <c:order val="1"/>
          <c:tx>
            <c:strRef>
              <c:f>'social care receipt'!$BU$2</c:f>
              <c:strCache>
                <c:ptCount val="1"/>
                <c:pt idx="0">
                  <c:v>partners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receipt'!$BU$4:$BU$54</c:f>
              <c:numCache>
                <c:formatCode>General</c:formatCode>
                <c:ptCount val="51"/>
                <c:pt idx="0">
                  <c:v>19.066179701580548</c:v>
                </c:pt>
                <c:pt idx="1">
                  <c:v>21.8622951654189</c:v>
                </c:pt>
                <c:pt idx="2">
                  <c:v>25.628145008641159</c:v>
                </c:pt>
                <c:pt idx="3">
                  <c:v>27.720156791213622</c:v>
                </c:pt>
                <c:pt idx="4">
                  <c:v>30.255570500517798</c:v>
                </c:pt>
                <c:pt idx="5">
                  <c:v>32.031647700430526</c:v>
                </c:pt>
                <c:pt idx="6">
                  <c:v>33.514413388156349</c:v>
                </c:pt>
                <c:pt idx="7">
                  <c:v>35.26554425509827</c:v>
                </c:pt>
                <c:pt idx="8">
                  <c:v>36.408258787158495</c:v>
                </c:pt>
                <c:pt idx="9">
                  <c:v>37.012756320343506</c:v>
                </c:pt>
                <c:pt idx="10">
                  <c:v>38.342521199333873</c:v>
                </c:pt>
                <c:pt idx="11">
                  <c:v>38.956763154697761</c:v>
                </c:pt>
                <c:pt idx="12">
                  <c:v>41.16776124973714</c:v>
                </c:pt>
                <c:pt idx="13">
                  <c:v>41.368224074205308</c:v>
                </c:pt>
                <c:pt idx="14">
                  <c:v>42.756260623699362</c:v>
                </c:pt>
                <c:pt idx="15">
                  <c:v>43.544695227328624</c:v>
                </c:pt>
                <c:pt idx="16">
                  <c:v>44.802460663031979</c:v>
                </c:pt>
                <c:pt idx="17">
                  <c:v>46.069196023560401</c:v>
                </c:pt>
                <c:pt idx="18">
                  <c:v>46.924442582465701</c:v>
                </c:pt>
                <c:pt idx="19">
                  <c:v>47.56579120556944</c:v>
                </c:pt>
                <c:pt idx="20">
                  <c:v>48.106245171259268</c:v>
                </c:pt>
                <c:pt idx="21">
                  <c:v>48.968446367299805</c:v>
                </c:pt>
                <c:pt idx="22">
                  <c:v>49.674063111534508</c:v>
                </c:pt>
                <c:pt idx="23">
                  <c:v>51.246903303356021</c:v>
                </c:pt>
                <c:pt idx="24">
                  <c:v>51.880302707560588</c:v>
                </c:pt>
                <c:pt idx="25">
                  <c:v>52.401918739273562</c:v>
                </c:pt>
                <c:pt idx="26">
                  <c:v>53.424041123714765</c:v>
                </c:pt>
                <c:pt idx="27">
                  <c:v>54.342413514963063</c:v>
                </c:pt>
                <c:pt idx="28">
                  <c:v>54.726937497209668</c:v>
                </c:pt>
                <c:pt idx="29">
                  <c:v>55.581404123926831</c:v>
                </c:pt>
                <c:pt idx="30">
                  <c:v>57.336815413939625</c:v>
                </c:pt>
                <c:pt idx="31">
                  <c:v>58.609842628927964</c:v>
                </c:pt>
                <c:pt idx="32">
                  <c:v>59.817802844497137</c:v>
                </c:pt>
                <c:pt idx="33">
                  <c:v>60.565491793717825</c:v>
                </c:pt>
                <c:pt idx="34">
                  <c:v>61.14015776111016</c:v>
                </c:pt>
                <c:pt idx="35">
                  <c:v>63.728188396319986</c:v>
                </c:pt>
                <c:pt idx="36">
                  <c:v>64.154178959644796</c:v>
                </c:pt>
                <c:pt idx="37">
                  <c:v>67.421898842321895</c:v>
                </c:pt>
                <c:pt idx="38">
                  <c:v>67.214124502193144</c:v>
                </c:pt>
                <c:pt idx="39">
                  <c:v>69.334695843517864</c:v>
                </c:pt>
                <c:pt idx="40">
                  <c:v>70.872824462541232</c:v>
                </c:pt>
                <c:pt idx="41">
                  <c:v>72.95059539988118</c:v>
                </c:pt>
                <c:pt idx="42">
                  <c:v>73.429503316552029</c:v>
                </c:pt>
                <c:pt idx="43">
                  <c:v>75.755284354330257</c:v>
                </c:pt>
                <c:pt idx="44">
                  <c:v>77.311829164163768</c:v>
                </c:pt>
                <c:pt idx="45">
                  <c:v>78.410985365531275</c:v>
                </c:pt>
                <c:pt idx="46">
                  <c:v>80.904124382245953</c:v>
                </c:pt>
                <c:pt idx="47">
                  <c:v>81.738376822232027</c:v>
                </c:pt>
                <c:pt idx="48">
                  <c:v>84.040295517094364</c:v>
                </c:pt>
                <c:pt idx="49">
                  <c:v>87.497599313253616</c:v>
                </c:pt>
                <c:pt idx="50">
                  <c:v>89.663721426082773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9-447A-B4A0-670C0CA106A1}"/>
            </c:ext>
          </c:extLst>
        </c:ser>
        <c:ser>
          <c:idx val="2"/>
          <c:order val="2"/>
          <c:tx>
            <c:strRef>
              <c:f>'social care receipt'!$BV$2</c:f>
              <c:strCache>
                <c:ptCount val="1"/>
                <c:pt idx="0">
                  <c:v>daughters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receipt'!$BV$4:$BV$54</c:f>
              <c:numCache>
                <c:formatCode>General</c:formatCode>
                <c:ptCount val="51"/>
                <c:pt idx="0">
                  <c:v>4.5098729252415914</c:v>
                </c:pt>
                <c:pt idx="1">
                  <c:v>4.637076694607102</c:v>
                </c:pt>
                <c:pt idx="2">
                  <c:v>4.8865355724857409</c:v>
                </c:pt>
                <c:pt idx="3">
                  <c:v>4.8930501756991287</c:v>
                </c:pt>
                <c:pt idx="4">
                  <c:v>5.2246347751043309</c:v>
                </c:pt>
                <c:pt idx="5">
                  <c:v>5.3465272431142319</c:v>
                </c:pt>
                <c:pt idx="6">
                  <c:v>5.8006250644637012</c:v>
                </c:pt>
                <c:pt idx="7">
                  <c:v>5.8829078557785772</c:v>
                </c:pt>
                <c:pt idx="8">
                  <c:v>6.0274924453731753</c:v>
                </c:pt>
                <c:pt idx="9">
                  <c:v>6.157332537850877</c:v>
                </c:pt>
                <c:pt idx="10">
                  <c:v>6.3014158616499865</c:v>
                </c:pt>
                <c:pt idx="11">
                  <c:v>6.5857514311013539</c:v>
                </c:pt>
                <c:pt idx="12">
                  <c:v>6.7709765168820368</c:v>
                </c:pt>
                <c:pt idx="13">
                  <c:v>6.9941459349892687</c:v>
                </c:pt>
                <c:pt idx="14">
                  <c:v>7.5304381669984632</c:v>
                </c:pt>
                <c:pt idx="15">
                  <c:v>7.7777438271764359</c:v>
                </c:pt>
                <c:pt idx="16">
                  <c:v>7.9065177749263915</c:v>
                </c:pt>
                <c:pt idx="17">
                  <c:v>8.118348787738789</c:v>
                </c:pt>
                <c:pt idx="18">
                  <c:v>8.5079099991625604</c:v>
                </c:pt>
                <c:pt idx="19">
                  <c:v>8.7911584857918061</c:v>
                </c:pt>
                <c:pt idx="20">
                  <c:v>9.2972040679099948</c:v>
                </c:pt>
                <c:pt idx="21">
                  <c:v>9.423687367647215</c:v>
                </c:pt>
                <c:pt idx="22">
                  <c:v>9.4642754922868981</c:v>
                </c:pt>
                <c:pt idx="23">
                  <c:v>10.067399258167134</c:v>
                </c:pt>
                <c:pt idx="24">
                  <c:v>10.34814247941874</c:v>
                </c:pt>
                <c:pt idx="25">
                  <c:v>10.630710646411966</c:v>
                </c:pt>
                <c:pt idx="26">
                  <c:v>11.035027603873054</c:v>
                </c:pt>
                <c:pt idx="27">
                  <c:v>11.667281150295944</c:v>
                </c:pt>
                <c:pt idx="28">
                  <c:v>11.636584770387262</c:v>
                </c:pt>
                <c:pt idx="29">
                  <c:v>12.043552344626764</c:v>
                </c:pt>
                <c:pt idx="30">
                  <c:v>12.628902886915151</c:v>
                </c:pt>
                <c:pt idx="31">
                  <c:v>12.712884370424279</c:v>
                </c:pt>
                <c:pt idx="32">
                  <c:v>13.232777485621501</c:v>
                </c:pt>
                <c:pt idx="33">
                  <c:v>13.373344300334221</c:v>
                </c:pt>
                <c:pt idx="34">
                  <c:v>13.849590909242663</c:v>
                </c:pt>
                <c:pt idx="35">
                  <c:v>14.225131683752906</c:v>
                </c:pt>
                <c:pt idx="36">
                  <c:v>14.844255113997187</c:v>
                </c:pt>
                <c:pt idx="37">
                  <c:v>15.186562350411556</c:v>
                </c:pt>
                <c:pt idx="38">
                  <c:v>15.28441080883227</c:v>
                </c:pt>
                <c:pt idx="39">
                  <c:v>15.67898632578874</c:v>
                </c:pt>
                <c:pt idx="40">
                  <c:v>16.0083726428463</c:v>
                </c:pt>
                <c:pt idx="41">
                  <c:v>16.218694594034112</c:v>
                </c:pt>
                <c:pt idx="42">
                  <c:v>16.48336970255529</c:v>
                </c:pt>
                <c:pt idx="43">
                  <c:v>17.014543579552054</c:v>
                </c:pt>
                <c:pt idx="44">
                  <c:v>17.185521627488416</c:v>
                </c:pt>
                <c:pt idx="45">
                  <c:v>17.966339322306581</c:v>
                </c:pt>
                <c:pt idx="46">
                  <c:v>18.006692788009669</c:v>
                </c:pt>
                <c:pt idx="47">
                  <c:v>19.021045754858697</c:v>
                </c:pt>
                <c:pt idx="48">
                  <c:v>19.086188504996372</c:v>
                </c:pt>
                <c:pt idx="49">
                  <c:v>19.54774300076318</c:v>
                </c:pt>
                <c:pt idx="50">
                  <c:v>20.177425849939087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9-447A-B4A0-670C0CA106A1}"/>
            </c:ext>
          </c:extLst>
        </c:ser>
        <c:ser>
          <c:idx val="3"/>
          <c:order val="3"/>
          <c:tx>
            <c:strRef>
              <c:f>'social care receipt'!$BW$2</c:f>
              <c:strCache>
                <c:ptCount val="1"/>
                <c:pt idx="0">
                  <c:v>sons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receipt'!$BW$4:$BW$54</c:f>
              <c:numCache>
                <c:formatCode>General</c:formatCode>
                <c:ptCount val="51"/>
                <c:pt idx="0">
                  <c:v>2.1818319968171496</c:v>
                </c:pt>
                <c:pt idx="1">
                  <c:v>2.3341760216339495</c:v>
                </c:pt>
                <c:pt idx="2">
                  <c:v>2.4356047972105404</c:v>
                </c:pt>
                <c:pt idx="3">
                  <c:v>2.4537132186452748</c:v>
                </c:pt>
                <c:pt idx="4">
                  <c:v>2.5706243565905598</c:v>
                </c:pt>
                <c:pt idx="5">
                  <c:v>2.6745012756743582</c:v>
                </c:pt>
                <c:pt idx="6">
                  <c:v>2.7989333148081448</c:v>
                </c:pt>
                <c:pt idx="7">
                  <c:v>2.9010542308816882</c:v>
                </c:pt>
                <c:pt idx="8">
                  <c:v>3.03149348856995</c:v>
                </c:pt>
                <c:pt idx="9">
                  <c:v>3.0436284961761801</c:v>
                </c:pt>
                <c:pt idx="10">
                  <c:v>3.1092093677954025</c:v>
                </c:pt>
                <c:pt idx="11">
                  <c:v>3.2328820968453007</c:v>
                </c:pt>
                <c:pt idx="12">
                  <c:v>3.3558612307358087</c:v>
                </c:pt>
                <c:pt idx="13">
                  <c:v>3.2910322132466137</c:v>
                </c:pt>
                <c:pt idx="14">
                  <c:v>3.4566952419601162</c:v>
                </c:pt>
                <c:pt idx="15">
                  <c:v>3.5803597466671073</c:v>
                </c:pt>
                <c:pt idx="16">
                  <c:v>3.746307714354133</c:v>
                </c:pt>
                <c:pt idx="17">
                  <c:v>3.8398781243660269</c:v>
                </c:pt>
                <c:pt idx="18">
                  <c:v>3.9841287946085386</c:v>
                </c:pt>
                <c:pt idx="19">
                  <c:v>4.0802545324491817</c:v>
                </c:pt>
                <c:pt idx="20">
                  <c:v>4.1347017778658808</c:v>
                </c:pt>
                <c:pt idx="21">
                  <c:v>4.2427218315828252</c:v>
                </c:pt>
                <c:pt idx="22">
                  <c:v>4.4777406710514942</c:v>
                </c:pt>
                <c:pt idx="23">
                  <c:v>4.6103491009069355</c:v>
                </c:pt>
                <c:pt idx="24">
                  <c:v>4.5916984220033976</c:v>
                </c:pt>
                <c:pt idx="25">
                  <c:v>4.922794104021369</c:v>
                </c:pt>
                <c:pt idx="26">
                  <c:v>4.813135907421505</c:v>
                </c:pt>
                <c:pt idx="27">
                  <c:v>5.2027533030927202</c:v>
                </c:pt>
                <c:pt idx="28">
                  <c:v>5.3715051691735693</c:v>
                </c:pt>
                <c:pt idx="29">
                  <c:v>5.7107135174447743</c:v>
                </c:pt>
                <c:pt idx="30">
                  <c:v>5.7324958597326843</c:v>
                </c:pt>
                <c:pt idx="31">
                  <c:v>5.7135546005903057</c:v>
                </c:pt>
                <c:pt idx="32">
                  <c:v>5.9971598895006233</c:v>
                </c:pt>
                <c:pt idx="33">
                  <c:v>6.1054865320584666</c:v>
                </c:pt>
                <c:pt idx="34">
                  <c:v>6.192964172982772</c:v>
                </c:pt>
                <c:pt idx="35">
                  <c:v>6.7335206815924451</c:v>
                </c:pt>
                <c:pt idx="36">
                  <c:v>6.7176308908483042</c:v>
                </c:pt>
                <c:pt idx="37">
                  <c:v>6.8263260646162509</c:v>
                </c:pt>
                <c:pt idx="38">
                  <c:v>7.0723183666345824</c:v>
                </c:pt>
                <c:pt idx="39">
                  <c:v>7.0910040672919195</c:v>
                </c:pt>
                <c:pt idx="40">
                  <c:v>7.1946119249699567</c:v>
                </c:pt>
                <c:pt idx="41">
                  <c:v>7.4959227177409531</c:v>
                </c:pt>
                <c:pt idx="42">
                  <c:v>7.3977716440735435</c:v>
                </c:pt>
                <c:pt idx="43">
                  <c:v>7.7500900163322131</c:v>
                </c:pt>
                <c:pt idx="44">
                  <c:v>7.9520627195153732</c:v>
                </c:pt>
                <c:pt idx="45">
                  <c:v>8.1007234083943498</c:v>
                </c:pt>
                <c:pt idx="46">
                  <c:v>8.0930206964147242</c:v>
                </c:pt>
                <c:pt idx="47">
                  <c:v>8.3682622869751775</c:v>
                </c:pt>
                <c:pt idx="48">
                  <c:v>8.4270367069140377</c:v>
                </c:pt>
                <c:pt idx="49">
                  <c:v>9.0661533058424908</c:v>
                </c:pt>
                <c:pt idx="50">
                  <c:v>9.0369579809264913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9-447A-B4A0-670C0CA106A1}"/>
            </c:ext>
          </c:extLst>
        </c:ser>
        <c:ser>
          <c:idx val="4"/>
          <c:order val="4"/>
          <c:tx>
            <c:strRef>
              <c:f>'social care receipt'!$BX$2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receipt'!$BX$4:$BX$54</c:f>
              <c:numCache>
                <c:formatCode>General</c:formatCode>
                <c:ptCount val="51"/>
                <c:pt idx="0">
                  <c:v>4.4940697829650915</c:v>
                </c:pt>
                <c:pt idx="1">
                  <c:v>4.3801281570414989</c:v>
                </c:pt>
                <c:pt idx="2">
                  <c:v>4.6869210637531733</c:v>
                </c:pt>
                <c:pt idx="3">
                  <c:v>4.8534537411816414</c:v>
                </c:pt>
                <c:pt idx="4">
                  <c:v>4.803937841232214</c:v>
                </c:pt>
                <c:pt idx="5">
                  <c:v>5.1099228735516284</c:v>
                </c:pt>
                <c:pt idx="6">
                  <c:v>4.8962842562319615</c:v>
                </c:pt>
                <c:pt idx="7">
                  <c:v>5.2567102101493441</c:v>
                </c:pt>
                <c:pt idx="8">
                  <c:v>5.2174791066318562</c:v>
                </c:pt>
                <c:pt idx="9">
                  <c:v>5.2981522479460548</c:v>
                </c:pt>
                <c:pt idx="10">
                  <c:v>5.3542347709556566</c:v>
                </c:pt>
                <c:pt idx="11">
                  <c:v>5.121303630993598</c:v>
                </c:pt>
                <c:pt idx="12">
                  <c:v>5.30289707039414</c:v>
                </c:pt>
                <c:pt idx="13">
                  <c:v>5.5735784088480527</c:v>
                </c:pt>
                <c:pt idx="14">
                  <c:v>5.8784394367810471</c:v>
                </c:pt>
                <c:pt idx="15">
                  <c:v>5.771389069549457</c:v>
                </c:pt>
                <c:pt idx="16">
                  <c:v>6.0108954319685663</c:v>
                </c:pt>
                <c:pt idx="17">
                  <c:v>6.1714374868843755</c:v>
                </c:pt>
                <c:pt idx="18">
                  <c:v>6.7805265205237557</c:v>
                </c:pt>
                <c:pt idx="19">
                  <c:v>6.9822734063071019</c:v>
                </c:pt>
                <c:pt idx="20">
                  <c:v>6.7522693391261868</c:v>
                </c:pt>
                <c:pt idx="21">
                  <c:v>7.0983645058590339</c:v>
                </c:pt>
                <c:pt idx="22">
                  <c:v>7.2492988046979656</c:v>
                </c:pt>
                <c:pt idx="23">
                  <c:v>7.2005941892625254</c:v>
                </c:pt>
                <c:pt idx="24">
                  <c:v>7.441610705846279</c:v>
                </c:pt>
                <c:pt idx="25">
                  <c:v>7.6657318371065823</c:v>
                </c:pt>
                <c:pt idx="26">
                  <c:v>8.2590466828493572</c:v>
                </c:pt>
                <c:pt idx="27">
                  <c:v>8.031469451939472</c:v>
                </c:pt>
                <c:pt idx="28">
                  <c:v>8.1042939103686855</c:v>
                </c:pt>
                <c:pt idx="29">
                  <c:v>8.5338569238106494</c:v>
                </c:pt>
                <c:pt idx="30">
                  <c:v>9.019972414916829</c:v>
                </c:pt>
                <c:pt idx="31">
                  <c:v>9.1928937323878106</c:v>
                </c:pt>
                <c:pt idx="32">
                  <c:v>9.4638117815563199</c:v>
                </c:pt>
                <c:pt idx="33">
                  <c:v>9.2699544476354099</c:v>
                </c:pt>
                <c:pt idx="34">
                  <c:v>9.5568195419095954</c:v>
                </c:pt>
                <c:pt idx="35">
                  <c:v>9.7709094219306074</c:v>
                </c:pt>
                <c:pt idx="36">
                  <c:v>10.455829605648066</c:v>
                </c:pt>
                <c:pt idx="37">
                  <c:v>10.636612749140291</c:v>
                </c:pt>
                <c:pt idx="38">
                  <c:v>10.611935287644327</c:v>
                </c:pt>
                <c:pt idx="39">
                  <c:v>11.137061874548767</c:v>
                </c:pt>
                <c:pt idx="40">
                  <c:v>11.046575659925381</c:v>
                </c:pt>
                <c:pt idx="41">
                  <c:v>11.220972258567269</c:v>
                </c:pt>
                <c:pt idx="42">
                  <c:v>11.337591508631741</c:v>
                </c:pt>
                <c:pt idx="43">
                  <c:v>12.032972886226219</c:v>
                </c:pt>
                <c:pt idx="44">
                  <c:v>12.407411681594837</c:v>
                </c:pt>
                <c:pt idx="45">
                  <c:v>12.44578220343319</c:v>
                </c:pt>
                <c:pt idx="46">
                  <c:v>13.18954503548842</c:v>
                </c:pt>
                <c:pt idx="47">
                  <c:v>13.603400439291351</c:v>
                </c:pt>
                <c:pt idx="48">
                  <c:v>13.738541811437077</c:v>
                </c:pt>
                <c:pt idx="49">
                  <c:v>14.686302601646004</c:v>
                </c:pt>
                <c:pt idx="50">
                  <c:v>14.559019219712082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9-447A-B4A0-670C0CA106A1}"/>
            </c:ext>
          </c:extLst>
        </c:ser>
        <c:ser>
          <c:idx val="5"/>
          <c:order val="5"/>
          <c:tx>
            <c:strRef>
              <c:f>'social care receipt'!$BY$2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receipt'!$BY$4:$BY$54</c:f>
              <c:numCache>
                <c:formatCode>General</c:formatCode>
                <c:ptCount val="51"/>
                <c:pt idx="0">
                  <c:v>5.2509822735130083</c:v>
                </c:pt>
                <c:pt idx="1">
                  <c:v>5.195459361822099</c:v>
                </c:pt>
                <c:pt idx="2">
                  <c:v>5.6524667611976191</c:v>
                </c:pt>
                <c:pt idx="3">
                  <c:v>5.6159790941335004</c:v>
                </c:pt>
                <c:pt idx="4">
                  <c:v>6.0473014290961924</c:v>
                </c:pt>
                <c:pt idx="5">
                  <c:v>6.142832978525278</c:v>
                </c:pt>
                <c:pt idx="6">
                  <c:v>6.4732499114542446</c:v>
                </c:pt>
                <c:pt idx="7">
                  <c:v>6.5491585807251429</c:v>
                </c:pt>
                <c:pt idx="8">
                  <c:v>6.7457116965768611</c:v>
                </c:pt>
                <c:pt idx="9">
                  <c:v>6.8996027767228361</c:v>
                </c:pt>
                <c:pt idx="10">
                  <c:v>7.3393339379330307</c:v>
                </c:pt>
                <c:pt idx="11">
                  <c:v>7.6415360589293515</c:v>
                </c:pt>
                <c:pt idx="12">
                  <c:v>7.9754504123380041</c:v>
                </c:pt>
                <c:pt idx="13">
                  <c:v>7.8775026964953083</c:v>
                </c:pt>
                <c:pt idx="14">
                  <c:v>8.4043878477652285</c:v>
                </c:pt>
                <c:pt idx="15">
                  <c:v>8.5513283304743979</c:v>
                </c:pt>
                <c:pt idx="16">
                  <c:v>9.0128793245804797</c:v>
                </c:pt>
                <c:pt idx="17">
                  <c:v>9.3481548295675765</c:v>
                </c:pt>
                <c:pt idx="18">
                  <c:v>9.8914519028934667</c:v>
                </c:pt>
                <c:pt idx="19">
                  <c:v>10.026273925729454</c:v>
                </c:pt>
                <c:pt idx="20">
                  <c:v>10.387573720231385</c:v>
                </c:pt>
                <c:pt idx="21">
                  <c:v>10.929218287875925</c:v>
                </c:pt>
                <c:pt idx="22">
                  <c:v>11.488912322271361</c:v>
                </c:pt>
                <c:pt idx="23">
                  <c:v>11.674515616233951</c:v>
                </c:pt>
                <c:pt idx="24">
                  <c:v>12.347708881150583</c:v>
                </c:pt>
                <c:pt idx="25">
                  <c:v>12.444737983701897</c:v>
                </c:pt>
                <c:pt idx="26">
                  <c:v>12.72369354270789</c:v>
                </c:pt>
                <c:pt idx="27">
                  <c:v>13.157746556201149</c:v>
                </c:pt>
                <c:pt idx="28">
                  <c:v>13.941848822087204</c:v>
                </c:pt>
                <c:pt idx="29">
                  <c:v>14.243686209534859</c:v>
                </c:pt>
                <c:pt idx="30">
                  <c:v>14.584089746585372</c:v>
                </c:pt>
                <c:pt idx="31">
                  <c:v>15.439163521754118</c:v>
                </c:pt>
                <c:pt idx="32">
                  <c:v>15.519040488776731</c:v>
                </c:pt>
                <c:pt idx="33">
                  <c:v>16.02211982039498</c:v>
                </c:pt>
                <c:pt idx="34">
                  <c:v>16.517542560699599</c:v>
                </c:pt>
                <c:pt idx="35">
                  <c:v>16.85486585986872</c:v>
                </c:pt>
                <c:pt idx="36">
                  <c:v>17.74231357779378</c:v>
                </c:pt>
                <c:pt idx="37">
                  <c:v>18.12044989799162</c:v>
                </c:pt>
                <c:pt idx="38">
                  <c:v>18.49626877397445</c:v>
                </c:pt>
                <c:pt idx="39">
                  <c:v>18.912555469346842</c:v>
                </c:pt>
                <c:pt idx="40">
                  <c:v>19.30003798052768</c:v>
                </c:pt>
                <c:pt idx="41">
                  <c:v>19.800684082918742</c:v>
                </c:pt>
                <c:pt idx="42">
                  <c:v>20.469421248581817</c:v>
                </c:pt>
                <c:pt idx="43">
                  <c:v>20.539403723935422</c:v>
                </c:pt>
                <c:pt idx="44">
                  <c:v>21.294272849521594</c:v>
                </c:pt>
                <c:pt idx="45">
                  <c:v>21.950646773600969</c:v>
                </c:pt>
                <c:pt idx="46">
                  <c:v>22.043806108069923</c:v>
                </c:pt>
                <c:pt idx="47">
                  <c:v>22.698028612913088</c:v>
                </c:pt>
                <c:pt idx="48">
                  <c:v>24.107959416769443</c:v>
                </c:pt>
                <c:pt idx="49">
                  <c:v>24.4850499801721</c:v>
                </c:pt>
                <c:pt idx="50">
                  <c:v>25.715212908809285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9-447A-B4A0-670C0CA1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09535"/>
        <c:axId val="436310495"/>
      </c:areaChart>
      <c:catAx>
        <c:axId val="43630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10495"/>
        <c:crosses val="autoZero"/>
        <c:auto val="1"/>
        <c:lblAlgn val="ctr"/>
        <c:lblOffset val="100"/>
        <c:noMultiLvlLbl val="0"/>
      </c:catAx>
      <c:valAx>
        <c:axId val="4363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aggregate value of social</a:t>
                </a:r>
                <a:r>
                  <a:rPr lang="en-GB" baseline="0"/>
                  <a:t> care (£2024 billion)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69178117441"/>
          <c:y val="6.3515248317671566E-2"/>
          <c:w val="0.68382790386495806"/>
          <c:h val="7.0203287972240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6159230096238"/>
          <c:y val="5.0925925925925923E-2"/>
          <c:w val="0.72726640419947508"/>
          <c:h val="0.72535505978419368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'social care receipt'!$CB$2</c:f>
              <c:strCache>
                <c:ptCount val="1"/>
                <c:pt idx="0">
                  <c:v>informal care to GDP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receipt'!$CB$4:$CB$54</c:f>
              <c:numCache>
                <c:formatCode>General</c:formatCode>
                <c:ptCount val="51"/>
                <c:pt idx="0">
                  <c:v>1.5189755433496455E-2</c:v>
                </c:pt>
                <c:pt idx="1">
                  <c:v>1.5702416664017508E-2</c:v>
                </c:pt>
                <c:pt idx="2">
                  <c:v>1.6807118994981725E-2</c:v>
                </c:pt>
                <c:pt idx="3">
                  <c:v>1.8564081478881795E-2</c:v>
                </c:pt>
                <c:pt idx="4">
                  <c:v>2.0011587001039038E-2</c:v>
                </c:pt>
                <c:pt idx="5">
                  <c:v>2.0873820692690892E-2</c:v>
                </c:pt>
                <c:pt idx="6">
                  <c:v>2.1294624662994172E-2</c:v>
                </c:pt>
                <c:pt idx="7">
                  <c:v>2.2114247577341602E-2</c:v>
                </c:pt>
                <c:pt idx="8">
                  <c:v>2.2536724448066047E-2</c:v>
                </c:pt>
                <c:pt idx="9">
                  <c:v>2.2539056205382092E-2</c:v>
                </c:pt>
                <c:pt idx="10">
                  <c:v>2.2889167646089652E-2</c:v>
                </c:pt>
                <c:pt idx="11">
                  <c:v>2.280395158446949E-2</c:v>
                </c:pt>
                <c:pt idx="12">
                  <c:v>2.3528023743682378E-2</c:v>
                </c:pt>
                <c:pt idx="13">
                  <c:v>2.3336809216590104E-2</c:v>
                </c:pt>
                <c:pt idx="14">
                  <c:v>2.3892185781375877E-2</c:v>
                </c:pt>
                <c:pt idx="15">
                  <c:v>2.3944076519913798E-2</c:v>
                </c:pt>
                <c:pt idx="16">
                  <c:v>2.4053439610919655E-2</c:v>
                </c:pt>
                <c:pt idx="17">
                  <c:v>2.4198123050457022E-2</c:v>
                </c:pt>
                <c:pt idx="18">
                  <c:v>2.4373733253322396E-2</c:v>
                </c:pt>
                <c:pt idx="19">
                  <c:v>2.4317399612902954E-2</c:v>
                </c:pt>
                <c:pt idx="20">
                  <c:v>2.4245644077985427E-2</c:v>
                </c:pt>
                <c:pt idx="21">
                  <c:v>2.4276302655915356E-2</c:v>
                </c:pt>
                <c:pt idx="22">
                  <c:v>2.4232751849501265E-2</c:v>
                </c:pt>
                <c:pt idx="23">
                  <c:v>2.4412893556754786E-2</c:v>
                </c:pt>
                <c:pt idx="24">
                  <c:v>2.4437886085290079E-2</c:v>
                </c:pt>
                <c:pt idx="25">
                  <c:v>2.4320024436465703E-2</c:v>
                </c:pt>
                <c:pt idx="26">
                  <c:v>2.4655414858466791E-2</c:v>
                </c:pt>
                <c:pt idx="27">
                  <c:v>2.4691782724115045E-2</c:v>
                </c:pt>
                <c:pt idx="28">
                  <c:v>2.4489099007034963E-2</c:v>
                </c:pt>
                <c:pt idx="29">
                  <c:v>2.4663041929994252E-2</c:v>
                </c:pt>
                <c:pt idx="30">
                  <c:v>2.5079693152152683E-2</c:v>
                </c:pt>
                <c:pt idx="31">
                  <c:v>2.5105228202326888E-2</c:v>
                </c:pt>
                <c:pt idx="32">
                  <c:v>2.5270540945265832E-2</c:v>
                </c:pt>
                <c:pt idx="33">
                  <c:v>2.5051870267231203E-2</c:v>
                </c:pt>
                <c:pt idx="34">
                  <c:v>2.5112242697974407E-2</c:v>
                </c:pt>
                <c:pt idx="35">
                  <c:v>2.572033372419593E-2</c:v>
                </c:pt>
                <c:pt idx="36">
                  <c:v>2.5713541107671743E-2</c:v>
                </c:pt>
                <c:pt idx="37">
                  <c:v>2.6062476153442263E-2</c:v>
                </c:pt>
                <c:pt idx="38">
                  <c:v>2.5723744111120043E-2</c:v>
                </c:pt>
                <c:pt idx="39">
                  <c:v>2.588275784517536E-2</c:v>
                </c:pt>
                <c:pt idx="40">
                  <c:v>2.6121987762560299E-2</c:v>
                </c:pt>
                <c:pt idx="41">
                  <c:v>2.6317462921523697E-2</c:v>
                </c:pt>
                <c:pt idx="42">
                  <c:v>2.6038220403530543E-2</c:v>
                </c:pt>
                <c:pt idx="43">
                  <c:v>2.6577056546895305E-2</c:v>
                </c:pt>
                <c:pt idx="44">
                  <c:v>2.6589907539124227E-2</c:v>
                </c:pt>
                <c:pt idx="45">
                  <c:v>2.6783643728771362E-2</c:v>
                </c:pt>
                <c:pt idx="46">
                  <c:v>2.7077723799626023E-2</c:v>
                </c:pt>
                <c:pt idx="47">
                  <c:v>2.723383876518122E-2</c:v>
                </c:pt>
                <c:pt idx="48">
                  <c:v>2.7225547476229038E-2</c:v>
                </c:pt>
                <c:pt idx="49">
                  <c:v>2.7854550160124458E-2</c:v>
                </c:pt>
                <c:pt idx="50">
                  <c:v>2.7833940957931045E-2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2-438B-B938-35B269F32883}"/>
            </c:ext>
          </c:extLst>
        </c:ser>
        <c:ser>
          <c:idx val="0"/>
          <c:order val="1"/>
          <c:tx>
            <c:strRef>
              <c:f>'social care receipt'!$CA$2</c:f>
              <c:strCache>
                <c:ptCount val="1"/>
                <c:pt idx="0">
                  <c:v>total care to 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receipt'!$CA$4:$CA$54</c:f>
              <c:numCache>
                <c:formatCode>General</c:formatCode>
                <c:ptCount val="51"/>
                <c:pt idx="0">
                  <c:v>1.759805577121739E-2</c:v>
                </c:pt>
                <c:pt idx="1">
                  <c:v>1.7908663835839958E-2</c:v>
                </c:pt>
                <c:pt idx="2">
                  <c:v>1.9062709424916197E-2</c:v>
                </c:pt>
                <c:pt idx="3">
                  <c:v>2.0863744313716546E-2</c:v>
                </c:pt>
                <c:pt idx="4">
                  <c:v>2.2482974933017551E-2</c:v>
                </c:pt>
                <c:pt idx="5">
                  <c:v>2.3355454787685293E-2</c:v>
                </c:pt>
                <c:pt idx="6">
                  <c:v>2.3860304410922895E-2</c:v>
                </c:pt>
                <c:pt idx="7">
                  <c:v>2.4659492807027842E-2</c:v>
                </c:pt>
                <c:pt idx="8">
                  <c:v>2.5112423868235596E-2</c:v>
                </c:pt>
                <c:pt idx="9">
                  <c:v>2.5129838056985272E-2</c:v>
                </c:pt>
                <c:pt idx="10">
                  <c:v>2.5594284383124388E-2</c:v>
                </c:pt>
                <c:pt idx="11">
                  <c:v>2.5569130218845538E-2</c:v>
                </c:pt>
                <c:pt idx="12">
                  <c:v>2.6361133060319616E-2</c:v>
                </c:pt>
                <c:pt idx="13">
                  <c:v>2.6082658706620968E-2</c:v>
                </c:pt>
                <c:pt idx="14">
                  <c:v>2.6766200397456575E-2</c:v>
                </c:pt>
                <c:pt idx="15">
                  <c:v>2.6813410421520523E-2</c:v>
                </c:pt>
                <c:pt idx="16">
                  <c:v>2.7021040829268091E-2</c:v>
                </c:pt>
                <c:pt idx="17">
                  <c:v>2.7214994122808929E-2</c:v>
                </c:pt>
                <c:pt idx="18">
                  <c:v>2.7502902478317486E-2</c:v>
                </c:pt>
                <c:pt idx="19">
                  <c:v>2.7427321303983981E-2</c:v>
                </c:pt>
                <c:pt idx="20">
                  <c:v>2.7404331009981419E-2</c:v>
                </c:pt>
                <c:pt idx="21">
                  <c:v>2.7535884194065968E-2</c:v>
                </c:pt>
                <c:pt idx="22">
                  <c:v>2.7594496346539585E-2</c:v>
                </c:pt>
                <c:pt idx="23">
                  <c:v>2.7765152348092129E-2</c:v>
                </c:pt>
                <c:pt idx="24">
                  <c:v>2.791831150109117E-2</c:v>
                </c:pt>
                <c:pt idx="25">
                  <c:v>2.7764489375108989E-2</c:v>
                </c:pt>
                <c:pt idx="26">
                  <c:v>2.8113731254491334E-2</c:v>
                </c:pt>
                <c:pt idx="27">
                  <c:v>2.8203666748074289E-2</c:v>
                </c:pt>
                <c:pt idx="28">
                  <c:v>2.8143767570481266E-2</c:v>
                </c:pt>
                <c:pt idx="29">
                  <c:v>2.833096522096407E-2</c:v>
                </c:pt>
                <c:pt idx="30">
                  <c:v>2.8770012800518975E-2</c:v>
                </c:pt>
                <c:pt idx="31">
                  <c:v>2.8944238319788197E-2</c:v>
                </c:pt>
                <c:pt idx="32">
                  <c:v>2.9062771484303376E-2</c:v>
                </c:pt>
                <c:pt idx="33">
                  <c:v>2.8899897550975936E-2</c:v>
                </c:pt>
                <c:pt idx="34">
                  <c:v>2.9011705219782042E-2</c:v>
                </c:pt>
                <c:pt idx="35">
                  <c:v>2.9632332021811338E-2</c:v>
                </c:pt>
                <c:pt idx="36">
                  <c:v>2.9762707234057731E-2</c:v>
                </c:pt>
                <c:pt idx="37">
                  <c:v>3.0129407114455397E-2</c:v>
                </c:pt>
                <c:pt idx="38">
                  <c:v>2.9806980419604702E-2</c:v>
                </c:pt>
                <c:pt idx="39">
                  <c:v>2.998985661422747E-2</c:v>
                </c:pt>
                <c:pt idx="40">
                  <c:v>3.024578750489346E-2</c:v>
                </c:pt>
                <c:pt idx="41">
                  <c:v>3.0479668894858786E-2</c:v>
                </c:pt>
                <c:pt idx="42">
                  <c:v>3.0272003087343874E-2</c:v>
                </c:pt>
                <c:pt idx="43">
                  <c:v>3.0758066906023122E-2</c:v>
                </c:pt>
                <c:pt idx="44">
                  <c:v>3.085644012778016E-2</c:v>
                </c:pt>
                <c:pt idx="45">
                  <c:v>3.111238774934022E-2</c:v>
                </c:pt>
                <c:pt idx="46">
                  <c:v>3.1356038731461588E-2</c:v>
                </c:pt>
                <c:pt idx="47">
                  <c:v>3.1569039177192851E-2</c:v>
                </c:pt>
                <c:pt idx="48">
                  <c:v>3.1755648763287188E-2</c:v>
                </c:pt>
                <c:pt idx="49">
                  <c:v>3.2378680213524316E-2</c:v>
                </c:pt>
                <c:pt idx="50">
                  <c:v>3.2503837184281847E-2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78847"/>
        <c:axId val="891974047"/>
      </c:scatterChart>
      <c:scatterChart>
        <c:scatterStyle val="lineMarker"/>
        <c:varyColors val="0"/>
        <c:ser>
          <c:idx val="1"/>
          <c:order val="2"/>
          <c:tx>
            <c:strRef>
              <c:f>'social care receipt'!$CC$2</c:f>
              <c:strCache>
                <c:ptCount val="1"/>
                <c:pt idx="0">
                  <c:v>formal care (right axis)</c:v>
                </c:pt>
              </c:strCache>
            </c:strRef>
          </c:tx>
          <c:spPr>
            <a:ln w="19050" cap="rnd">
              <a:solidFill>
                <a:srgbClr val="55B33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receipt'!$CC$4:$CC$54</c:f>
              <c:numCache>
                <c:formatCode>General</c:formatCode>
                <c:ptCount val="51"/>
                <c:pt idx="0">
                  <c:v>0.13685036398508546</c:v>
                </c:pt>
                <c:pt idx="1">
                  <c:v>0.12319440423060325</c:v>
                </c:pt>
                <c:pt idx="2">
                  <c:v>0.11832475539842566</c:v>
                </c:pt>
                <c:pt idx="3">
                  <c:v>0.11022292069227822</c:v>
                </c:pt>
                <c:pt idx="4">
                  <c:v>0.10992263876739626</c:v>
                </c:pt>
                <c:pt idx="5">
                  <c:v>0.10625501055551705</c:v>
                </c:pt>
                <c:pt idx="6">
                  <c:v>0.10752921269328788</c:v>
                </c:pt>
                <c:pt idx="7">
                  <c:v>0.10321563584474297</c:v>
                </c:pt>
                <c:pt idx="8">
                  <c:v>0.102566738825539</c:v>
                </c:pt>
                <c:pt idx="9">
                  <c:v>0.10309584350397474</c:v>
                </c:pt>
                <c:pt idx="10">
                  <c:v>0.10569222004965921</c:v>
                </c:pt>
                <c:pt idx="11">
                  <c:v>0.10814519738094164</c:v>
                </c:pt>
                <c:pt idx="12">
                  <c:v>0.1074729720514863</c:v>
                </c:pt>
                <c:pt idx="13">
                  <c:v>0.10527490778130844</c:v>
                </c:pt>
                <c:pt idx="14">
                  <c:v>0.10737477017297525</c:v>
                </c:pt>
                <c:pt idx="15">
                  <c:v>0.10701115063318432</c:v>
                </c:pt>
                <c:pt idx="16">
                  <c:v>0.10982557026944909</c:v>
                </c:pt>
                <c:pt idx="17">
                  <c:v>0.11085326929479156</c:v>
                </c:pt>
                <c:pt idx="18">
                  <c:v>0.1137759633719401</c:v>
                </c:pt>
                <c:pt idx="19">
                  <c:v>0.11338772957858237</c:v>
                </c:pt>
                <c:pt idx="20">
                  <c:v>0.1152623259018989</c:v>
                </c:pt>
                <c:pt idx="21">
                  <c:v>0.11837577159962984</c:v>
                </c:pt>
                <c:pt idx="22">
                  <c:v>0.12182663002145684</c:v>
                </c:pt>
                <c:pt idx="23">
                  <c:v>0.12073619295547262</c:v>
                </c:pt>
                <c:pt idx="24">
                  <c:v>0.12466461002360624</c:v>
                </c:pt>
                <c:pt idx="25">
                  <c:v>0.12406008596474559</c:v>
                </c:pt>
                <c:pt idx="26">
                  <c:v>0.1230116473946181</c:v>
                </c:pt>
                <c:pt idx="27">
                  <c:v>0.12451870373199007</c:v>
                </c:pt>
                <c:pt idx="28">
                  <c:v>0.1298571186069459</c:v>
                </c:pt>
                <c:pt idx="29">
                  <c:v>0.12946693705499543</c:v>
                </c:pt>
                <c:pt idx="30">
                  <c:v>0.12826965611568028</c:v>
                </c:pt>
                <c:pt idx="31">
                  <c:v>0.13263469140373624</c:v>
                </c:pt>
                <c:pt idx="32">
                  <c:v>0.13048413297698419</c:v>
                </c:pt>
                <c:pt idx="33">
                  <c:v>0.13315020501222458</c:v>
                </c:pt>
                <c:pt idx="34">
                  <c:v>0.13440997322517714</c:v>
                </c:pt>
                <c:pt idx="35">
                  <c:v>0.13201790175460787</c:v>
                </c:pt>
                <c:pt idx="36">
                  <c:v>0.13604831356713726</c:v>
                </c:pt>
                <c:pt idx="37">
                  <c:v>0.13498211051958986</c:v>
                </c:pt>
                <c:pt idx="38">
                  <c:v>0.13698926395774805</c:v>
                </c:pt>
                <c:pt idx="39">
                  <c:v>0.13694959672143495</c:v>
                </c:pt>
                <c:pt idx="40">
                  <c:v>0.13634294500237332</c:v>
                </c:pt>
                <c:pt idx="41">
                  <c:v>0.13655679750632588</c:v>
                </c:pt>
                <c:pt idx="42">
                  <c:v>0.13985802893840846</c:v>
                </c:pt>
                <c:pt idx="43">
                  <c:v>0.13593215633161509</c:v>
                </c:pt>
                <c:pt idx="44">
                  <c:v>0.13827040873761581</c:v>
                </c:pt>
                <c:pt idx="45">
                  <c:v>0.13913249138715361</c:v>
                </c:pt>
                <c:pt idx="46">
                  <c:v>0.13644309373629029</c:v>
                </c:pt>
                <c:pt idx="47">
                  <c:v>0.13732443321061266</c:v>
                </c:pt>
                <c:pt idx="48">
                  <c:v>0.14265497520854986</c:v>
                </c:pt>
                <c:pt idx="49">
                  <c:v>0.13972558558795617</c:v>
                </c:pt>
                <c:pt idx="50">
                  <c:v>0.14367215168703423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3-4227-9751-55877CADD1E9}"/>
            </c:ext>
          </c:extLst>
        </c:ser>
        <c:ser>
          <c:idx val="2"/>
          <c:order val="3"/>
          <c:tx>
            <c:strRef>
              <c:f>'social care receipt'!$CD$2</c:f>
              <c:strCache>
                <c:ptCount val="1"/>
                <c:pt idx="0">
                  <c:v>partners (right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receipt'!$BS$4:$BS$54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receipt'!$CD$4:$CD$54</c:f>
              <c:numCache>
                <c:formatCode>General</c:formatCode>
                <c:ptCount val="51"/>
                <c:pt idx="0">
                  <c:v>0.49690010288698461</c:v>
                </c:pt>
                <c:pt idx="1">
                  <c:v>0.51839736209057896</c:v>
                </c:pt>
                <c:pt idx="2">
                  <c:v>0.53648152524834092</c:v>
                </c:pt>
                <c:pt idx="3">
                  <c:v>0.54405413416997039</c:v>
                </c:pt>
                <c:pt idx="4">
                  <c:v>0.54995971109165731</c:v>
                </c:pt>
                <c:pt idx="5">
                  <c:v>0.55406407376176769</c:v>
                </c:pt>
                <c:pt idx="6">
                  <c:v>0.55671857796329605</c:v>
                </c:pt>
                <c:pt idx="7">
                  <c:v>0.55578980548946544</c:v>
                </c:pt>
                <c:pt idx="8">
                  <c:v>0.55357781922552285</c:v>
                </c:pt>
                <c:pt idx="9">
                  <c:v>0.55305522024056852</c:v>
                </c:pt>
                <c:pt idx="10">
                  <c:v>0.55216266518593948</c:v>
                </c:pt>
                <c:pt idx="11">
                  <c:v>0.55132722115004473</c:v>
                </c:pt>
                <c:pt idx="12">
                  <c:v>0.55475508284405983</c:v>
                </c:pt>
                <c:pt idx="13">
                  <c:v>0.55284474563569719</c:v>
                </c:pt>
                <c:pt idx="14">
                  <c:v>0.54625556805381215</c:v>
                </c:pt>
                <c:pt idx="15">
                  <c:v>0.54491743974345308</c:v>
                </c:pt>
                <c:pt idx="16">
                  <c:v>0.5459360560140506</c:v>
                </c:pt>
                <c:pt idx="17">
                  <c:v>0.54630256837867497</c:v>
                </c:pt>
                <c:pt idx="18">
                  <c:v>0.53974620843574905</c:v>
                </c:pt>
                <c:pt idx="19">
                  <c:v>0.53792436855010706</c:v>
                </c:pt>
                <c:pt idx="20">
                  <c:v>0.53379526905757779</c:v>
                </c:pt>
                <c:pt idx="21">
                  <c:v>0.53038355260912073</c:v>
                </c:pt>
                <c:pt idx="22">
                  <c:v>0.5267359989004603</c:v>
                </c:pt>
                <c:pt idx="23">
                  <c:v>0.5299882418248375</c:v>
                </c:pt>
                <c:pt idx="24">
                  <c:v>0.52379253246064683</c:v>
                </c:pt>
                <c:pt idx="25">
                  <c:v>0.52238838230470019</c:v>
                </c:pt>
                <c:pt idx="26">
                  <c:v>0.51649933936615033</c:v>
                </c:pt>
                <c:pt idx="27">
                  <c:v>0.51427095510985565</c:v>
                </c:pt>
                <c:pt idx="28">
                  <c:v>0.50973744617797001</c:v>
                </c:pt>
                <c:pt idx="29">
                  <c:v>0.50520308038825357</c:v>
                </c:pt>
                <c:pt idx="30">
                  <c:v>0.50428746145341208</c:v>
                </c:pt>
                <c:pt idx="31">
                  <c:v>0.50350515294148512</c:v>
                </c:pt>
                <c:pt idx="32">
                  <c:v>0.50294824260540527</c:v>
                </c:pt>
                <c:pt idx="33">
                  <c:v>0.50332338912697827</c:v>
                </c:pt>
                <c:pt idx="34">
                  <c:v>0.49752237280179623</c:v>
                </c:pt>
                <c:pt idx="35">
                  <c:v>0.49915922112061484</c:v>
                </c:pt>
                <c:pt idx="36">
                  <c:v>0.49193515927190096</c:v>
                </c:pt>
                <c:pt idx="37">
                  <c:v>0.50223643740675461</c:v>
                </c:pt>
                <c:pt idx="38">
                  <c:v>0.49780923685947065</c:v>
                </c:pt>
                <c:pt idx="39">
                  <c:v>0.50206639975031642</c:v>
                </c:pt>
                <c:pt idx="40">
                  <c:v>0.50067308767000274</c:v>
                </c:pt>
                <c:pt idx="41">
                  <c:v>0.50310886443469971</c:v>
                </c:pt>
                <c:pt idx="42">
                  <c:v>0.50170962212675208</c:v>
                </c:pt>
                <c:pt idx="43">
                  <c:v>0.5013572591593094</c:v>
                </c:pt>
                <c:pt idx="44">
                  <c:v>0.50201001435096271</c:v>
                </c:pt>
                <c:pt idx="45">
                  <c:v>0.49700201814319106</c:v>
                </c:pt>
                <c:pt idx="46">
                  <c:v>0.50076692621144603</c:v>
                </c:pt>
                <c:pt idx="47">
                  <c:v>0.49452207766989442</c:v>
                </c:pt>
                <c:pt idx="48">
                  <c:v>0.49729494173492517</c:v>
                </c:pt>
                <c:pt idx="49">
                  <c:v>0.49931093918472702</c:v>
                </c:pt>
                <c:pt idx="50">
                  <c:v>0.50095559508819332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8815"/>
        <c:axId val="1000133375"/>
      </c:scatterChart>
      <c:valAx>
        <c:axId val="89197884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4047"/>
        <c:crosses val="autoZero"/>
        <c:crossBetween val="midCat"/>
      </c:valAx>
      <c:valAx>
        <c:axId val="8919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care to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8847"/>
        <c:crosses val="autoZero"/>
        <c:crossBetween val="midCat"/>
      </c:valAx>
      <c:valAx>
        <c:axId val="1000133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all social</a:t>
                </a:r>
                <a:r>
                  <a:rPr lang="en-GB" baseline="0"/>
                  <a:t> care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8815"/>
        <c:crosses val="max"/>
        <c:crossBetween val="midCat"/>
      </c:valAx>
      <c:valAx>
        <c:axId val="158281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13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673665791775955E-3"/>
          <c:y val="0.90703948502787513"/>
          <c:w val="0.97403589311483663"/>
          <c:h val="9.2960514972124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3937007874014"/>
          <c:y val="5.0925925925925923E-2"/>
          <c:w val="0.83540507436570433"/>
          <c:h val="0.74790099154272383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receipt'!$V$2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receipt'!$U$4:$U$54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receipt'!$V$4:$V$54</c:f>
              <c:numCache>
                <c:formatCode>General</c:formatCode>
                <c:ptCount val="51"/>
                <c:pt idx="0">
                  <c:v>113.41159488993581</c:v>
                </c:pt>
                <c:pt idx="1">
                  <c:v>139.91395476806184</c:v>
                </c:pt>
                <c:pt idx="2">
                  <c:v>174.01674204265794</c:v>
                </c:pt>
                <c:pt idx="3">
                  <c:v>202.56791278418027</c:v>
                </c:pt>
                <c:pt idx="4">
                  <c:v>227.74845920205061</c:v>
                </c:pt>
                <c:pt idx="5">
                  <c:v>227.28582449096112</c:v>
                </c:pt>
                <c:pt idx="6">
                  <c:v>243.34585803306743</c:v>
                </c:pt>
                <c:pt idx="7">
                  <c:v>262.31388118773617</c:v>
                </c:pt>
                <c:pt idx="8">
                  <c:v>278.63827742189363</c:v>
                </c:pt>
                <c:pt idx="9">
                  <c:v>284.78471001208243</c:v>
                </c:pt>
                <c:pt idx="10">
                  <c:v>288.28751568175994</c:v>
                </c:pt>
                <c:pt idx="11">
                  <c:v>293.04604413868032</c:v>
                </c:pt>
                <c:pt idx="12">
                  <c:v>304.21536787784066</c:v>
                </c:pt>
                <c:pt idx="13">
                  <c:v>300.05165547803534</c:v>
                </c:pt>
                <c:pt idx="14">
                  <c:v>304.01709585880229</c:v>
                </c:pt>
                <c:pt idx="15">
                  <c:v>307.91644556655655</c:v>
                </c:pt>
                <c:pt idx="16">
                  <c:v>303.75273316675123</c:v>
                </c:pt>
                <c:pt idx="17">
                  <c:v>302.43091970649556</c:v>
                </c:pt>
                <c:pt idx="18">
                  <c:v>304.28145855085347</c:v>
                </c:pt>
                <c:pt idx="19">
                  <c:v>299.32465807489473</c:v>
                </c:pt>
                <c:pt idx="20">
                  <c:v>296.61494048137058</c:v>
                </c:pt>
                <c:pt idx="21">
                  <c:v>303.81882383976398</c:v>
                </c:pt>
                <c:pt idx="22">
                  <c:v>309.83307508392727</c:v>
                </c:pt>
                <c:pt idx="23">
                  <c:v>308.84171498873553</c:v>
                </c:pt>
                <c:pt idx="24">
                  <c:v>313.73242479168147</c:v>
                </c:pt>
                <c:pt idx="25">
                  <c:v>314.19505950277096</c:v>
                </c:pt>
                <c:pt idx="26">
                  <c:v>321.20067084212593</c:v>
                </c:pt>
                <c:pt idx="27">
                  <c:v>317.49959315341005</c:v>
                </c:pt>
                <c:pt idx="28">
                  <c:v>318.42486257558903</c:v>
                </c:pt>
                <c:pt idx="29">
                  <c:v>322.19203093731772</c:v>
                </c:pt>
                <c:pt idx="30">
                  <c:v>324.37302314673951</c:v>
                </c:pt>
                <c:pt idx="31">
                  <c:v>319.35013199776802</c:v>
                </c:pt>
                <c:pt idx="32">
                  <c:v>316.44214238520556</c:v>
                </c:pt>
                <c:pt idx="33">
                  <c:v>316.50823305821831</c:v>
                </c:pt>
                <c:pt idx="34">
                  <c:v>318.75531594065296</c:v>
                </c:pt>
                <c:pt idx="35">
                  <c:v>321.66330555321542</c:v>
                </c:pt>
                <c:pt idx="36">
                  <c:v>321.66330555321542</c:v>
                </c:pt>
                <c:pt idx="37">
                  <c:v>313.46806209963029</c:v>
                </c:pt>
                <c:pt idx="38">
                  <c:v>313.13760873456636</c:v>
                </c:pt>
                <c:pt idx="39">
                  <c:v>305.2067279730324</c:v>
                </c:pt>
                <c:pt idx="40">
                  <c:v>311.2870698902085</c:v>
                </c:pt>
                <c:pt idx="41">
                  <c:v>318.35877190257628</c:v>
                </c:pt>
                <c:pt idx="42">
                  <c:v>324.70347651180344</c:v>
                </c:pt>
                <c:pt idx="43">
                  <c:v>324.70347651180344</c:v>
                </c:pt>
                <c:pt idx="44">
                  <c:v>309.70089373790171</c:v>
                </c:pt>
                <c:pt idx="45">
                  <c:v>315.12032892494989</c:v>
                </c:pt>
                <c:pt idx="46">
                  <c:v>319.81276670885751</c:v>
                </c:pt>
                <c:pt idx="47">
                  <c:v>317.49959315341005</c:v>
                </c:pt>
                <c:pt idx="48">
                  <c:v>318.75531594065296</c:v>
                </c:pt>
                <c:pt idx="49">
                  <c:v>322.78684699443272</c:v>
                </c:pt>
                <c:pt idx="50">
                  <c:v>321.13458016911318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BE-4AB1-8EBF-6B27E98A7F52}"/>
            </c:ext>
          </c:extLst>
        </c:ser>
        <c:ser>
          <c:idx val="1"/>
          <c:order val="1"/>
          <c:tx>
            <c:strRef>
              <c:f>'social care receipt'!$W$2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receipt'!$U$4:$U$54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receipt'!$W$4:$W$54</c:f>
              <c:numCache>
                <c:formatCode>General</c:formatCode>
                <c:ptCount val="51"/>
                <c:pt idx="0">
                  <c:v>221.80029863090013</c:v>
                </c:pt>
                <c:pt idx="1">
                  <c:v>220.47848517064446</c:v>
                </c:pt>
                <c:pt idx="2">
                  <c:v>235.6793399635846</c:v>
                </c:pt>
                <c:pt idx="3">
                  <c:v>261.05815840049331</c:v>
                </c:pt>
                <c:pt idx="4">
                  <c:v>276.19292252042061</c:v>
                </c:pt>
                <c:pt idx="5">
                  <c:v>282.07499241855834</c:v>
                </c:pt>
                <c:pt idx="6">
                  <c:v>291.06332394829684</c:v>
                </c:pt>
                <c:pt idx="7">
                  <c:v>307.25553883642874</c:v>
                </c:pt>
                <c:pt idx="8">
                  <c:v>307.71817354751823</c:v>
                </c:pt>
                <c:pt idx="9">
                  <c:v>300.97692490021433</c:v>
                </c:pt>
                <c:pt idx="10">
                  <c:v>299.06029538284361</c:v>
                </c:pt>
                <c:pt idx="11">
                  <c:v>297.80457259560075</c:v>
                </c:pt>
                <c:pt idx="12">
                  <c:v>295.68967105919165</c:v>
                </c:pt>
                <c:pt idx="13">
                  <c:v>290.93114260227128</c:v>
                </c:pt>
                <c:pt idx="14">
                  <c:v>291.06332394829684</c:v>
                </c:pt>
                <c:pt idx="15">
                  <c:v>288.68405971983663</c:v>
                </c:pt>
                <c:pt idx="16">
                  <c:v>292.45122808156532</c:v>
                </c:pt>
                <c:pt idx="17">
                  <c:v>296.02012442425558</c:v>
                </c:pt>
                <c:pt idx="18">
                  <c:v>298.72984201777967</c:v>
                </c:pt>
                <c:pt idx="19">
                  <c:v>300.6464715351504</c:v>
                </c:pt>
                <c:pt idx="20">
                  <c:v>300.05165547803534</c:v>
                </c:pt>
                <c:pt idx="21">
                  <c:v>298.00284461463906</c:v>
                </c:pt>
                <c:pt idx="22">
                  <c:v>289.5432384690028</c:v>
                </c:pt>
                <c:pt idx="23">
                  <c:v>294.10349490688486</c:v>
                </c:pt>
                <c:pt idx="24">
                  <c:v>296.68103115438339</c:v>
                </c:pt>
                <c:pt idx="25">
                  <c:v>293.04604413868032</c:v>
                </c:pt>
                <c:pt idx="26">
                  <c:v>302.56310105252106</c:v>
                </c:pt>
                <c:pt idx="27">
                  <c:v>294.63222029098711</c:v>
                </c:pt>
                <c:pt idx="28">
                  <c:v>297.07757519246007</c:v>
                </c:pt>
                <c:pt idx="29">
                  <c:v>302.43091970649556</c:v>
                </c:pt>
                <c:pt idx="30">
                  <c:v>310.69225383309339</c:v>
                </c:pt>
                <c:pt idx="31">
                  <c:v>309.17216835379941</c:v>
                </c:pt>
                <c:pt idx="32">
                  <c:v>305.80154403014751</c:v>
                </c:pt>
                <c:pt idx="33">
                  <c:v>307.85035489354374</c:v>
                </c:pt>
                <c:pt idx="34">
                  <c:v>307.58599220149262</c:v>
                </c:pt>
                <c:pt idx="35">
                  <c:v>317.49959315341005</c:v>
                </c:pt>
                <c:pt idx="36">
                  <c:v>325.03392987686732</c:v>
                </c:pt>
                <c:pt idx="37">
                  <c:v>326.62010602917417</c:v>
                </c:pt>
                <c:pt idx="38">
                  <c:v>329.92463967981331</c:v>
                </c:pt>
                <c:pt idx="39">
                  <c:v>330.12291169885168</c:v>
                </c:pt>
                <c:pt idx="40">
                  <c:v>335.67452823192542</c:v>
                </c:pt>
                <c:pt idx="41">
                  <c:v>338.78078986352625</c:v>
                </c:pt>
                <c:pt idx="42">
                  <c:v>342.28359553320377</c:v>
                </c:pt>
                <c:pt idx="43">
                  <c:v>344.53067841563842</c:v>
                </c:pt>
                <c:pt idx="44">
                  <c:v>347.76912139326475</c:v>
                </c:pt>
                <c:pt idx="45">
                  <c:v>343.80368101249775</c:v>
                </c:pt>
                <c:pt idx="46">
                  <c:v>347.24039600916245</c:v>
                </c:pt>
                <c:pt idx="47">
                  <c:v>345.85249187589403</c:v>
                </c:pt>
                <c:pt idx="48">
                  <c:v>347.83521206627751</c:v>
                </c:pt>
                <c:pt idx="49">
                  <c:v>346.57948927903465</c:v>
                </c:pt>
                <c:pt idx="50">
                  <c:v>350.14838562172497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BE-4AB1-8EBF-6B27E98A7F52}"/>
            </c:ext>
          </c:extLst>
        </c:ser>
        <c:ser>
          <c:idx val="2"/>
          <c:order val="2"/>
          <c:tx>
            <c:strRef>
              <c:f>'social care receipt'!$X$2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receipt'!$U$4:$U$54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receipt'!$X$4:$X$54</c:f>
              <c:numCache>
                <c:formatCode>General</c:formatCode>
                <c:ptCount val="51"/>
                <c:pt idx="0">
                  <c:v>1385.9875037510747</c:v>
                </c:pt>
                <c:pt idx="1">
                  <c:v>1486.9079614415944</c:v>
                </c:pt>
                <c:pt idx="2">
                  <c:v>1596.0897532587121</c:v>
                </c:pt>
                <c:pt idx="3">
                  <c:v>1670.7722137631572</c:v>
                </c:pt>
                <c:pt idx="4">
                  <c:v>1782.3332698087349</c:v>
                </c:pt>
                <c:pt idx="5">
                  <c:v>1851.8606578181827</c:v>
                </c:pt>
                <c:pt idx="6">
                  <c:v>1899.9085770984761</c:v>
                </c:pt>
                <c:pt idx="7">
                  <c:v>1921.5202271736562</c:v>
                </c:pt>
                <c:pt idx="8">
                  <c:v>1959.4562734829938</c:v>
                </c:pt>
                <c:pt idx="9">
                  <c:v>1984.1080945167619</c:v>
                </c:pt>
                <c:pt idx="10">
                  <c:v>2032.0238324510296</c:v>
                </c:pt>
                <c:pt idx="11">
                  <c:v>2086.152093648499</c:v>
                </c:pt>
                <c:pt idx="12">
                  <c:v>2144.774520610838</c:v>
                </c:pt>
                <c:pt idx="13">
                  <c:v>2180.8600280758169</c:v>
                </c:pt>
                <c:pt idx="14">
                  <c:v>2240.4738151333477</c:v>
                </c:pt>
                <c:pt idx="15">
                  <c:v>2279.0707681728131</c:v>
                </c:pt>
                <c:pt idx="16">
                  <c:v>2308.21675497145</c:v>
                </c:pt>
                <c:pt idx="17">
                  <c:v>2332.3398506211161</c:v>
                </c:pt>
                <c:pt idx="18">
                  <c:v>2355.6037675216157</c:v>
                </c:pt>
                <c:pt idx="19">
                  <c:v>2367.3679073178914</c:v>
                </c:pt>
                <c:pt idx="20">
                  <c:v>2368.094904721032</c:v>
                </c:pt>
                <c:pt idx="21">
                  <c:v>2349.2590629123888</c:v>
                </c:pt>
                <c:pt idx="22">
                  <c:v>2317.7338118852913</c:v>
                </c:pt>
                <c:pt idx="23">
                  <c:v>2281.84657643935</c:v>
                </c:pt>
                <c:pt idx="24">
                  <c:v>2259.2435662689782</c:v>
                </c:pt>
                <c:pt idx="25">
                  <c:v>2234.5256545621974</c:v>
                </c:pt>
                <c:pt idx="26">
                  <c:v>2223.224149477011</c:v>
                </c:pt>
                <c:pt idx="27">
                  <c:v>2193.5494372942717</c:v>
                </c:pt>
                <c:pt idx="28">
                  <c:v>2165.3948105908262</c:v>
                </c:pt>
                <c:pt idx="29">
                  <c:v>2121.3123316912997</c:v>
                </c:pt>
                <c:pt idx="30">
                  <c:v>2095.2726065242632</c:v>
                </c:pt>
                <c:pt idx="31">
                  <c:v>2085.8877309564477</c:v>
                </c:pt>
                <c:pt idx="32">
                  <c:v>2083.1119226899109</c:v>
                </c:pt>
                <c:pt idx="33">
                  <c:v>2100.163316327209</c:v>
                </c:pt>
                <c:pt idx="34">
                  <c:v>2128.1196710116164</c:v>
                </c:pt>
                <c:pt idx="35">
                  <c:v>2169.2941602985802</c:v>
                </c:pt>
                <c:pt idx="36">
                  <c:v>2208.8163827602243</c:v>
                </c:pt>
                <c:pt idx="37">
                  <c:v>2249.2638746440475</c:v>
                </c:pt>
                <c:pt idx="38">
                  <c:v>2279.7977655759532</c:v>
                </c:pt>
                <c:pt idx="39">
                  <c:v>2303.2599544954915</c:v>
                </c:pt>
                <c:pt idx="40">
                  <c:v>2312.843102082345</c:v>
                </c:pt>
                <c:pt idx="41">
                  <c:v>2345.2275318586085</c:v>
                </c:pt>
                <c:pt idx="42">
                  <c:v>2352.9601406011047</c:v>
                </c:pt>
                <c:pt idx="43">
                  <c:v>2361.551928092766</c:v>
                </c:pt>
                <c:pt idx="44">
                  <c:v>2392.8128164278123</c:v>
                </c:pt>
                <c:pt idx="45">
                  <c:v>2405.3700443002413</c:v>
                </c:pt>
                <c:pt idx="46">
                  <c:v>2387.8560159518538</c:v>
                </c:pt>
                <c:pt idx="47">
                  <c:v>2411.7808395824813</c:v>
                </c:pt>
                <c:pt idx="48">
                  <c:v>2400.0827904592188</c:v>
                </c:pt>
                <c:pt idx="49">
                  <c:v>2398.3644329608865</c:v>
                </c:pt>
                <c:pt idx="50">
                  <c:v>2406.4935857414589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BE-4AB1-8EBF-6B27E98A7F52}"/>
            </c:ext>
          </c:extLst>
        </c:ser>
        <c:ser>
          <c:idx val="3"/>
          <c:order val="3"/>
          <c:tx>
            <c:strRef>
              <c:f>'social care receipt'!$Y$2</c:f>
              <c:strCache>
                <c:ptCount val="1"/>
                <c:pt idx="0">
                  <c:v>80+</c:v>
                </c:pt>
              </c:strCache>
            </c:strRef>
          </c:tx>
          <c:cat>
            <c:numRef>
              <c:f>'social care receipt'!$U$4:$U$54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receipt'!$Y$4:$Y$54</c:f>
              <c:numCache>
                <c:formatCode>General</c:formatCode>
                <c:ptCount val="51"/>
                <c:pt idx="0">
                  <c:v>1445.601290808605</c:v>
                </c:pt>
                <c:pt idx="1">
                  <c:v>1489.0889536510163</c:v>
                </c:pt>
                <c:pt idx="2">
                  <c:v>1534.0967019727216</c:v>
                </c:pt>
                <c:pt idx="3">
                  <c:v>1614.1985976642147</c:v>
                </c:pt>
                <c:pt idx="4">
                  <c:v>1710.4927082438396</c:v>
                </c:pt>
                <c:pt idx="5">
                  <c:v>1795.8818577763554</c:v>
                </c:pt>
                <c:pt idx="6">
                  <c:v>1861.2455333859982</c:v>
                </c:pt>
                <c:pt idx="7">
                  <c:v>1972.806589431576</c:v>
                </c:pt>
                <c:pt idx="8">
                  <c:v>2067.580614531907</c:v>
                </c:pt>
                <c:pt idx="9">
                  <c:v>2123.1628705356579</c:v>
                </c:pt>
                <c:pt idx="10">
                  <c:v>2193.4833466212585</c:v>
                </c:pt>
                <c:pt idx="11">
                  <c:v>2237.2353721557215</c:v>
                </c:pt>
                <c:pt idx="12">
                  <c:v>2274.7087837539693</c:v>
                </c:pt>
                <c:pt idx="13">
                  <c:v>2303.0616824764529</c:v>
                </c:pt>
                <c:pt idx="14">
                  <c:v>2337.4949231161131</c:v>
                </c:pt>
                <c:pt idx="15">
                  <c:v>2386.0715677805088</c:v>
                </c:pt>
                <c:pt idx="16">
                  <c:v>2420.703080439207</c:v>
                </c:pt>
                <c:pt idx="17">
                  <c:v>2456.5242252121352</c:v>
                </c:pt>
                <c:pt idx="18">
                  <c:v>2505.6956859336465</c:v>
                </c:pt>
                <c:pt idx="19">
                  <c:v>2563.062390108742</c:v>
                </c:pt>
                <c:pt idx="20">
                  <c:v>2617.5211046712752</c:v>
                </c:pt>
                <c:pt idx="21">
                  <c:v>2676.4739849986777</c:v>
                </c:pt>
                <c:pt idx="22">
                  <c:v>2748.9754532937009</c:v>
                </c:pt>
                <c:pt idx="23">
                  <c:v>2797.8825513231604</c:v>
                </c:pt>
                <c:pt idx="24">
                  <c:v>2889.4842241188776</c:v>
                </c:pt>
                <c:pt idx="25">
                  <c:v>2960.1351535695426</c:v>
                </c:pt>
                <c:pt idx="26">
                  <c:v>3043.5415829116755</c:v>
                </c:pt>
                <c:pt idx="27">
                  <c:v>3120.8676703366318</c:v>
                </c:pt>
                <c:pt idx="28">
                  <c:v>3202.3574701613929</c:v>
                </c:pt>
                <c:pt idx="29">
                  <c:v>3277.4364747039144</c:v>
                </c:pt>
                <c:pt idx="30">
                  <c:v>3337.1163524344579</c:v>
                </c:pt>
                <c:pt idx="31">
                  <c:v>3388.1383520003264</c:v>
                </c:pt>
                <c:pt idx="32">
                  <c:v>3460.243276257273</c:v>
                </c:pt>
                <c:pt idx="33">
                  <c:v>3478.814755373865</c:v>
                </c:pt>
                <c:pt idx="34">
                  <c:v>3513.710630724614</c:v>
                </c:pt>
                <c:pt idx="35">
                  <c:v>3536.5119129140244</c:v>
                </c:pt>
                <c:pt idx="36">
                  <c:v>3536.4458222410117</c:v>
                </c:pt>
                <c:pt idx="37">
                  <c:v>3519.7909726417902</c:v>
                </c:pt>
                <c:pt idx="38">
                  <c:v>3518.9978845656369</c:v>
                </c:pt>
                <c:pt idx="39">
                  <c:v>3513.710630724614</c:v>
                </c:pt>
                <c:pt idx="40">
                  <c:v>3509.0181929407067</c:v>
                </c:pt>
                <c:pt idx="41">
                  <c:v>3505.2510245789776</c:v>
                </c:pt>
                <c:pt idx="42">
                  <c:v>3533.009107244347</c:v>
                </c:pt>
                <c:pt idx="43">
                  <c:v>3547.6812366531849</c:v>
                </c:pt>
                <c:pt idx="44">
                  <c:v>3543.2531615613284</c:v>
                </c:pt>
                <c:pt idx="45">
                  <c:v>3578.876034315218</c:v>
                </c:pt>
                <c:pt idx="46">
                  <c:v>3628.113585709742</c:v>
                </c:pt>
                <c:pt idx="47">
                  <c:v>3677.5494091233036</c:v>
                </c:pt>
                <c:pt idx="48">
                  <c:v>3736.2379267586548</c:v>
                </c:pt>
                <c:pt idx="49">
                  <c:v>3804.7078639998981</c:v>
                </c:pt>
                <c:pt idx="50">
                  <c:v>3886.0654824786343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BE-4AB1-8EBF-6B27E98A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06287"/>
        <c:axId val="566306767"/>
      </c:areaChart>
      <c:catAx>
        <c:axId val="56630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767"/>
        <c:crosses val="autoZero"/>
        <c:auto val="1"/>
        <c:lblAlgn val="ctr"/>
        <c:lblOffset val="100"/>
        <c:noMultiLvlLbl val="0"/>
      </c:catAx>
      <c:valAx>
        <c:axId val="5663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</a:t>
                </a:r>
                <a:r>
                  <a:rPr lang="en-GB" baseline="0"/>
                  <a:t>social care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28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2336679790026248"/>
          <c:y val="5.6133712452610049E-2"/>
          <c:w val="0.5953901015537614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1188672573424"/>
          <c:y val="4.3200778789128869E-2"/>
          <c:w val="0.83318362244567612"/>
          <c:h val="0.81070822682604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provision'!$W$2</c:f>
              <c:strCache>
                <c:ptCount val="1"/>
                <c:pt idx="0">
                  <c:v>incidence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provision'!$W$4:$W$54</c:f>
              <c:numCache>
                <c:formatCode>General</c:formatCode>
                <c:ptCount val="51"/>
                <c:pt idx="0">
                  <c:v>0.34727615111570315</c:v>
                </c:pt>
                <c:pt idx="1">
                  <c:v>0.36729949313639315</c:v>
                </c:pt>
                <c:pt idx="2">
                  <c:v>0.38372688705675179</c:v>
                </c:pt>
                <c:pt idx="3">
                  <c:v>0.40106000141124454</c:v>
                </c:pt>
                <c:pt idx="4">
                  <c:v>0.41717912810521185</c:v>
                </c:pt>
                <c:pt idx="5">
                  <c:v>0.43328879846962015</c:v>
                </c:pt>
                <c:pt idx="6">
                  <c:v>0.4423682316963482</c:v>
                </c:pt>
                <c:pt idx="7">
                  <c:v>0.45268063205550763</c:v>
                </c:pt>
                <c:pt idx="8">
                  <c:v>0.46148026913984364</c:v>
                </c:pt>
                <c:pt idx="9">
                  <c:v>0.46563518266761611</c:v>
                </c:pt>
                <c:pt idx="10">
                  <c:v>0.47244829601334115</c:v>
                </c:pt>
                <c:pt idx="11">
                  <c:v>0.47591138036701769</c:v>
                </c:pt>
                <c:pt idx="12">
                  <c:v>0.48246761880103844</c:v>
                </c:pt>
                <c:pt idx="13">
                  <c:v>0.48509743582602882</c:v>
                </c:pt>
                <c:pt idx="14">
                  <c:v>0.4910589569474601</c:v>
                </c:pt>
                <c:pt idx="15">
                  <c:v>0.49664392567758286</c:v>
                </c:pt>
                <c:pt idx="16">
                  <c:v>0.49779477026012142</c:v>
                </c:pt>
                <c:pt idx="17">
                  <c:v>0.50293180065120791</c:v>
                </c:pt>
                <c:pt idx="18">
                  <c:v>0.50428831560919807</c:v>
                </c:pt>
                <c:pt idx="19">
                  <c:v>0.50703503352264301</c:v>
                </c:pt>
                <c:pt idx="20">
                  <c:v>0.51013317892298793</c:v>
                </c:pt>
                <c:pt idx="21">
                  <c:v>0.51275575490631864</c:v>
                </c:pt>
                <c:pt idx="22">
                  <c:v>0.51389263010451458</c:v>
                </c:pt>
                <c:pt idx="23">
                  <c:v>0.51455488657133641</c:v>
                </c:pt>
                <c:pt idx="24">
                  <c:v>0.51563155476537692</c:v>
                </c:pt>
                <c:pt idx="25">
                  <c:v>0.51860412448044335</c:v>
                </c:pt>
                <c:pt idx="26">
                  <c:v>0.52226012651939191</c:v>
                </c:pt>
                <c:pt idx="27">
                  <c:v>0.52064037495638893</c:v>
                </c:pt>
                <c:pt idx="28">
                  <c:v>0.52090582060505985</c:v>
                </c:pt>
                <c:pt idx="29">
                  <c:v>0.5241944479073033</c:v>
                </c:pt>
                <c:pt idx="30">
                  <c:v>0.52649501008460597</c:v>
                </c:pt>
                <c:pt idx="31">
                  <c:v>0.52560007301268585</c:v>
                </c:pt>
                <c:pt idx="32">
                  <c:v>0.53007293175205816</c:v>
                </c:pt>
                <c:pt idx="33">
                  <c:v>0.5298474069558563</c:v>
                </c:pt>
                <c:pt idx="34">
                  <c:v>0.53511946454977055</c:v>
                </c:pt>
                <c:pt idx="35">
                  <c:v>0.5377686584980288</c:v>
                </c:pt>
                <c:pt idx="36">
                  <c:v>0.53859438498725609</c:v>
                </c:pt>
                <c:pt idx="37">
                  <c:v>0.53709174147676408</c:v>
                </c:pt>
                <c:pt idx="38">
                  <c:v>0.53678170435801575</c:v>
                </c:pt>
                <c:pt idx="39">
                  <c:v>0.53728609855205167</c:v>
                </c:pt>
                <c:pt idx="40">
                  <c:v>0.53482174507520142</c:v>
                </c:pt>
                <c:pt idx="41">
                  <c:v>0.53669970786616106</c:v>
                </c:pt>
                <c:pt idx="42">
                  <c:v>0.53774153830690752</c:v>
                </c:pt>
                <c:pt idx="43">
                  <c:v>0.5381158611871919</c:v>
                </c:pt>
                <c:pt idx="44">
                  <c:v>0.53634868729562268</c:v>
                </c:pt>
                <c:pt idx="45">
                  <c:v>0.53722865434929878</c:v>
                </c:pt>
                <c:pt idx="46">
                  <c:v>0.54054490664512722</c:v>
                </c:pt>
                <c:pt idx="47">
                  <c:v>0.5442135137814792</c:v>
                </c:pt>
                <c:pt idx="48">
                  <c:v>0.54470181322712496</c:v>
                </c:pt>
                <c:pt idx="49">
                  <c:v>0.54891649064899728</c:v>
                </c:pt>
                <c:pt idx="50">
                  <c:v>0.55372367524567723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9-4933-B057-3274DA776E7C}"/>
            </c:ext>
          </c:extLst>
        </c:ser>
        <c:ser>
          <c:idx val="1"/>
          <c:order val="1"/>
          <c:tx>
            <c:strRef>
              <c:f>'social care provision'!$AA$2</c:f>
              <c:strCache>
                <c:ptCount val="1"/>
                <c:pt idx="0">
                  <c:v>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provision'!$AA$4:$AA$54</c:f>
              <c:numCache>
                <c:formatCode>General</c:formatCode>
                <c:ptCount val="51"/>
                <c:pt idx="0">
                  <c:v>0.4304187487986596</c:v>
                </c:pt>
                <c:pt idx="1">
                  <c:v>0.4529869150008638</c:v>
                </c:pt>
                <c:pt idx="2">
                  <c:v>0.4736311856615058</c:v>
                </c:pt>
                <c:pt idx="3">
                  <c:v>0.5030041783073812</c:v>
                </c:pt>
                <c:pt idx="4">
                  <c:v>0.52034184623011936</c:v>
                </c:pt>
                <c:pt idx="5">
                  <c:v>0.53756524021451368</c:v>
                </c:pt>
                <c:pt idx="6">
                  <c:v>0.55108047460291376</c:v>
                </c:pt>
                <c:pt idx="7">
                  <c:v>0.56399903838602816</c:v>
                </c:pt>
                <c:pt idx="8">
                  <c:v>0.57317822108108452</c:v>
                </c:pt>
                <c:pt idx="9">
                  <c:v>0.57541869993092876</c:v>
                </c:pt>
                <c:pt idx="10">
                  <c:v>0.58534740534163909</c:v>
                </c:pt>
                <c:pt idx="11">
                  <c:v>0.58182231115687821</c:v>
                </c:pt>
                <c:pt idx="12">
                  <c:v>0.59245332565496911</c:v>
                </c:pt>
                <c:pt idx="13">
                  <c:v>0.59338101116643682</c:v>
                </c:pt>
                <c:pt idx="14">
                  <c:v>0.60033795565074888</c:v>
                </c:pt>
                <c:pt idx="15">
                  <c:v>0.60406865468996918</c:v>
                </c:pt>
                <c:pt idx="16">
                  <c:v>0.60647798456480961</c:v>
                </c:pt>
                <c:pt idx="17">
                  <c:v>0.60596829103291139</c:v>
                </c:pt>
                <c:pt idx="18">
                  <c:v>0.61075916219264814</c:v>
                </c:pt>
                <c:pt idx="19">
                  <c:v>0.61611169641159069</c:v>
                </c:pt>
                <c:pt idx="20">
                  <c:v>0.61183776336002216</c:v>
                </c:pt>
                <c:pt idx="21">
                  <c:v>0.6140030637677043</c:v>
                </c:pt>
                <c:pt idx="22">
                  <c:v>0.61865592287562221</c:v>
                </c:pt>
                <c:pt idx="23">
                  <c:v>0.61807944739122067</c:v>
                </c:pt>
                <c:pt idx="24">
                  <c:v>0.6181646652372571</c:v>
                </c:pt>
                <c:pt idx="25">
                  <c:v>0.61207658821244271</c:v>
                </c:pt>
                <c:pt idx="26">
                  <c:v>0.62138274140397065</c:v>
                </c:pt>
                <c:pt idx="27">
                  <c:v>0.61519227638895257</c:v>
                </c:pt>
                <c:pt idx="28">
                  <c:v>0.61390446671765631</c:v>
                </c:pt>
                <c:pt idx="29">
                  <c:v>0.62141574526783228</c:v>
                </c:pt>
                <c:pt idx="30">
                  <c:v>0.6259284465063647</c:v>
                </c:pt>
                <c:pt idx="31">
                  <c:v>0.62707199330304719</c:v>
                </c:pt>
                <c:pt idx="32">
                  <c:v>0.63428810277510328</c:v>
                </c:pt>
                <c:pt idx="33">
                  <c:v>0.63064616317259947</c:v>
                </c:pt>
                <c:pt idx="34">
                  <c:v>0.62883902818325654</c:v>
                </c:pt>
                <c:pt idx="35">
                  <c:v>0.6326456475315041</c:v>
                </c:pt>
                <c:pt idx="36">
                  <c:v>0.63866116328924005</c:v>
                </c:pt>
                <c:pt idx="37">
                  <c:v>0.63849103960651288</c:v>
                </c:pt>
                <c:pt idx="38">
                  <c:v>0.62948531226592819</c:v>
                </c:pt>
                <c:pt idx="39">
                  <c:v>0.63073064368521436</c:v>
                </c:pt>
                <c:pt idx="40">
                  <c:v>0.63400567569086208</c:v>
                </c:pt>
                <c:pt idx="41">
                  <c:v>0.63349568575061943</c:v>
                </c:pt>
                <c:pt idx="42">
                  <c:v>0.62524718051249983</c:v>
                </c:pt>
                <c:pt idx="43">
                  <c:v>0.63455254044527476</c:v>
                </c:pt>
                <c:pt idx="44">
                  <c:v>0.63318854651216094</c:v>
                </c:pt>
                <c:pt idx="45">
                  <c:v>0.6365277407606964</c:v>
                </c:pt>
                <c:pt idx="46">
                  <c:v>0.6389758805711756</c:v>
                </c:pt>
                <c:pt idx="47">
                  <c:v>0.64455963626727175</c:v>
                </c:pt>
                <c:pt idx="48">
                  <c:v>0.63987822741654798</c:v>
                </c:pt>
                <c:pt idx="49">
                  <c:v>0.65058236403889269</c:v>
                </c:pt>
                <c:pt idx="50">
                  <c:v>0.6449647104236389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9-4933-B057-3274DA77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</a:t>
                </a:r>
                <a:r>
                  <a:rPr lang="en-GB" baseline="0"/>
                  <a:t> received to care provided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99846603614776"/>
          <c:y val="0.65881156729456747"/>
          <c:w val="0.61669610084318205"/>
          <c:h val="8.5911103496943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78390669081"/>
          <c:y val="4.3200778789128869E-2"/>
          <c:w val="0.75866230624915199"/>
          <c:h val="0.72468663501429564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'social care provision'!$U$2</c:f>
              <c:strCache>
                <c:ptCount val="1"/>
                <c:pt idx="0">
                  <c:v>informal carers (left axis)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provision'!$U$4:$U$54</c:f>
              <c:numCache>
                <c:formatCode>General</c:formatCode>
                <c:ptCount val="51"/>
                <c:pt idx="0">
                  <c:v>7931.8060309561533</c:v>
                </c:pt>
                <c:pt idx="1">
                  <c:v>8045.1515351730759</c:v>
                </c:pt>
                <c:pt idx="2">
                  <c:v>8256.7077794869947</c:v>
                </c:pt>
                <c:pt idx="3">
                  <c:v>8429.6670707614467</c:v>
                </c:pt>
                <c:pt idx="4">
                  <c:v>8683.7857084955995</c:v>
                </c:pt>
                <c:pt idx="5">
                  <c:v>8706.256537319945</c:v>
                </c:pt>
                <c:pt idx="6">
                  <c:v>8817.5532306734731</c:v>
                </c:pt>
                <c:pt idx="7">
                  <c:v>8963.2831646666582</c:v>
                </c:pt>
                <c:pt idx="8">
                  <c:v>9085.8152724323572</c:v>
                </c:pt>
                <c:pt idx="9">
                  <c:v>9188.1236342561479</c:v>
                </c:pt>
                <c:pt idx="10">
                  <c:v>9273.7110558077002</c:v>
                </c:pt>
                <c:pt idx="11">
                  <c:v>9381.901487529627</c:v>
                </c:pt>
                <c:pt idx="12">
                  <c:v>9444.8198082377967</c:v>
                </c:pt>
                <c:pt idx="13">
                  <c:v>9492.8016368450772</c:v>
                </c:pt>
                <c:pt idx="14">
                  <c:v>9557.6365870706177</c:v>
                </c:pt>
                <c:pt idx="15">
                  <c:v>9600.2650711638616</c:v>
                </c:pt>
                <c:pt idx="16">
                  <c:v>9680.3008761823439</c:v>
                </c:pt>
                <c:pt idx="17">
                  <c:v>9682.0853243536876</c:v>
                </c:pt>
                <c:pt idx="18">
                  <c:v>9763.3768521594102</c:v>
                </c:pt>
                <c:pt idx="19">
                  <c:v>9798.4709995291996</c:v>
                </c:pt>
                <c:pt idx="20">
                  <c:v>9815.918937204573</c:v>
                </c:pt>
                <c:pt idx="21">
                  <c:v>9813.2753102840616</c:v>
                </c:pt>
                <c:pt idx="22">
                  <c:v>9814.2005797062429</c:v>
                </c:pt>
                <c:pt idx="23">
                  <c:v>9835.3495950703309</c:v>
                </c:pt>
                <c:pt idx="24">
                  <c:v>9925.2990010407284</c:v>
                </c:pt>
                <c:pt idx="25">
                  <c:v>9922.0605580631036</c:v>
                </c:pt>
                <c:pt idx="26">
                  <c:v>9977.3784513748033</c:v>
                </c:pt>
                <c:pt idx="27">
                  <c:v>10039.900228044895</c:v>
                </c:pt>
                <c:pt idx="28">
                  <c:v>10086.295880499869</c:v>
                </c:pt>
                <c:pt idx="29">
                  <c:v>10072.945564551286</c:v>
                </c:pt>
                <c:pt idx="30">
                  <c:v>10092.574494436083</c:v>
                </c:pt>
                <c:pt idx="31">
                  <c:v>10138.177058814905</c:v>
                </c:pt>
                <c:pt idx="32">
                  <c:v>10131.303628821575</c:v>
                </c:pt>
                <c:pt idx="33">
                  <c:v>10191.247869244169</c:v>
                </c:pt>
                <c:pt idx="34">
                  <c:v>10190.388690495001</c:v>
                </c:pt>
                <c:pt idx="35">
                  <c:v>10242.930775540166</c:v>
                </c:pt>
                <c:pt idx="36">
                  <c:v>10294.34931914411</c:v>
                </c:pt>
                <c:pt idx="37">
                  <c:v>10336.316896507229</c:v>
                </c:pt>
                <c:pt idx="38">
                  <c:v>10377.623567140219</c:v>
                </c:pt>
                <c:pt idx="39">
                  <c:v>10393.220965971235</c:v>
                </c:pt>
                <c:pt idx="40">
                  <c:v>10440.740159867424</c:v>
                </c:pt>
                <c:pt idx="41">
                  <c:v>10474.644675122983</c:v>
                </c:pt>
                <c:pt idx="42">
                  <c:v>10520.842055558918</c:v>
                </c:pt>
                <c:pt idx="43">
                  <c:v>10544.965151208582</c:v>
                </c:pt>
                <c:pt idx="44">
                  <c:v>10570.343969645492</c:v>
                </c:pt>
                <c:pt idx="45">
                  <c:v>10634.716285159942</c:v>
                </c:pt>
                <c:pt idx="46">
                  <c:v>10636.963368042378</c:v>
                </c:pt>
                <c:pt idx="47">
                  <c:v>10665.448448110888</c:v>
                </c:pt>
                <c:pt idx="48">
                  <c:v>10719.708890654383</c:v>
                </c:pt>
                <c:pt idx="49">
                  <c:v>10732.398299872837</c:v>
                </c:pt>
                <c:pt idx="50">
                  <c:v>10767.294175223586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1-4A63-B60A-63BDC5DBD88C}"/>
            </c:ext>
          </c:extLst>
        </c:ser>
        <c:ser>
          <c:idx val="2"/>
          <c:order val="1"/>
          <c:tx>
            <c:strRef>
              <c:f>'social care provision'!$V$2</c:f>
              <c:strCache>
                <c:ptCount val="1"/>
                <c:pt idx="0">
                  <c:v>informal care recipients (left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provision'!$V$4:$V$54</c:f>
              <c:numCache>
                <c:formatCode>General</c:formatCode>
                <c:ptCount val="51"/>
                <c:pt idx="0">
                  <c:v>2754.5270698267746</c:v>
                </c:pt>
                <c:pt idx="1">
                  <c:v>2954.980081074546</c:v>
                </c:pt>
                <c:pt idx="2">
                  <c:v>3168.3207735598098</c:v>
                </c:pt>
                <c:pt idx="3">
                  <c:v>3380.8022872959073</c:v>
                </c:pt>
                <c:pt idx="4">
                  <c:v>3622.6941505226937</c:v>
                </c:pt>
                <c:pt idx="5">
                  <c:v>3772.3234342236346</c:v>
                </c:pt>
                <c:pt idx="6">
                  <c:v>3900.6054305414464</c:v>
                </c:pt>
                <c:pt idx="7">
                  <c:v>4057.5046882737934</c:v>
                </c:pt>
                <c:pt idx="8">
                  <c:v>4192.9244772769862</c:v>
                </c:pt>
                <c:pt idx="9">
                  <c:v>4278.3136268095022</c:v>
                </c:pt>
                <c:pt idx="10">
                  <c:v>4381.3489860364307</c:v>
                </c:pt>
                <c:pt idx="11">
                  <c:v>4464.9536873976012</c:v>
                </c:pt>
                <c:pt idx="12">
                  <c:v>4556.8197228853705</c:v>
                </c:pt>
                <c:pt idx="13">
                  <c:v>4604.9337328386764</c:v>
                </c:pt>
                <c:pt idx="14">
                  <c:v>4693.3630533297801</c:v>
                </c:pt>
                <c:pt idx="15">
                  <c:v>4767.9133324881996</c:v>
                </c:pt>
                <c:pt idx="16">
                  <c:v>4818.8031507080423</c:v>
                </c:pt>
                <c:pt idx="17">
                  <c:v>4869.4286062358342</c:v>
                </c:pt>
                <c:pt idx="18">
                  <c:v>4923.5568674333035</c:v>
                </c:pt>
                <c:pt idx="19">
                  <c:v>4968.1680717169329</c:v>
                </c:pt>
                <c:pt idx="20">
                  <c:v>5007.4259314865258</c:v>
                </c:pt>
                <c:pt idx="21">
                  <c:v>5031.8133898282422</c:v>
                </c:pt>
                <c:pt idx="22">
                  <c:v>5043.4453482784929</c:v>
                </c:pt>
                <c:pt idx="23">
                  <c:v>5060.8271952808536</c:v>
                </c:pt>
                <c:pt idx="24">
                  <c:v>5117.7973554178734</c:v>
                </c:pt>
                <c:pt idx="25">
                  <c:v>5145.6215287562554</c:v>
                </c:pt>
                <c:pt idx="26">
                  <c:v>5210.7869323468594</c:v>
                </c:pt>
                <c:pt idx="27">
                  <c:v>5227.1774192540288</c:v>
                </c:pt>
                <c:pt idx="28">
                  <c:v>5254.0102324972186</c:v>
                </c:pt>
                <c:pt idx="29">
                  <c:v>5280.1821390102814</c:v>
                </c:pt>
                <c:pt idx="30">
                  <c:v>5313.6901102277625</c:v>
                </c:pt>
                <c:pt idx="31">
                  <c:v>5328.6266023286507</c:v>
                </c:pt>
                <c:pt idx="32">
                  <c:v>5370.3298169997179</c:v>
                </c:pt>
                <c:pt idx="33">
                  <c:v>5399.8062571634182</c:v>
                </c:pt>
                <c:pt idx="34">
                  <c:v>5453.0753396117225</c:v>
                </c:pt>
                <c:pt idx="35">
                  <c:v>5508.3271422504085</c:v>
                </c:pt>
                <c:pt idx="36">
                  <c:v>5544.4787403884011</c:v>
                </c:pt>
                <c:pt idx="37">
                  <c:v>5551.5504424007695</c:v>
                </c:pt>
                <c:pt idx="38">
                  <c:v>5570.5184655554376</c:v>
                </c:pt>
                <c:pt idx="39">
                  <c:v>5584.133144196071</c:v>
                </c:pt>
                <c:pt idx="40">
                  <c:v>5583.934872177033</c:v>
                </c:pt>
                <c:pt idx="41">
                  <c:v>5621.7387371403447</c:v>
                </c:pt>
                <c:pt idx="42">
                  <c:v>5657.4937912402602</c:v>
                </c:pt>
                <c:pt idx="43">
                  <c:v>5674.4130035315329</c:v>
                </c:pt>
                <c:pt idx="44">
                  <c:v>5669.3901123825608</c:v>
                </c:pt>
                <c:pt idx="45">
                  <c:v>5713.2743192630496</c:v>
                </c:pt>
                <c:pt idx="46">
                  <c:v>5749.7563707661047</c:v>
                </c:pt>
                <c:pt idx="47">
                  <c:v>5804.2811760016511</c:v>
                </c:pt>
                <c:pt idx="48">
                  <c:v>5839.0448700063753</c:v>
                </c:pt>
                <c:pt idx="49">
                  <c:v>5891.1904110134619</c:v>
                </c:pt>
                <c:pt idx="50">
                  <c:v>5962.1057031561768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scatterChart>
        <c:scatterStyle val="lineMarker"/>
        <c:varyColors val="0"/>
        <c:ser>
          <c:idx val="0"/>
          <c:order val="2"/>
          <c:tx>
            <c:strRef>
              <c:f>'social care provision'!$Y$2</c:f>
              <c:strCache>
                <c:ptCount val="1"/>
                <c:pt idx="0">
                  <c:v>hours of informal care provided (right axis)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provision'!$Y$4:$Y$54</c:f>
              <c:numCache>
                <c:formatCode>General</c:formatCode>
                <c:ptCount val="51"/>
                <c:pt idx="0">
                  <c:v>6371.4340557632877</c:v>
                </c:pt>
                <c:pt idx="1">
                  <c:v>6647.0988766608043</c:v>
                </c:pt>
                <c:pt idx="2">
                  <c:v>6943.5820907675297</c:v>
                </c:pt>
                <c:pt idx="3">
                  <c:v>7170.6393754269257</c:v>
                </c:pt>
                <c:pt idx="4">
                  <c:v>7433.3967263742488</c:v>
                </c:pt>
                <c:pt idx="5">
                  <c:v>7480.8881707045011</c:v>
                </c:pt>
                <c:pt idx="6">
                  <c:v>7565.8371027126359</c:v>
                </c:pt>
                <c:pt idx="7">
                  <c:v>7795.9651680789138</c:v>
                </c:pt>
                <c:pt idx="8">
                  <c:v>7929.5386472383152</c:v>
                </c:pt>
                <c:pt idx="9">
                  <c:v>7986.5187422092167</c:v>
                </c:pt>
                <c:pt idx="10">
                  <c:v>8002.6045838003538</c:v>
                </c:pt>
                <c:pt idx="11">
                  <c:v>8045.2402970061294</c:v>
                </c:pt>
                <c:pt idx="12">
                  <c:v>8173.1220080529692</c:v>
                </c:pt>
                <c:pt idx="13">
                  <c:v>8114.7123460563807</c:v>
                </c:pt>
                <c:pt idx="14">
                  <c:v>8232.1189731001941</c:v>
                </c:pt>
                <c:pt idx="15">
                  <c:v>8218.2567390701624</c:v>
                </c:pt>
                <c:pt idx="16">
                  <c:v>8241.6954665359481</c:v>
                </c:pt>
                <c:pt idx="17">
                  <c:v>8316.7916714556341</c:v>
                </c:pt>
                <c:pt idx="18">
                  <c:v>8329.0687592751328</c:v>
                </c:pt>
                <c:pt idx="19">
                  <c:v>8253.1488330212942</c:v>
                </c:pt>
                <c:pt idx="20">
                  <c:v>8303.0062470702178</c:v>
                </c:pt>
                <c:pt idx="21">
                  <c:v>8297.1345752795096</c:v>
                </c:pt>
                <c:pt idx="22">
                  <c:v>8230.2901585821528</c:v>
                </c:pt>
                <c:pt idx="23">
                  <c:v>8307.7258568871439</c:v>
                </c:pt>
                <c:pt idx="24">
                  <c:v>8321.0450865835683</c:v>
                </c:pt>
                <c:pt idx="25">
                  <c:v>8366.5245388681105</c:v>
                </c:pt>
                <c:pt idx="26">
                  <c:v>8357.6265564788355</c:v>
                </c:pt>
                <c:pt idx="27">
                  <c:v>8457.125529696008</c:v>
                </c:pt>
                <c:pt idx="28">
                  <c:v>8407.0326543614901</c:v>
                </c:pt>
                <c:pt idx="29">
                  <c:v>8364.1802993234778</c:v>
                </c:pt>
                <c:pt idx="30">
                  <c:v>8441.6669223948484</c:v>
                </c:pt>
                <c:pt idx="31">
                  <c:v>8431.8935598192529</c:v>
                </c:pt>
                <c:pt idx="32">
                  <c:v>8387.4595770580199</c:v>
                </c:pt>
                <c:pt idx="33">
                  <c:v>8358.4751703460006</c:v>
                </c:pt>
                <c:pt idx="34">
                  <c:v>8397.2294400786632</c:v>
                </c:pt>
                <c:pt idx="35">
                  <c:v>8541.8224056034542</c:v>
                </c:pt>
                <c:pt idx="36">
                  <c:v>8450.8881228932933</c:v>
                </c:pt>
                <c:pt idx="37">
                  <c:v>8558.3068845408507</c:v>
                </c:pt>
                <c:pt idx="38">
                  <c:v>8556.8023319980457</c:v>
                </c:pt>
                <c:pt idx="39">
                  <c:v>8580.7152099847699</c:v>
                </c:pt>
                <c:pt idx="40">
                  <c:v>8601.495588536869</c:v>
                </c:pt>
                <c:pt idx="41">
                  <c:v>8659.9578665559802</c:v>
                </c:pt>
                <c:pt idx="42">
                  <c:v>8666.7016888589951</c:v>
                </c:pt>
                <c:pt idx="43">
                  <c:v>8700.0483688939985</c:v>
                </c:pt>
                <c:pt idx="44">
                  <c:v>8705.7422660519223</c:v>
                </c:pt>
                <c:pt idx="45">
                  <c:v>8706.2376552642781</c:v>
                </c:pt>
                <c:pt idx="46">
                  <c:v>8751.7075008083757</c:v>
                </c:pt>
                <c:pt idx="47">
                  <c:v>8710.3275202364348</c:v>
                </c:pt>
                <c:pt idx="48">
                  <c:v>8757.9022368354326</c:v>
                </c:pt>
                <c:pt idx="49">
                  <c:v>8804.1318434499535</c:v>
                </c:pt>
                <c:pt idx="50">
                  <c:v>8869.658524248609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1-4A63-B60A-63BDC5DBD88C}"/>
            </c:ext>
          </c:extLst>
        </c:ser>
        <c:ser>
          <c:idx val="1"/>
          <c:order val="3"/>
          <c:tx>
            <c:strRef>
              <c:f>'social care provision'!$Z$2</c:f>
              <c:strCache>
                <c:ptCount val="1"/>
                <c:pt idx="0">
                  <c:v>hours of informal care received (right axis)</c:v>
                </c:pt>
              </c:strCache>
            </c:strRef>
          </c:tx>
          <c:spPr>
            <a:ln w="19050" cap="rnd">
              <a:solidFill>
                <a:srgbClr val="923B1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provision'!$Z$4:$Z$54</c:f>
              <c:numCache>
                <c:formatCode>General</c:formatCode>
                <c:ptCount val="51"/>
                <c:pt idx="0">
                  <c:v>2742.3846743348035</c:v>
                </c:pt>
                <c:pt idx="1">
                  <c:v>3011.0488138442852</c:v>
                </c:pt>
                <c:pt idx="2">
                  <c:v>3288.6970183882227</c:v>
                </c:pt>
                <c:pt idx="3">
                  <c:v>3606.8615669751739</c:v>
                </c:pt>
                <c:pt idx="4">
                  <c:v>3867.907376362502</c:v>
                </c:pt>
                <c:pt idx="5">
                  <c:v>4021.4654465026792</c:v>
                </c:pt>
                <c:pt idx="6">
                  <c:v>4169.3851013312133</c:v>
                </c:pt>
                <c:pt idx="7">
                  <c:v>4396.9168580874775</c:v>
                </c:pt>
                <c:pt idx="8">
                  <c:v>4545.0388558177665</c:v>
                </c:pt>
                <c:pt idx="9">
                  <c:v>4595.592231616024</c:v>
                </c:pt>
                <c:pt idx="10">
                  <c:v>4684.3038291026451</c:v>
                </c:pt>
                <c:pt idx="11">
                  <c:v>4680.9003034165553</c:v>
                </c:pt>
                <c:pt idx="12">
                  <c:v>4842.1933146548008</c:v>
                </c:pt>
                <c:pt idx="13">
                  <c:v>4815.1162172277036</c:v>
                </c:pt>
                <c:pt idx="14">
                  <c:v>4942.0534749847129</c:v>
                </c:pt>
                <c:pt idx="15">
                  <c:v>4964.391292266886</c:v>
                </c:pt>
                <c:pt idx="16">
                  <c:v>4998.4068559416501</c:v>
                </c:pt>
                <c:pt idx="17">
                  <c:v>5039.7120360287208</c:v>
                </c:pt>
                <c:pt idx="18">
                  <c:v>5087.0550572598395</c:v>
                </c:pt>
                <c:pt idx="19">
                  <c:v>5084.8615282500896</c:v>
                </c:pt>
                <c:pt idx="20">
                  <c:v>5080.0927713717338</c:v>
                </c:pt>
                <c:pt idx="21">
                  <c:v>5094.4660497145687</c:v>
                </c:pt>
                <c:pt idx="22">
                  <c:v>5091.7177535917926</c:v>
                </c:pt>
                <c:pt idx="23">
                  <c:v>5134.8346067025614</c:v>
                </c:pt>
                <c:pt idx="24">
                  <c:v>5143.7760503720547</c:v>
                </c:pt>
                <c:pt idx="25">
                  <c:v>5120.9537949460737</c:v>
                </c:pt>
                <c:pt idx="26">
                  <c:v>5193.2849012954457</c:v>
                </c:pt>
                <c:pt idx="27">
                  <c:v>5202.758306320814</c:v>
                </c:pt>
                <c:pt idx="28">
                  <c:v>5161.1148983537132</c:v>
                </c:pt>
                <c:pt idx="29">
                  <c:v>5197.6333342586195</c:v>
                </c:pt>
                <c:pt idx="30">
                  <c:v>5283.8794626587724</c:v>
                </c:pt>
                <c:pt idx="31">
                  <c:v>5287.4043018749853</c:v>
                </c:pt>
                <c:pt idx="32">
                  <c:v>5320.0658222350012</c:v>
                </c:pt>
                <c:pt idx="33">
                  <c:v>5271.2402961521448</c:v>
                </c:pt>
                <c:pt idx="34">
                  <c:v>5280.5056005308979</c:v>
                </c:pt>
                <c:pt idx="35">
                  <c:v>5403.946766892107</c:v>
                </c:pt>
                <c:pt idx="36">
                  <c:v>5397.2540393942527</c:v>
                </c:pt>
                <c:pt idx="37">
                  <c:v>5464.4022599820637</c:v>
                </c:pt>
                <c:pt idx="38">
                  <c:v>5386.3813879556119</c:v>
                </c:pt>
                <c:pt idx="39">
                  <c:v>5412.1200276732034</c:v>
                </c:pt>
                <c:pt idx="40">
                  <c:v>5453.397022562287</c:v>
                </c:pt>
                <c:pt idx="41">
                  <c:v>5486.0459472453522</c:v>
                </c:pt>
                <c:pt idx="42">
                  <c:v>5418.8307953020076</c:v>
                </c:pt>
                <c:pt idx="43">
                  <c:v>5520.6377944784554</c:v>
                </c:pt>
                <c:pt idx="44">
                  <c:v>5512.376291750903</c:v>
                </c:pt>
                <c:pt idx="45">
                  <c:v>5541.7617852310741</c:v>
                </c:pt>
                <c:pt idx="46">
                  <c:v>5592.1300068303944</c:v>
                </c:pt>
                <c:pt idx="47">
                  <c:v>5614.3255382124034</c:v>
                </c:pt>
                <c:pt idx="48">
                  <c:v>5603.9909591936776</c:v>
                </c:pt>
                <c:pt idx="49">
                  <c:v>5727.812908021765</c:v>
                </c:pt>
                <c:pt idx="50">
                  <c:v>5720.6167416485641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8895"/>
        <c:axId val="89291601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valAx>
        <c:axId val="892916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year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18895"/>
        <c:crosses val="max"/>
        <c:crossBetween val="midCat"/>
      </c:valAx>
      <c:valAx>
        <c:axId val="892918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91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68773889894696E-3"/>
          <c:y val="0.87405534605941004"/>
          <c:w val="0.9826863353310783"/>
          <c:h val="0.12273041291533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childcare!$U$3:$U$53</c:f>
              <c:numCache>
                <c:formatCode>General</c:formatCode>
                <c:ptCount val="51"/>
                <c:pt idx="0">
                  <c:v>0.46785470000000001</c:v>
                </c:pt>
                <c:pt idx="1">
                  <c:v>0.47745910000000003</c:v>
                </c:pt>
                <c:pt idx="2">
                  <c:v>0.4788114</c:v>
                </c:pt>
                <c:pt idx="3">
                  <c:v>0.48462889999999997</c:v>
                </c:pt>
                <c:pt idx="4">
                  <c:v>0.4933942</c:v>
                </c:pt>
                <c:pt idx="5">
                  <c:v>0.4977936</c:v>
                </c:pt>
                <c:pt idx="6">
                  <c:v>0.49972909999999998</c:v>
                </c:pt>
                <c:pt idx="7">
                  <c:v>0.50177859999999996</c:v>
                </c:pt>
                <c:pt idx="8">
                  <c:v>0.50527520000000004</c:v>
                </c:pt>
                <c:pt idx="9">
                  <c:v>0.5036775</c:v>
                </c:pt>
                <c:pt idx="10">
                  <c:v>0.50927699999999998</c:v>
                </c:pt>
                <c:pt idx="11">
                  <c:v>0.51089700000000005</c:v>
                </c:pt>
                <c:pt idx="12">
                  <c:v>0.5074014</c:v>
                </c:pt>
                <c:pt idx="13">
                  <c:v>0.50898739999999998</c:v>
                </c:pt>
                <c:pt idx="14">
                  <c:v>0.50974050000000004</c:v>
                </c:pt>
                <c:pt idx="15">
                  <c:v>0.50786279999999995</c:v>
                </c:pt>
                <c:pt idx="16">
                  <c:v>0.51303220000000005</c:v>
                </c:pt>
                <c:pt idx="17">
                  <c:v>0.50912109999999999</c:v>
                </c:pt>
                <c:pt idx="18">
                  <c:v>0.51116499999999998</c:v>
                </c:pt>
                <c:pt idx="19">
                  <c:v>0.51134749999999995</c:v>
                </c:pt>
                <c:pt idx="20">
                  <c:v>0.51430450000000005</c:v>
                </c:pt>
                <c:pt idx="21">
                  <c:v>0.51587850000000002</c:v>
                </c:pt>
                <c:pt idx="22">
                  <c:v>0.5203392</c:v>
                </c:pt>
                <c:pt idx="23">
                  <c:v>0.52232639999999997</c:v>
                </c:pt>
                <c:pt idx="24">
                  <c:v>0.52250419999999997</c:v>
                </c:pt>
                <c:pt idx="25">
                  <c:v>0.52435419999999999</c:v>
                </c:pt>
                <c:pt idx="26">
                  <c:v>0.52517380000000002</c:v>
                </c:pt>
                <c:pt idx="27">
                  <c:v>0.52801100000000001</c:v>
                </c:pt>
                <c:pt idx="28">
                  <c:v>0.53006030000000004</c:v>
                </c:pt>
                <c:pt idx="29">
                  <c:v>0.53310959999999996</c:v>
                </c:pt>
                <c:pt idx="30">
                  <c:v>0.53071809999999997</c:v>
                </c:pt>
                <c:pt idx="31">
                  <c:v>0.52916739999999995</c:v>
                </c:pt>
                <c:pt idx="32">
                  <c:v>0.5303369</c:v>
                </c:pt>
                <c:pt idx="33">
                  <c:v>0.53226200000000001</c:v>
                </c:pt>
                <c:pt idx="34">
                  <c:v>0.53171520000000005</c:v>
                </c:pt>
                <c:pt idx="35">
                  <c:v>0.53252189999999999</c:v>
                </c:pt>
                <c:pt idx="36">
                  <c:v>0.53530960000000005</c:v>
                </c:pt>
                <c:pt idx="37">
                  <c:v>0.53544749999999997</c:v>
                </c:pt>
                <c:pt idx="38">
                  <c:v>0.53878559999999998</c:v>
                </c:pt>
                <c:pt idx="39">
                  <c:v>0.54122409999999999</c:v>
                </c:pt>
                <c:pt idx="40">
                  <c:v>0.53984949999999998</c:v>
                </c:pt>
                <c:pt idx="41">
                  <c:v>0.54367529999999997</c:v>
                </c:pt>
                <c:pt idx="42">
                  <c:v>0.5468596</c:v>
                </c:pt>
                <c:pt idx="43">
                  <c:v>0.54448300000000005</c:v>
                </c:pt>
                <c:pt idx="44">
                  <c:v>0.54505749999999997</c:v>
                </c:pt>
                <c:pt idx="45">
                  <c:v>0.54465949999999996</c:v>
                </c:pt>
                <c:pt idx="46">
                  <c:v>0.5459927</c:v>
                </c:pt>
                <c:pt idx="47">
                  <c:v>0.54771069999999999</c:v>
                </c:pt>
                <c:pt idx="48">
                  <c:v>0.54902320000000004</c:v>
                </c:pt>
                <c:pt idx="49">
                  <c:v>0.5497822</c:v>
                </c:pt>
                <c:pt idx="50">
                  <c:v>0.55447020000000002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6-44E0-AEE0-07F83499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with children in</a:t>
                </a:r>
                <a:r>
                  <a:rPr lang="en-GB" baseline="0"/>
                  <a:t> which at least one adult not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3721535796165"/>
          <c:y val="4.8166384690468057E-2"/>
          <c:w val="0.76056954343157701"/>
          <c:h val="0.7884037273955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childcare!$P$1</c:f>
              <c:strCache>
                <c:ptCount val="1"/>
                <c:pt idx="0">
                  <c:v>benefit units with children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childcare!$A$2:$A$53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xVal>
          <c:yVal>
            <c:numRef>
              <c:f>childcare!$P$2:$P$53</c:f>
              <c:numCache>
                <c:formatCode>General</c:formatCode>
                <c:ptCount val="52"/>
                <c:pt idx="0">
                  <c:v>0.23538258002501267</c:v>
                </c:pt>
                <c:pt idx="1">
                  <c:v>0.25287941241327838</c:v>
                </c:pt>
                <c:pt idx="2">
                  <c:v>0.24588203862063215</c:v>
                </c:pt>
                <c:pt idx="3">
                  <c:v>0.23894293356943752</c:v>
                </c:pt>
                <c:pt idx="4">
                  <c:v>0.23193030046990112</c:v>
                </c:pt>
                <c:pt idx="5">
                  <c:v>0.22726727469020244</c:v>
                </c:pt>
                <c:pt idx="6">
                  <c:v>0.22070052070437235</c:v>
                </c:pt>
                <c:pt idx="7">
                  <c:v>0.21128306323101606</c:v>
                </c:pt>
                <c:pt idx="8">
                  <c:v>0.20371007951200432</c:v>
                </c:pt>
                <c:pt idx="9">
                  <c:v>0.19722288818197758</c:v>
                </c:pt>
                <c:pt idx="10">
                  <c:v>0.19124390040566405</c:v>
                </c:pt>
                <c:pt idx="11">
                  <c:v>0.18287532563019668</c:v>
                </c:pt>
                <c:pt idx="12">
                  <c:v>0.17527402373593251</c:v>
                </c:pt>
                <c:pt idx="13">
                  <c:v>0.1687219546351871</c:v>
                </c:pt>
                <c:pt idx="14">
                  <c:v>0.16104375874451207</c:v>
                </c:pt>
                <c:pt idx="15">
                  <c:v>0.15338040654552673</c:v>
                </c:pt>
                <c:pt idx="16">
                  <c:v>0.14701596208324252</c:v>
                </c:pt>
                <c:pt idx="17">
                  <c:v>0.14279228534401708</c:v>
                </c:pt>
                <c:pt idx="18">
                  <c:v>0.14140459216317186</c:v>
                </c:pt>
                <c:pt idx="19">
                  <c:v>0.14081556127639325</c:v>
                </c:pt>
                <c:pt idx="20">
                  <c:v>0.13993648306354539</c:v>
                </c:pt>
                <c:pt idx="21">
                  <c:v>0.13917163946425504</c:v>
                </c:pt>
                <c:pt idx="22">
                  <c:v>0.13863949014108842</c:v>
                </c:pt>
                <c:pt idx="23">
                  <c:v>0.13845702892118547</c:v>
                </c:pt>
                <c:pt idx="24">
                  <c:v>0.13830424557494739</c:v>
                </c:pt>
                <c:pt idx="25">
                  <c:v>0.13682274461119182</c:v>
                </c:pt>
                <c:pt idx="26">
                  <c:v>0.13598859934853419</c:v>
                </c:pt>
                <c:pt idx="27">
                  <c:v>0.13506114816814976</c:v>
                </c:pt>
                <c:pt idx="28">
                  <c:v>0.13417527054198766</c:v>
                </c:pt>
                <c:pt idx="29">
                  <c:v>0.13317949006585242</c:v>
                </c:pt>
                <c:pt idx="30">
                  <c:v>0.13258138905914679</c:v>
                </c:pt>
                <c:pt idx="31">
                  <c:v>0.13175655183202281</c:v>
                </c:pt>
                <c:pt idx="32">
                  <c:v>0.13105973178399458</c:v>
                </c:pt>
                <c:pt idx="33">
                  <c:v>0.13040202399930206</c:v>
                </c:pt>
                <c:pt idx="34">
                  <c:v>0.13009815682935399</c:v>
                </c:pt>
                <c:pt idx="35">
                  <c:v>0.1293693113982585</c:v>
                </c:pt>
                <c:pt idx="36">
                  <c:v>0.12932318293827832</c:v>
                </c:pt>
                <c:pt idx="37">
                  <c:v>0.12924786461343746</c:v>
                </c:pt>
                <c:pt idx="38">
                  <c:v>0.12912115778648553</c:v>
                </c:pt>
                <c:pt idx="39">
                  <c:v>0.12893144408197824</c:v>
                </c:pt>
                <c:pt idx="40">
                  <c:v>0.12839727984881844</c:v>
                </c:pt>
                <c:pt idx="41">
                  <c:v>0.1281782919970503</c:v>
                </c:pt>
                <c:pt idx="42">
                  <c:v>0.12767763603870094</c:v>
                </c:pt>
                <c:pt idx="43">
                  <c:v>0.12741080445586345</c:v>
                </c:pt>
                <c:pt idx="44">
                  <c:v>0.12691754829366714</c:v>
                </c:pt>
                <c:pt idx="45">
                  <c:v>0.1265176840530598</c:v>
                </c:pt>
                <c:pt idx="46">
                  <c:v>0.12605948011999574</c:v>
                </c:pt>
                <c:pt idx="47">
                  <c:v>0.12550692795203386</c:v>
                </c:pt>
                <c:pt idx="48">
                  <c:v>0.12519029852441957</c:v>
                </c:pt>
                <c:pt idx="49">
                  <c:v>0.12460767795214313</c:v>
                </c:pt>
                <c:pt idx="50">
                  <c:v>0.12420440710247478</c:v>
                </c:pt>
                <c:pt idx="51">
                  <c:v>0.12360957808663528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E-4247-828B-B1BF68D3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scatterChart>
        <c:scatterStyle val="lineMarker"/>
        <c:varyColors val="0"/>
        <c:ser>
          <c:idx val="1"/>
          <c:order val="1"/>
          <c:tx>
            <c:strRef>
              <c:f>childcare!$R$1</c:f>
              <c:strCache>
                <c:ptCount val="1"/>
                <c:pt idx="0">
                  <c:v>average number of children per benefit unit with children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childcare!$A$2:$A$53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xVal>
          <c:yVal>
            <c:numRef>
              <c:f>childcare!$R$2:$R$53</c:f>
              <c:numCache>
                <c:formatCode>General</c:formatCode>
                <c:ptCount val="52"/>
                <c:pt idx="0">
                  <c:v>1.52545</c:v>
                </c:pt>
                <c:pt idx="1">
                  <c:v>1.591793</c:v>
                </c:pt>
                <c:pt idx="2">
                  <c:v>1.6214360000000001</c:v>
                </c:pt>
                <c:pt idx="3">
                  <c:v>1.6509499999999999</c:v>
                </c:pt>
                <c:pt idx="4">
                  <c:v>1.6849879999999999</c:v>
                </c:pt>
                <c:pt idx="5">
                  <c:v>1.728299</c:v>
                </c:pt>
                <c:pt idx="6">
                  <c:v>1.783115</c:v>
                </c:pt>
                <c:pt idx="7">
                  <c:v>1.8312759999999999</c:v>
                </c:pt>
                <c:pt idx="8">
                  <c:v>1.8753919999999999</c:v>
                </c:pt>
                <c:pt idx="9">
                  <c:v>1.913556</c:v>
                </c:pt>
                <c:pt idx="10">
                  <c:v>1.94269</c:v>
                </c:pt>
                <c:pt idx="11">
                  <c:v>2.0022700000000002</c:v>
                </c:pt>
                <c:pt idx="12">
                  <c:v>2.066198</c:v>
                </c:pt>
                <c:pt idx="13">
                  <c:v>2.1210309999999999</c:v>
                </c:pt>
                <c:pt idx="14">
                  <c:v>2.197638</c:v>
                </c:pt>
                <c:pt idx="15">
                  <c:v>2.2818489999999998</c:v>
                </c:pt>
                <c:pt idx="16">
                  <c:v>2.3563040000000002</c:v>
                </c:pt>
                <c:pt idx="17">
                  <c:v>2.4105539999999999</c:v>
                </c:pt>
                <c:pt idx="18">
                  <c:v>2.4267569999999998</c:v>
                </c:pt>
                <c:pt idx="19">
                  <c:v>2.4350040000000002</c:v>
                </c:pt>
                <c:pt idx="20">
                  <c:v>2.4492560000000001</c:v>
                </c:pt>
                <c:pt idx="21">
                  <c:v>2.4534919999999998</c:v>
                </c:pt>
                <c:pt idx="22">
                  <c:v>2.4617239999999998</c:v>
                </c:pt>
                <c:pt idx="23">
                  <c:v>2.4696259999999999</c:v>
                </c:pt>
                <c:pt idx="24">
                  <c:v>2.4811100000000001</c:v>
                </c:pt>
                <c:pt idx="25">
                  <c:v>2.4938470000000001</c:v>
                </c:pt>
                <c:pt idx="26">
                  <c:v>2.5084490000000002</c:v>
                </c:pt>
                <c:pt idx="27">
                  <c:v>2.515123</c:v>
                </c:pt>
                <c:pt idx="28">
                  <c:v>2.525582</c:v>
                </c:pt>
                <c:pt idx="29">
                  <c:v>2.5313639999999999</c:v>
                </c:pt>
                <c:pt idx="30">
                  <c:v>2.538179</c:v>
                </c:pt>
                <c:pt idx="31">
                  <c:v>2.543269</c:v>
                </c:pt>
                <c:pt idx="32">
                  <c:v>2.5500820000000002</c:v>
                </c:pt>
                <c:pt idx="33">
                  <c:v>2.5493610000000002</c:v>
                </c:pt>
                <c:pt idx="34">
                  <c:v>2.548794</c:v>
                </c:pt>
                <c:pt idx="35">
                  <c:v>2.548905</c:v>
                </c:pt>
                <c:pt idx="36">
                  <c:v>2.5471499999999998</c:v>
                </c:pt>
                <c:pt idx="37">
                  <c:v>2.5410539999999999</c:v>
                </c:pt>
                <c:pt idx="38">
                  <c:v>2.5373329999999998</c:v>
                </c:pt>
                <c:pt idx="39">
                  <c:v>2.5338599999999998</c:v>
                </c:pt>
                <c:pt idx="40">
                  <c:v>2.5263249999999999</c:v>
                </c:pt>
                <c:pt idx="41">
                  <c:v>2.5208529999999998</c:v>
                </c:pt>
                <c:pt idx="42">
                  <c:v>2.5159699999999998</c:v>
                </c:pt>
                <c:pt idx="43">
                  <c:v>2.5110100000000002</c:v>
                </c:pt>
                <c:pt idx="44">
                  <c:v>2.5071279999999998</c:v>
                </c:pt>
                <c:pt idx="45">
                  <c:v>2.503288</c:v>
                </c:pt>
                <c:pt idx="46">
                  <c:v>2.4999030000000002</c:v>
                </c:pt>
                <c:pt idx="47">
                  <c:v>2.499031</c:v>
                </c:pt>
                <c:pt idx="48">
                  <c:v>2.497398</c:v>
                </c:pt>
                <c:pt idx="49">
                  <c:v>2.4991210000000001</c:v>
                </c:pt>
                <c:pt idx="50">
                  <c:v>2.503015</c:v>
                </c:pt>
                <c:pt idx="51">
                  <c:v>2.508267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E-4247-828B-B1BF68D3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64496"/>
        <c:axId val="1311847216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benefit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valAx>
        <c:axId val="1311847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64496"/>
        <c:crosses val="max"/>
        <c:crossBetween val="midCat"/>
      </c:valAx>
      <c:valAx>
        <c:axId val="131186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84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99459504320852"/>
          <c:y val="0.53229164763169301"/>
          <c:w val="0.63652319151805625"/>
          <c:h val="0.16311199667076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66105880755706E-2"/>
          <c:y val="4.7619047619047616E-2"/>
          <c:w val="0.8714768270781495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need'!$S$2</c:f>
              <c:strCache>
                <c:ptCount val="1"/>
                <c:pt idx="0">
                  <c:v>under 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need'!$S$4:$S$54</c:f>
              <c:numCache>
                <c:formatCode>General</c:formatCode>
                <c:ptCount val="51"/>
                <c:pt idx="0">
                  <c:v>2.8374880398372538E-2</c:v>
                </c:pt>
                <c:pt idx="1">
                  <c:v>3.083408301360803E-2</c:v>
                </c:pt>
                <c:pt idx="2">
                  <c:v>3.5224145615065192E-2</c:v>
                </c:pt>
                <c:pt idx="3">
                  <c:v>3.938580098661721E-2</c:v>
                </c:pt>
                <c:pt idx="4">
                  <c:v>4.27428378334112E-2</c:v>
                </c:pt>
                <c:pt idx="5">
                  <c:v>4.4585987261146494E-2</c:v>
                </c:pt>
                <c:pt idx="6">
                  <c:v>4.629732902067632E-2</c:v>
                </c:pt>
                <c:pt idx="7">
                  <c:v>4.8241606459838507E-2</c:v>
                </c:pt>
                <c:pt idx="8">
                  <c:v>5.0219805706981202E-2</c:v>
                </c:pt>
                <c:pt idx="9">
                  <c:v>5.0220950930296403E-2</c:v>
                </c:pt>
                <c:pt idx="10">
                  <c:v>5.0510915824582024E-2</c:v>
                </c:pt>
                <c:pt idx="11">
                  <c:v>5.0665794845060216E-2</c:v>
                </c:pt>
                <c:pt idx="12">
                  <c:v>5.0963322467619525E-2</c:v>
                </c:pt>
                <c:pt idx="13">
                  <c:v>5.0992580674313399E-2</c:v>
                </c:pt>
                <c:pt idx="14">
                  <c:v>5.1265776778638431E-2</c:v>
                </c:pt>
                <c:pt idx="15">
                  <c:v>5.1492436520799566E-2</c:v>
                </c:pt>
                <c:pt idx="16">
                  <c:v>5.1443178945644472E-2</c:v>
                </c:pt>
                <c:pt idx="17">
                  <c:v>5.1801046896394337E-2</c:v>
                </c:pt>
                <c:pt idx="18">
                  <c:v>5.1340915648230935E-2</c:v>
                </c:pt>
                <c:pt idx="19">
                  <c:v>5.1283602593007134E-2</c:v>
                </c:pt>
                <c:pt idx="20">
                  <c:v>5.1797207767799724E-2</c:v>
                </c:pt>
                <c:pt idx="21">
                  <c:v>5.1953002536552002E-2</c:v>
                </c:pt>
                <c:pt idx="22">
                  <c:v>5.2215350299097636E-2</c:v>
                </c:pt>
                <c:pt idx="23">
                  <c:v>5.2385098388300862E-2</c:v>
                </c:pt>
                <c:pt idx="24">
                  <c:v>5.2544604589920559E-2</c:v>
                </c:pt>
                <c:pt idx="25">
                  <c:v>5.2573783436975621E-2</c:v>
                </c:pt>
                <c:pt idx="26">
                  <c:v>5.3408946633374241E-2</c:v>
                </c:pt>
                <c:pt idx="27">
                  <c:v>5.3245755875193312E-2</c:v>
                </c:pt>
                <c:pt idx="28">
                  <c:v>5.3558224937485993E-2</c:v>
                </c:pt>
                <c:pt idx="29">
                  <c:v>5.3624940947519094E-2</c:v>
                </c:pt>
                <c:pt idx="30">
                  <c:v>5.36480421370195E-2</c:v>
                </c:pt>
                <c:pt idx="31">
                  <c:v>5.368821534660901E-2</c:v>
                </c:pt>
                <c:pt idx="32">
                  <c:v>5.383217496652426E-2</c:v>
                </c:pt>
                <c:pt idx="33">
                  <c:v>5.3867937584947706E-2</c:v>
                </c:pt>
                <c:pt idx="34">
                  <c:v>5.3902982101698776E-2</c:v>
                </c:pt>
                <c:pt idx="35">
                  <c:v>5.4193796161628373E-2</c:v>
                </c:pt>
                <c:pt idx="36">
                  <c:v>5.4632598090670045E-2</c:v>
                </c:pt>
                <c:pt idx="37">
                  <c:v>5.4680521698902154E-2</c:v>
                </c:pt>
                <c:pt idx="38">
                  <c:v>5.5176587866704645E-2</c:v>
                </c:pt>
                <c:pt idx="39">
                  <c:v>5.4960840401214135E-2</c:v>
                </c:pt>
                <c:pt idx="40">
                  <c:v>5.5322451164035322E-2</c:v>
                </c:pt>
                <c:pt idx="41">
                  <c:v>5.6003929974991068E-2</c:v>
                </c:pt>
                <c:pt idx="42">
                  <c:v>5.6715719708467095E-2</c:v>
                </c:pt>
                <c:pt idx="43">
                  <c:v>5.6908041664433369E-2</c:v>
                </c:pt>
                <c:pt idx="44">
                  <c:v>5.7056160860917568E-2</c:v>
                </c:pt>
                <c:pt idx="45">
                  <c:v>5.6937561233757414E-2</c:v>
                </c:pt>
                <c:pt idx="46">
                  <c:v>5.7079311386720115E-2</c:v>
                </c:pt>
                <c:pt idx="47">
                  <c:v>5.7158265608788741E-2</c:v>
                </c:pt>
                <c:pt idx="48">
                  <c:v>5.7482854190573238E-2</c:v>
                </c:pt>
                <c:pt idx="49">
                  <c:v>5.7603781083532792E-2</c:v>
                </c:pt>
                <c:pt idx="50">
                  <c:v>5.7545039429536177E-2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2-42C9-B8F6-E78DD70AC3C8}"/>
            </c:ext>
          </c:extLst>
        </c:ser>
        <c:ser>
          <c:idx val="1"/>
          <c:order val="1"/>
          <c:tx>
            <c:strRef>
              <c:f>'social care need'!$T$2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need'!$T$4:$T$54</c:f>
              <c:numCache>
                <c:formatCode>General</c:formatCode>
                <c:ptCount val="51"/>
                <c:pt idx="0">
                  <c:v>4.1529525284230678E-2</c:v>
                </c:pt>
                <c:pt idx="1">
                  <c:v>4.1066227488296199E-2</c:v>
                </c:pt>
                <c:pt idx="2">
                  <c:v>4.4596292207545012E-2</c:v>
                </c:pt>
                <c:pt idx="3">
                  <c:v>4.916694638552379E-2</c:v>
                </c:pt>
                <c:pt idx="4">
                  <c:v>5.2769860893527872E-2</c:v>
                </c:pt>
                <c:pt idx="5">
                  <c:v>5.4791804866146654E-2</c:v>
                </c:pt>
                <c:pt idx="6">
                  <c:v>5.6178447842192718E-2</c:v>
                </c:pt>
                <c:pt idx="7">
                  <c:v>5.7708004363381166E-2</c:v>
                </c:pt>
                <c:pt idx="8">
                  <c:v>5.9205221584894697E-2</c:v>
                </c:pt>
                <c:pt idx="9">
                  <c:v>5.8197488076799211E-2</c:v>
                </c:pt>
                <c:pt idx="10">
                  <c:v>5.8011888248923178E-2</c:v>
                </c:pt>
                <c:pt idx="11">
                  <c:v>5.7981834975369455E-2</c:v>
                </c:pt>
                <c:pt idx="12">
                  <c:v>5.735182986073626E-2</c:v>
                </c:pt>
                <c:pt idx="13">
                  <c:v>5.7453050964426301E-2</c:v>
                </c:pt>
                <c:pt idx="14">
                  <c:v>5.7499276969054276E-2</c:v>
                </c:pt>
                <c:pt idx="15">
                  <c:v>5.6630073584055633E-2</c:v>
                </c:pt>
                <c:pt idx="16">
                  <c:v>5.6211652903999633E-2</c:v>
                </c:pt>
                <c:pt idx="17">
                  <c:v>5.7003126138739188E-2</c:v>
                </c:pt>
                <c:pt idx="18">
                  <c:v>5.6487083967597093E-2</c:v>
                </c:pt>
                <c:pt idx="19">
                  <c:v>5.5606510958794625E-2</c:v>
                </c:pt>
                <c:pt idx="20">
                  <c:v>5.5793259482997119E-2</c:v>
                </c:pt>
                <c:pt idx="21">
                  <c:v>5.5198808468920273E-2</c:v>
                </c:pt>
                <c:pt idx="22">
                  <c:v>5.4670079486727856E-2</c:v>
                </c:pt>
                <c:pt idx="23">
                  <c:v>5.4995485445224646E-2</c:v>
                </c:pt>
                <c:pt idx="24">
                  <c:v>5.4631521767246956E-2</c:v>
                </c:pt>
                <c:pt idx="25">
                  <c:v>5.4214496676879394E-2</c:v>
                </c:pt>
                <c:pt idx="26">
                  <c:v>5.5169635827672703E-2</c:v>
                </c:pt>
                <c:pt idx="27">
                  <c:v>5.4868914540225903E-2</c:v>
                </c:pt>
                <c:pt idx="28">
                  <c:v>5.5011298226015297E-2</c:v>
                </c:pt>
                <c:pt idx="29">
                  <c:v>5.512768252342079E-2</c:v>
                </c:pt>
                <c:pt idx="30">
                  <c:v>5.5365772970485012E-2</c:v>
                </c:pt>
                <c:pt idx="31">
                  <c:v>5.527323031050202E-2</c:v>
                </c:pt>
                <c:pt idx="32">
                  <c:v>5.5067668958026665E-2</c:v>
                </c:pt>
                <c:pt idx="33">
                  <c:v>5.5026549303303515E-2</c:v>
                </c:pt>
                <c:pt idx="34">
                  <c:v>5.4863702598002627E-2</c:v>
                </c:pt>
                <c:pt idx="35">
                  <c:v>5.5324294041726355E-2</c:v>
                </c:pt>
                <c:pt idx="36">
                  <c:v>5.5914898733595265E-2</c:v>
                </c:pt>
                <c:pt idx="37">
                  <c:v>5.6492789318240359E-2</c:v>
                </c:pt>
                <c:pt idx="38">
                  <c:v>5.6966572285847103E-2</c:v>
                </c:pt>
                <c:pt idx="39">
                  <c:v>5.722697677363528E-2</c:v>
                </c:pt>
                <c:pt idx="40">
                  <c:v>5.7621431128770703E-2</c:v>
                </c:pt>
                <c:pt idx="41">
                  <c:v>5.8680751354588792E-2</c:v>
                </c:pt>
                <c:pt idx="42">
                  <c:v>5.9577611224493371E-2</c:v>
                </c:pt>
                <c:pt idx="43">
                  <c:v>5.9269315009061838E-2</c:v>
                </c:pt>
                <c:pt idx="44">
                  <c:v>6.0200142108597574E-2</c:v>
                </c:pt>
                <c:pt idx="45">
                  <c:v>5.9802443044042676E-2</c:v>
                </c:pt>
                <c:pt idx="46">
                  <c:v>5.9772538607841007E-2</c:v>
                </c:pt>
                <c:pt idx="47">
                  <c:v>5.9916392471818375E-2</c:v>
                </c:pt>
                <c:pt idx="48">
                  <c:v>6.025213655699066E-2</c:v>
                </c:pt>
                <c:pt idx="49">
                  <c:v>5.9986639946559783E-2</c:v>
                </c:pt>
                <c:pt idx="50">
                  <c:v>6.0372366624917323E-2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2-42C9-B8F6-E78DD70AC3C8}"/>
            </c:ext>
          </c:extLst>
        </c:ser>
        <c:ser>
          <c:idx val="2"/>
          <c:order val="2"/>
          <c:tx>
            <c:strRef>
              <c:f>'social care need'!$U$2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need'!$U$4:$U$54</c:f>
              <c:numCache>
                <c:formatCode>General</c:formatCode>
                <c:ptCount val="51"/>
                <c:pt idx="0">
                  <c:v>0.16028251234189758</c:v>
                </c:pt>
                <c:pt idx="1">
                  <c:v>0.17250534176658078</c:v>
                </c:pt>
                <c:pt idx="2">
                  <c:v>0.18440678914743869</c:v>
                </c:pt>
                <c:pt idx="3">
                  <c:v>0.19158038787443152</c:v>
                </c:pt>
                <c:pt idx="4">
                  <c:v>0.19914658195303508</c:v>
                </c:pt>
                <c:pt idx="5">
                  <c:v>0.20379385819460105</c:v>
                </c:pt>
                <c:pt idx="6">
                  <c:v>0.20570053601471106</c:v>
                </c:pt>
                <c:pt idx="7">
                  <c:v>0.20733694769989935</c:v>
                </c:pt>
                <c:pt idx="8">
                  <c:v>0.20782647211755115</c:v>
                </c:pt>
                <c:pt idx="9">
                  <c:v>0.20702824174020629</c:v>
                </c:pt>
                <c:pt idx="10">
                  <c:v>0.20853306578474726</c:v>
                </c:pt>
                <c:pt idx="11">
                  <c:v>0.20951524067747151</c:v>
                </c:pt>
                <c:pt idx="12">
                  <c:v>0.21072433695859569</c:v>
                </c:pt>
                <c:pt idx="13">
                  <c:v>0.21160982713265689</c:v>
                </c:pt>
                <c:pt idx="14">
                  <c:v>0.21294123087951347</c:v>
                </c:pt>
                <c:pt idx="15">
                  <c:v>0.21437419016034112</c:v>
                </c:pt>
                <c:pt idx="16">
                  <c:v>0.21414613543573138</c:v>
                </c:pt>
                <c:pt idx="17">
                  <c:v>0.2139231327048586</c:v>
                </c:pt>
                <c:pt idx="18">
                  <c:v>0.21423054482816103</c:v>
                </c:pt>
                <c:pt idx="19">
                  <c:v>0.21507443858469438</c:v>
                </c:pt>
                <c:pt idx="20">
                  <c:v>0.21473007111299064</c:v>
                </c:pt>
                <c:pt idx="21">
                  <c:v>0.21379468505808849</c:v>
                </c:pt>
                <c:pt idx="22">
                  <c:v>0.21192803912830088</c:v>
                </c:pt>
                <c:pt idx="23">
                  <c:v>0.21028265938690782</c:v>
                </c:pt>
                <c:pt idx="24">
                  <c:v>0.20854873497894486</c:v>
                </c:pt>
                <c:pt idx="25">
                  <c:v>0.20654390886290014</c:v>
                </c:pt>
                <c:pt idx="26">
                  <c:v>0.20548783626868319</c:v>
                </c:pt>
                <c:pt idx="27">
                  <c:v>0.20229617704854169</c:v>
                </c:pt>
                <c:pt idx="28">
                  <c:v>0.19920814090737196</c:v>
                </c:pt>
                <c:pt idx="29">
                  <c:v>0.19519402574792688</c:v>
                </c:pt>
                <c:pt idx="30">
                  <c:v>0.19128519921500617</c:v>
                </c:pt>
                <c:pt idx="31">
                  <c:v>0.18980190880651335</c:v>
                </c:pt>
                <c:pt idx="32">
                  <c:v>0.18806318363942723</c:v>
                </c:pt>
                <c:pt idx="33">
                  <c:v>0.18671237076052727</c:v>
                </c:pt>
                <c:pt idx="34">
                  <c:v>0.18664183163828771</c:v>
                </c:pt>
                <c:pt idx="35">
                  <c:v>0.18772455737846847</c:v>
                </c:pt>
                <c:pt idx="36">
                  <c:v>0.18726777178021228</c:v>
                </c:pt>
                <c:pt idx="37">
                  <c:v>0.18727972474089877</c:v>
                </c:pt>
                <c:pt idx="38">
                  <c:v>0.1862819904724588</c:v>
                </c:pt>
                <c:pt idx="39">
                  <c:v>0.18571996493445597</c:v>
                </c:pt>
                <c:pt idx="40">
                  <c:v>0.1850046272649577</c:v>
                </c:pt>
                <c:pt idx="41">
                  <c:v>0.1852971756633901</c:v>
                </c:pt>
                <c:pt idx="42">
                  <c:v>0.18496640551457588</c:v>
                </c:pt>
                <c:pt idx="43">
                  <c:v>0.18452251468348924</c:v>
                </c:pt>
                <c:pt idx="44">
                  <c:v>0.18619984867393163</c:v>
                </c:pt>
                <c:pt idx="45">
                  <c:v>0.18657987470634299</c:v>
                </c:pt>
                <c:pt idx="46">
                  <c:v>0.1846460686211403</c:v>
                </c:pt>
                <c:pt idx="47">
                  <c:v>0.18610961182185526</c:v>
                </c:pt>
                <c:pt idx="48">
                  <c:v>0.18452936147059967</c:v>
                </c:pt>
                <c:pt idx="49">
                  <c:v>0.18386666989656258</c:v>
                </c:pt>
                <c:pt idx="50">
                  <c:v>0.18471124796653499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2-42C9-B8F6-E78DD70AC3C8}"/>
            </c:ext>
          </c:extLst>
        </c:ser>
        <c:ser>
          <c:idx val="3"/>
          <c:order val="3"/>
          <c:tx>
            <c:strRef>
              <c:f>'social care need'!$V$2</c:f>
              <c:strCache>
                <c:ptCount val="1"/>
                <c:pt idx="0">
                  <c:v> 80+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need'!$V$4:$V$54</c:f>
              <c:numCache>
                <c:formatCode>General</c:formatCode>
                <c:ptCount val="51"/>
                <c:pt idx="0">
                  <c:v>0.39948195784208645</c:v>
                </c:pt>
                <c:pt idx="1">
                  <c:v>0.41129061017795371</c:v>
                </c:pt>
                <c:pt idx="2">
                  <c:v>0.41902901687518695</c:v>
                </c:pt>
                <c:pt idx="3">
                  <c:v>0.43083397749720864</c:v>
                </c:pt>
                <c:pt idx="4">
                  <c:v>0.43638205073754022</c:v>
                </c:pt>
                <c:pt idx="5">
                  <c:v>0.44445674696698884</c:v>
                </c:pt>
                <c:pt idx="6">
                  <c:v>0.45029825670114215</c:v>
                </c:pt>
                <c:pt idx="7">
                  <c:v>0.45167681594359138</c:v>
                </c:pt>
                <c:pt idx="8">
                  <c:v>0.45475043414934735</c:v>
                </c:pt>
                <c:pt idx="9">
                  <c:v>0.45340482281857275</c:v>
                </c:pt>
                <c:pt idx="10">
                  <c:v>0.45498622297583724</c:v>
                </c:pt>
                <c:pt idx="11">
                  <c:v>0.45471891590192237</c:v>
                </c:pt>
                <c:pt idx="12">
                  <c:v>0.45538044312541576</c:v>
                </c:pt>
                <c:pt idx="13">
                  <c:v>0.45549137322167288</c:v>
                </c:pt>
                <c:pt idx="14">
                  <c:v>0.45731228743350483</c:v>
                </c:pt>
                <c:pt idx="15">
                  <c:v>0.45925316906161417</c:v>
                </c:pt>
                <c:pt idx="16">
                  <c:v>0.4591254179189147</c:v>
                </c:pt>
                <c:pt idx="17">
                  <c:v>0.45710415948864785</c:v>
                </c:pt>
                <c:pt idx="18">
                  <c:v>0.45754358920459193</c:v>
                </c:pt>
                <c:pt idx="19">
                  <c:v>0.45671032682420803</c:v>
                </c:pt>
                <c:pt idx="20">
                  <c:v>0.45393794749403343</c:v>
                </c:pt>
                <c:pt idx="21">
                  <c:v>0.45087273709808162</c:v>
                </c:pt>
                <c:pt idx="22">
                  <c:v>0.44979771974990806</c:v>
                </c:pt>
                <c:pt idx="23">
                  <c:v>0.44638498615526612</c:v>
                </c:pt>
                <c:pt idx="24">
                  <c:v>0.44747756729810567</c:v>
                </c:pt>
                <c:pt idx="25">
                  <c:v>0.44625087460157037</c:v>
                </c:pt>
                <c:pt idx="26">
                  <c:v>0.44783273065497375</c:v>
                </c:pt>
                <c:pt idx="27">
                  <c:v>0.44766535520748274</c:v>
                </c:pt>
                <c:pt idx="28">
                  <c:v>0.44904270316976669</c:v>
                </c:pt>
                <c:pt idx="29">
                  <c:v>0.45009402768246271</c:v>
                </c:pt>
                <c:pt idx="30">
                  <c:v>0.4510761836265722</c:v>
                </c:pt>
                <c:pt idx="31">
                  <c:v>0.44909039202337148</c:v>
                </c:pt>
                <c:pt idx="32">
                  <c:v>0.45320699832441674</c:v>
                </c:pt>
                <c:pt idx="33">
                  <c:v>0.45284802647128336</c:v>
                </c:pt>
                <c:pt idx="34">
                  <c:v>0.45500130187554072</c:v>
                </c:pt>
                <c:pt idx="35">
                  <c:v>0.4568699473348764</c:v>
                </c:pt>
                <c:pt idx="36">
                  <c:v>0.45682430221730047</c:v>
                </c:pt>
                <c:pt idx="37">
                  <c:v>0.45625619570878906</c:v>
                </c:pt>
                <c:pt idx="38">
                  <c:v>0.45612841447434732</c:v>
                </c:pt>
                <c:pt idx="39">
                  <c:v>0.4523837364693305</c:v>
                </c:pt>
                <c:pt idx="40">
                  <c:v>0.44699801521667221</c:v>
                </c:pt>
                <c:pt idx="41">
                  <c:v>0.44324342083648194</c:v>
                </c:pt>
                <c:pt idx="42">
                  <c:v>0.44124280445207992</c:v>
                </c:pt>
                <c:pt idx="43">
                  <c:v>0.43824929407018959</c:v>
                </c:pt>
                <c:pt idx="44">
                  <c:v>0.43397132249391884</c:v>
                </c:pt>
                <c:pt idx="45">
                  <c:v>0.43167387939476259</c:v>
                </c:pt>
                <c:pt idx="46">
                  <c:v>0.43182296333813847</c:v>
                </c:pt>
                <c:pt idx="47">
                  <c:v>0.43179377013963482</c:v>
                </c:pt>
                <c:pt idx="48">
                  <c:v>0.43084356602820684</c:v>
                </c:pt>
                <c:pt idx="49">
                  <c:v>0.43110380522913566</c:v>
                </c:pt>
                <c:pt idx="50">
                  <c:v>0.43138321009134406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8-42B2-8542-5BDFA32E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 in need of social 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76881014873139"/>
          <c:y val="7.9281860600758203E-2"/>
          <c:w val="0.57765581343004713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4115994615458"/>
          <c:y val="4.7619047619047616E-2"/>
          <c:w val="0.84030177301275077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need'!$AB$1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need'!$AB$4:$AB$54</c:f>
              <c:numCache>
                <c:formatCode>General</c:formatCode>
                <c:ptCount val="51"/>
                <c:pt idx="0">
                  <c:v>0.35738120000000001</c:v>
                </c:pt>
                <c:pt idx="1">
                  <c:v>0.36777759999999998</c:v>
                </c:pt>
                <c:pt idx="2">
                  <c:v>0.3746469</c:v>
                </c:pt>
                <c:pt idx="3">
                  <c:v>0.38074439999999998</c:v>
                </c:pt>
                <c:pt idx="4">
                  <c:v>0.38810139999999999</c:v>
                </c:pt>
                <c:pt idx="5">
                  <c:v>0.39695079999999999</c:v>
                </c:pt>
                <c:pt idx="6">
                  <c:v>0.41231950000000001</c:v>
                </c:pt>
                <c:pt idx="7">
                  <c:v>0.42509019999999997</c:v>
                </c:pt>
                <c:pt idx="8">
                  <c:v>0.43200359999999999</c:v>
                </c:pt>
                <c:pt idx="9">
                  <c:v>0.44469710000000001</c:v>
                </c:pt>
                <c:pt idx="10">
                  <c:v>0.45251419999999998</c:v>
                </c:pt>
                <c:pt idx="11">
                  <c:v>0.45586900000000002</c:v>
                </c:pt>
                <c:pt idx="12">
                  <c:v>0.46536529999999998</c:v>
                </c:pt>
                <c:pt idx="13">
                  <c:v>0.46695740000000002</c:v>
                </c:pt>
                <c:pt idx="14">
                  <c:v>0.46468330000000002</c:v>
                </c:pt>
                <c:pt idx="15">
                  <c:v>0.47642879999999999</c:v>
                </c:pt>
                <c:pt idx="16">
                  <c:v>0.48414990000000002</c:v>
                </c:pt>
                <c:pt idx="17">
                  <c:v>0.48730560000000001</c:v>
                </c:pt>
                <c:pt idx="18">
                  <c:v>0.49358980000000002</c:v>
                </c:pt>
                <c:pt idx="19">
                  <c:v>0.49460530000000003</c:v>
                </c:pt>
                <c:pt idx="20">
                  <c:v>0.49456729999999999</c:v>
                </c:pt>
                <c:pt idx="21">
                  <c:v>0.50131409999999998</c:v>
                </c:pt>
                <c:pt idx="22">
                  <c:v>0.50675879999999995</c:v>
                </c:pt>
                <c:pt idx="23">
                  <c:v>0.50947310000000001</c:v>
                </c:pt>
                <c:pt idx="24">
                  <c:v>0.51010480000000002</c:v>
                </c:pt>
                <c:pt idx="25">
                  <c:v>0.50762640000000003</c:v>
                </c:pt>
                <c:pt idx="26">
                  <c:v>0.5005328</c:v>
                </c:pt>
                <c:pt idx="27">
                  <c:v>0.49434139999999999</c:v>
                </c:pt>
                <c:pt idx="28">
                  <c:v>0.491286</c:v>
                </c:pt>
                <c:pt idx="29">
                  <c:v>0.48524050000000002</c:v>
                </c:pt>
                <c:pt idx="30">
                  <c:v>0.48063980000000001</c:v>
                </c:pt>
                <c:pt idx="31">
                  <c:v>0.48080869999999998</c:v>
                </c:pt>
                <c:pt idx="32">
                  <c:v>0.47823090000000001</c:v>
                </c:pt>
                <c:pt idx="33">
                  <c:v>0.48130149999999999</c:v>
                </c:pt>
                <c:pt idx="34">
                  <c:v>0.48538930000000002</c:v>
                </c:pt>
                <c:pt idx="35">
                  <c:v>0.47960130000000001</c:v>
                </c:pt>
                <c:pt idx="36">
                  <c:v>0.47377900000000001</c:v>
                </c:pt>
                <c:pt idx="37">
                  <c:v>0.47185769999999999</c:v>
                </c:pt>
                <c:pt idx="38">
                  <c:v>0.46798099999999998</c:v>
                </c:pt>
                <c:pt idx="39">
                  <c:v>0.46582879999999999</c:v>
                </c:pt>
                <c:pt idx="40">
                  <c:v>0.46061340000000001</c:v>
                </c:pt>
                <c:pt idx="41">
                  <c:v>0.45243440000000001</c:v>
                </c:pt>
                <c:pt idx="42">
                  <c:v>0.44466689999999998</c:v>
                </c:pt>
                <c:pt idx="43">
                  <c:v>0.44236809999999999</c:v>
                </c:pt>
                <c:pt idx="44">
                  <c:v>0.44194020000000001</c:v>
                </c:pt>
                <c:pt idx="45">
                  <c:v>0.44273960000000001</c:v>
                </c:pt>
                <c:pt idx="46">
                  <c:v>0.44429580000000002</c:v>
                </c:pt>
                <c:pt idx="47">
                  <c:v>0.44564989999999999</c:v>
                </c:pt>
                <c:pt idx="48">
                  <c:v>0.44689780000000001</c:v>
                </c:pt>
                <c:pt idx="49">
                  <c:v>0.44869740000000002</c:v>
                </c:pt>
                <c:pt idx="50">
                  <c:v>0.45027719999999999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D-439C-963D-27E68C6539B4}"/>
            </c:ext>
          </c:extLst>
        </c:ser>
        <c:ser>
          <c:idx val="1"/>
          <c:order val="1"/>
          <c:tx>
            <c:strRef>
              <c:f>'social care need'!$AF$1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need'!$AF$4:$AF$54</c:f>
              <c:numCache>
                <c:formatCode>General</c:formatCode>
                <c:ptCount val="51"/>
                <c:pt idx="0">
                  <c:v>0.2438543</c:v>
                </c:pt>
                <c:pt idx="1">
                  <c:v>0.2462182</c:v>
                </c:pt>
                <c:pt idx="2">
                  <c:v>0.2572796</c:v>
                </c:pt>
                <c:pt idx="3">
                  <c:v>0.26312150000000001</c:v>
                </c:pt>
                <c:pt idx="4">
                  <c:v>0.27182849999999997</c:v>
                </c:pt>
                <c:pt idx="5">
                  <c:v>0.27775420000000001</c:v>
                </c:pt>
                <c:pt idx="6">
                  <c:v>0.28068389999999999</c:v>
                </c:pt>
                <c:pt idx="7">
                  <c:v>0.28605659999999999</c:v>
                </c:pt>
                <c:pt idx="8">
                  <c:v>0.29817880000000002</c:v>
                </c:pt>
                <c:pt idx="9">
                  <c:v>0.30213109999999999</c:v>
                </c:pt>
                <c:pt idx="10">
                  <c:v>0.31036259999999999</c:v>
                </c:pt>
                <c:pt idx="11">
                  <c:v>0.31958609999999998</c:v>
                </c:pt>
                <c:pt idx="12">
                  <c:v>0.31977440000000001</c:v>
                </c:pt>
                <c:pt idx="13">
                  <c:v>0.3236213</c:v>
                </c:pt>
                <c:pt idx="14">
                  <c:v>0.33208660000000001</c:v>
                </c:pt>
                <c:pt idx="15">
                  <c:v>0.33084269999999999</c:v>
                </c:pt>
                <c:pt idx="16">
                  <c:v>0.34125860000000002</c:v>
                </c:pt>
                <c:pt idx="17">
                  <c:v>0.34746470000000002</c:v>
                </c:pt>
                <c:pt idx="18">
                  <c:v>0.35433559999999997</c:v>
                </c:pt>
                <c:pt idx="19">
                  <c:v>0.36319030000000002</c:v>
                </c:pt>
                <c:pt idx="20">
                  <c:v>0.37697120000000001</c:v>
                </c:pt>
                <c:pt idx="21">
                  <c:v>0.39018560000000002</c:v>
                </c:pt>
                <c:pt idx="22">
                  <c:v>0.40079429999999999</c:v>
                </c:pt>
                <c:pt idx="23">
                  <c:v>0.4045897</c:v>
                </c:pt>
                <c:pt idx="24">
                  <c:v>0.41237859999999998</c:v>
                </c:pt>
                <c:pt idx="25">
                  <c:v>0.4212748</c:v>
                </c:pt>
                <c:pt idx="26">
                  <c:v>0.4357607</c:v>
                </c:pt>
                <c:pt idx="27">
                  <c:v>0.4532429</c:v>
                </c:pt>
                <c:pt idx="28">
                  <c:v>0.46236660000000002</c:v>
                </c:pt>
                <c:pt idx="29">
                  <c:v>0.47280889999999998</c:v>
                </c:pt>
                <c:pt idx="30">
                  <c:v>0.48544110000000001</c:v>
                </c:pt>
                <c:pt idx="31">
                  <c:v>0.4870295</c:v>
                </c:pt>
                <c:pt idx="32">
                  <c:v>0.49112709999999998</c:v>
                </c:pt>
                <c:pt idx="33">
                  <c:v>0.48889450000000001</c:v>
                </c:pt>
                <c:pt idx="34">
                  <c:v>0.48177209999999998</c:v>
                </c:pt>
                <c:pt idx="35">
                  <c:v>0.4844271</c:v>
                </c:pt>
                <c:pt idx="36">
                  <c:v>0.48956100000000002</c:v>
                </c:pt>
                <c:pt idx="37">
                  <c:v>0.48976140000000001</c:v>
                </c:pt>
                <c:pt idx="38">
                  <c:v>0.4962106</c:v>
                </c:pt>
                <c:pt idx="39">
                  <c:v>0.49772179999999999</c:v>
                </c:pt>
                <c:pt idx="40">
                  <c:v>0.50044759999999999</c:v>
                </c:pt>
                <c:pt idx="41">
                  <c:v>0.50441259999999999</c:v>
                </c:pt>
                <c:pt idx="42">
                  <c:v>0.50797650000000005</c:v>
                </c:pt>
                <c:pt idx="43">
                  <c:v>0.50737639999999995</c:v>
                </c:pt>
                <c:pt idx="44">
                  <c:v>0.50080080000000005</c:v>
                </c:pt>
                <c:pt idx="45">
                  <c:v>0.49621179999999998</c:v>
                </c:pt>
                <c:pt idx="46">
                  <c:v>0.49471389999999998</c:v>
                </c:pt>
                <c:pt idx="47">
                  <c:v>0.49124980000000001</c:v>
                </c:pt>
                <c:pt idx="48">
                  <c:v>0.49300450000000001</c:v>
                </c:pt>
                <c:pt idx="49">
                  <c:v>0.49603930000000002</c:v>
                </c:pt>
                <c:pt idx="50">
                  <c:v>0.48797829999999998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D-439C-963D-27E68C6539B4}"/>
            </c:ext>
          </c:extLst>
        </c:ser>
        <c:ser>
          <c:idx val="2"/>
          <c:order val="2"/>
          <c:tx>
            <c:strRef>
              <c:f>'social care need'!$AJ$1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need'!$AJ$4:$AJ$54</c:f>
              <c:numCache>
                <c:formatCode>General</c:formatCode>
                <c:ptCount val="51"/>
                <c:pt idx="0">
                  <c:v>0.1169168</c:v>
                </c:pt>
                <c:pt idx="1">
                  <c:v>0.1236939</c:v>
                </c:pt>
                <c:pt idx="2">
                  <c:v>0.12507699999999999</c:v>
                </c:pt>
                <c:pt idx="3">
                  <c:v>0.13400329999999999</c:v>
                </c:pt>
                <c:pt idx="4">
                  <c:v>0.13885030000000001</c:v>
                </c:pt>
                <c:pt idx="5">
                  <c:v>0.14816280000000001</c:v>
                </c:pt>
                <c:pt idx="6">
                  <c:v>0.15483150000000001</c:v>
                </c:pt>
                <c:pt idx="7">
                  <c:v>0.16921130000000001</c:v>
                </c:pt>
                <c:pt idx="8">
                  <c:v>0.17444399999999999</c:v>
                </c:pt>
                <c:pt idx="9">
                  <c:v>0.18409449999999999</c:v>
                </c:pt>
                <c:pt idx="10">
                  <c:v>0.1916861</c:v>
                </c:pt>
                <c:pt idx="11">
                  <c:v>0.19729749999999999</c:v>
                </c:pt>
                <c:pt idx="12">
                  <c:v>0.21043339999999999</c:v>
                </c:pt>
                <c:pt idx="13">
                  <c:v>0.2237161</c:v>
                </c:pt>
                <c:pt idx="14">
                  <c:v>0.23265520000000001</c:v>
                </c:pt>
                <c:pt idx="15">
                  <c:v>0.2461131</c:v>
                </c:pt>
                <c:pt idx="16">
                  <c:v>0.2472752</c:v>
                </c:pt>
                <c:pt idx="17">
                  <c:v>0.25882450000000001</c:v>
                </c:pt>
                <c:pt idx="18">
                  <c:v>0.2642796</c:v>
                </c:pt>
                <c:pt idx="19">
                  <c:v>0.26901720000000001</c:v>
                </c:pt>
                <c:pt idx="20">
                  <c:v>0.2754954</c:v>
                </c:pt>
                <c:pt idx="21">
                  <c:v>0.27667120000000001</c:v>
                </c:pt>
                <c:pt idx="22">
                  <c:v>0.28289809999999999</c:v>
                </c:pt>
                <c:pt idx="23">
                  <c:v>0.29375449999999997</c:v>
                </c:pt>
                <c:pt idx="24">
                  <c:v>0.29842469999999999</c:v>
                </c:pt>
                <c:pt idx="25">
                  <c:v>0.30683939999999998</c:v>
                </c:pt>
                <c:pt idx="26">
                  <c:v>0.31521500000000002</c:v>
                </c:pt>
                <c:pt idx="27">
                  <c:v>0.31668030000000003</c:v>
                </c:pt>
                <c:pt idx="28">
                  <c:v>0.3224612</c:v>
                </c:pt>
                <c:pt idx="29">
                  <c:v>0.3321539</c:v>
                </c:pt>
                <c:pt idx="30">
                  <c:v>0.33330989999999999</c:v>
                </c:pt>
                <c:pt idx="31">
                  <c:v>0.34084229999999999</c:v>
                </c:pt>
                <c:pt idx="32">
                  <c:v>0.35000130000000002</c:v>
                </c:pt>
                <c:pt idx="33">
                  <c:v>0.3567208</c:v>
                </c:pt>
                <c:pt idx="34">
                  <c:v>0.36481069999999999</c:v>
                </c:pt>
                <c:pt idx="35">
                  <c:v>0.38063130000000001</c:v>
                </c:pt>
                <c:pt idx="36">
                  <c:v>0.3916308</c:v>
                </c:pt>
                <c:pt idx="37">
                  <c:v>0.40030579999999999</c:v>
                </c:pt>
                <c:pt idx="38">
                  <c:v>0.40473910000000002</c:v>
                </c:pt>
                <c:pt idx="39">
                  <c:v>0.41093980000000002</c:v>
                </c:pt>
                <c:pt idx="40">
                  <c:v>0.42096430000000001</c:v>
                </c:pt>
                <c:pt idx="41">
                  <c:v>0.43829879999999999</c:v>
                </c:pt>
                <c:pt idx="42">
                  <c:v>0.45286969999999999</c:v>
                </c:pt>
                <c:pt idx="43">
                  <c:v>0.46099230000000002</c:v>
                </c:pt>
                <c:pt idx="44">
                  <c:v>0.47317890000000001</c:v>
                </c:pt>
                <c:pt idx="45">
                  <c:v>0.48160750000000002</c:v>
                </c:pt>
                <c:pt idx="46">
                  <c:v>0.4824872</c:v>
                </c:pt>
                <c:pt idx="47">
                  <c:v>0.48614390000000002</c:v>
                </c:pt>
                <c:pt idx="48">
                  <c:v>0.47962129999999997</c:v>
                </c:pt>
                <c:pt idx="49">
                  <c:v>0.46973369999999998</c:v>
                </c:pt>
                <c:pt idx="50">
                  <c:v>0.47778739999999997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D-439C-963D-27E68C65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 degree level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02294982477959"/>
          <c:y val="0.72863244367181379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3924102810834"/>
          <c:y val="4.7619047619047616E-2"/>
          <c:w val="0.83790369193079706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need'!$AB$1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need'!$AC$4:$AC$54</c:f>
              <c:numCache>
                <c:formatCode>General</c:formatCode>
                <c:ptCount val="51"/>
                <c:pt idx="0">
                  <c:v>0.1403018</c:v>
                </c:pt>
                <c:pt idx="1">
                  <c:v>0.1362825</c:v>
                </c:pt>
                <c:pt idx="2">
                  <c:v>0.12801399999999999</c:v>
                </c:pt>
                <c:pt idx="3">
                  <c:v>0.1231233</c:v>
                </c:pt>
                <c:pt idx="4">
                  <c:v>0.1157547</c:v>
                </c:pt>
                <c:pt idx="5">
                  <c:v>0.1105672</c:v>
                </c:pt>
                <c:pt idx="6">
                  <c:v>0.10428129999999999</c:v>
                </c:pt>
                <c:pt idx="7">
                  <c:v>9.6692399999999998E-2</c:v>
                </c:pt>
                <c:pt idx="8">
                  <c:v>9.17713E-2</c:v>
                </c:pt>
                <c:pt idx="9">
                  <c:v>8.4712200000000001E-2</c:v>
                </c:pt>
                <c:pt idx="10">
                  <c:v>7.8795199999999996E-2</c:v>
                </c:pt>
                <c:pt idx="11">
                  <c:v>7.4488100000000002E-2</c:v>
                </c:pt>
                <c:pt idx="12">
                  <c:v>6.9940299999999997E-2</c:v>
                </c:pt>
                <c:pt idx="13">
                  <c:v>6.7847199999999996E-2</c:v>
                </c:pt>
                <c:pt idx="14">
                  <c:v>6.4887700000000006E-2</c:v>
                </c:pt>
                <c:pt idx="15">
                  <c:v>5.8204899999999997E-2</c:v>
                </c:pt>
                <c:pt idx="16">
                  <c:v>5.4966099999999997E-2</c:v>
                </c:pt>
                <c:pt idx="17">
                  <c:v>5.1794199999999999E-2</c:v>
                </c:pt>
                <c:pt idx="18">
                  <c:v>4.9254600000000003E-2</c:v>
                </c:pt>
                <c:pt idx="19">
                  <c:v>4.5437400000000003E-2</c:v>
                </c:pt>
                <c:pt idx="20">
                  <c:v>4.5064399999999998E-2</c:v>
                </c:pt>
                <c:pt idx="21">
                  <c:v>4.1933600000000001E-2</c:v>
                </c:pt>
                <c:pt idx="22">
                  <c:v>3.8667800000000002E-2</c:v>
                </c:pt>
                <c:pt idx="23">
                  <c:v>3.5165000000000002E-2</c:v>
                </c:pt>
                <c:pt idx="24">
                  <c:v>3.4085600000000001E-2</c:v>
                </c:pt>
                <c:pt idx="25">
                  <c:v>3.2852399999999997E-2</c:v>
                </c:pt>
                <c:pt idx="26">
                  <c:v>3.2312300000000002E-2</c:v>
                </c:pt>
                <c:pt idx="27">
                  <c:v>3.0146200000000001E-2</c:v>
                </c:pt>
                <c:pt idx="28">
                  <c:v>2.8301799999999998E-2</c:v>
                </c:pt>
                <c:pt idx="29">
                  <c:v>2.8476499999999998E-2</c:v>
                </c:pt>
                <c:pt idx="30">
                  <c:v>2.7530099999999998E-2</c:v>
                </c:pt>
                <c:pt idx="31">
                  <c:v>2.8161599999999998E-2</c:v>
                </c:pt>
                <c:pt idx="32">
                  <c:v>2.8461E-2</c:v>
                </c:pt>
                <c:pt idx="33">
                  <c:v>2.5106E-2</c:v>
                </c:pt>
                <c:pt idx="34">
                  <c:v>2.5539300000000001E-2</c:v>
                </c:pt>
                <c:pt idx="35">
                  <c:v>2.62633E-2</c:v>
                </c:pt>
                <c:pt idx="36">
                  <c:v>2.59647E-2</c:v>
                </c:pt>
                <c:pt idx="37">
                  <c:v>2.6732599999999999E-2</c:v>
                </c:pt>
                <c:pt idx="38">
                  <c:v>2.7567700000000001E-2</c:v>
                </c:pt>
                <c:pt idx="39">
                  <c:v>2.8671499999999999E-2</c:v>
                </c:pt>
                <c:pt idx="40">
                  <c:v>2.90108E-2</c:v>
                </c:pt>
                <c:pt idx="41">
                  <c:v>2.9140699999999999E-2</c:v>
                </c:pt>
                <c:pt idx="42">
                  <c:v>3.0382200000000002E-2</c:v>
                </c:pt>
                <c:pt idx="43">
                  <c:v>3.0677300000000001E-2</c:v>
                </c:pt>
                <c:pt idx="44">
                  <c:v>3.0696899999999999E-2</c:v>
                </c:pt>
                <c:pt idx="45">
                  <c:v>3.1579000000000003E-2</c:v>
                </c:pt>
                <c:pt idx="46">
                  <c:v>3.1541300000000001E-2</c:v>
                </c:pt>
                <c:pt idx="47">
                  <c:v>3.2318199999999998E-2</c:v>
                </c:pt>
                <c:pt idx="48">
                  <c:v>3.33665E-2</c:v>
                </c:pt>
                <c:pt idx="49">
                  <c:v>3.3055599999999997E-2</c:v>
                </c:pt>
                <c:pt idx="50">
                  <c:v>3.2691100000000001E-2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A-4824-8323-1880EFED83A4}"/>
            </c:ext>
          </c:extLst>
        </c:ser>
        <c:ser>
          <c:idx val="1"/>
          <c:order val="1"/>
          <c:tx>
            <c:strRef>
              <c:f>'social care need'!$AF$1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need'!$AG$4:$AG$54</c:f>
              <c:numCache>
                <c:formatCode>General</c:formatCode>
                <c:ptCount val="51"/>
                <c:pt idx="0">
                  <c:v>0.32591979999999998</c:v>
                </c:pt>
                <c:pt idx="1">
                  <c:v>0.30921199999999999</c:v>
                </c:pt>
                <c:pt idx="2">
                  <c:v>0.30316789999999999</c:v>
                </c:pt>
                <c:pt idx="3">
                  <c:v>0.29020780000000002</c:v>
                </c:pt>
                <c:pt idx="4">
                  <c:v>0.27689649999999999</c:v>
                </c:pt>
                <c:pt idx="5">
                  <c:v>0.2623201</c:v>
                </c:pt>
                <c:pt idx="6">
                  <c:v>0.24738840000000001</c:v>
                </c:pt>
                <c:pt idx="7">
                  <c:v>0.23726259999999999</c:v>
                </c:pt>
                <c:pt idx="8">
                  <c:v>0.2228734</c:v>
                </c:pt>
                <c:pt idx="9">
                  <c:v>0.21361840000000001</c:v>
                </c:pt>
                <c:pt idx="10">
                  <c:v>0.2051577</c:v>
                </c:pt>
                <c:pt idx="11">
                  <c:v>0.19136259999999999</c:v>
                </c:pt>
                <c:pt idx="12">
                  <c:v>0.183839</c:v>
                </c:pt>
                <c:pt idx="13">
                  <c:v>0.1749107</c:v>
                </c:pt>
                <c:pt idx="14">
                  <c:v>0.16431190000000001</c:v>
                </c:pt>
                <c:pt idx="15">
                  <c:v>0.15975890000000001</c:v>
                </c:pt>
                <c:pt idx="16">
                  <c:v>0.1535745</c:v>
                </c:pt>
                <c:pt idx="17">
                  <c:v>0.14274000000000001</c:v>
                </c:pt>
                <c:pt idx="18">
                  <c:v>0.1339872</c:v>
                </c:pt>
                <c:pt idx="19">
                  <c:v>0.12754309999999999</c:v>
                </c:pt>
                <c:pt idx="20">
                  <c:v>0.1205582</c:v>
                </c:pt>
                <c:pt idx="21">
                  <c:v>0.11632240000000001</c:v>
                </c:pt>
                <c:pt idx="22">
                  <c:v>0.10897370000000001</c:v>
                </c:pt>
                <c:pt idx="23">
                  <c:v>0.105966</c:v>
                </c:pt>
                <c:pt idx="24">
                  <c:v>9.8428600000000005E-2</c:v>
                </c:pt>
                <c:pt idx="25">
                  <c:v>8.9783100000000005E-2</c:v>
                </c:pt>
                <c:pt idx="26">
                  <c:v>8.4908700000000004E-2</c:v>
                </c:pt>
                <c:pt idx="27">
                  <c:v>8.0383399999999994E-2</c:v>
                </c:pt>
                <c:pt idx="28">
                  <c:v>7.4252499999999999E-2</c:v>
                </c:pt>
                <c:pt idx="29">
                  <c:v>7.0617799999999994E-2</c:v>
                </c:pt>
                <c:pt idx="30">
                  <c:v>6.4271400000000006E-2</c:v>
                </c:pt>
                <c:pt idx="31">
                  <c:v>5.8609799999999997E-2</c:v>
                </c:pt>
                <c:pt idx="32">
                  <c:v>5.5113799999999998E-2</c:v>
                </c:pt>
                <c:pt idx="33">
                  <c:v>5.7910400000000001E-2</c:v>
                </c:pt>
                <c:pt idx="34">
                  <c:v>5.3411800000000002E-2</c:v>
                </c:pt>
                <c:pt idx="35">
                  <c:v>5.1869999999999999E-2</c:v>
                </c:pt>
                <c:pt idx="36">
                  <c:v>4.8798500000000002E-2</c:v>
                </c:pt>
                <c:pt idx="37">
                  <c:v>4.4834199999999998E-2</c:v>
                </c:pt>
                <c:pt idx="38">
                  <c:v>3.9899200000000003E-2</c:v>
                </c:pt>
                <c:pt idx="39">
                  <c:v>3.7058399999999998E-2</c:v>
                </c:pt>
                <c:pt idx="40">
                  <c:v>3.6426399999999998E-2</c:v>
                </c:pt>
                <c:pt idx="41">
                  <c:v>3.5511399999999999E-2</c:v>
                </c:pt>
                <c:pt idx="42">
                  <c:v>3.25784E-2</c:v>
                </c:pt>
                <c:pt idx="43">
                  <c:v>3.0865E-2</c:v>
                </c:pt>
                <c:pt idx="44">
                  <c:v>3.0786000000000001E-2</c:v>
                </c:pt>
                <c:pt idx="45">
                  <c:v>2.7902300000000001E-2</c:v>
                </c:pt>
                <c:pt idx="46">
                  <c:v>2.8219899999999999E-2</c:v>
                </c:pt>
                <c:pt idx="47">
                  <c:v>2.6719799999999998E-2</c:v>
                </c:pt>
                <c:pt idx="48">
                  <c:v>2.12147E-2</c:v>
                </c:pt>
                <c:pt idx="49">
                  <c:v>2.1937499999999999E-2</c:v>
                </c:pt>
                <c:pt idx="50">
                  <c:v>2.31331E-2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A-4824-8323-1880EFED83A4}"/>
            </c:ext>
          </c:extLst>
        </c:ser>
        <c:ser>
          <c:idx val="2"/>
          <c:order val="2"/>
          <c:tx>
            <c:strRef>
              <c:f>'social care need'!$AJ$1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need'!$AK$4:$AK$54</c:f>
              <c:numCache>
                <c:formatCode>General</c:formatCode>
                <c:ptCount val="51"/>
                <c:pt idx="0">
                  <c:v>0.52758130000000003</c:v>
                </c:pt>
                <c:pt idx="1">
                  <c:v>0.51809850000000002</c:v>
                </c:pt>
                <c:pt idx="2">
                  <c:v>0.4996217</c:v>
                </c:pt>
                <c:pt idx="3">
                  <c:v>0.48585420000000001</c:v>
                </c:pt>
                <c:pt idx="4">
                  <c:v>0.47274450000000001</c:v>
                </c:pt>
                <c:pt idx="5">
                  <c:v>0.45706330000000001</c:v>
                </c:pt>
                <c:pt idx="6">
                  <c:v>0.4479862</c:v>
                </c:pt>
                <c:pt idx="7">
                  <c:v>0.43080039999999997</c:v>
                </c:pt>
                <c:pt idx="8">
                  <c:v>0.41679739999999998</c:v>
                </c:pt>
                <c:pt idx="9">
                  <c:v>0.40192420000000001</c:v>
                </c:pt>
                <c:pt idx="10">
                  <c:v>0.3887505</c:v>
                </c:pt>
                <c:pt idx="11">
                  <c:v>0.378357</c:v>
                </c:pt>
                <c:pt idx="12">
                  <c:v>0.35908000000000001</c:v>
                </c:pt>
                <c:pt idx="13">
                  <c:v>0.34861520000000001</c:v>
                </c:pt>
                <c:pt idx="14">
                  <c:v>0.3348989</c:v>
                </c:pt>
                <c:pt idx="15">
                  <c:v>0.32219510000000001</c:v>
                </c:pt>
                <c:pt idx="16">
                  <c:v>0.30552439999999997</c:v>
                </c:pt>
                <c:pt idx="17">
                  <c:v>0.29785309999999998</c:v>
                </c:pt>
                <c:pt idx="18">
                  <c:v>0.28457650000000001</c:v>
                </c:pt>
                <c:pt idx="19">
                  <c:v>0.2731325</c:v>
                </c:pt>
                <c:pt idx="20">
                  <c:v>0.25532549999999998</c:v>
                </c:pt>
                <c:pt idx="21">
                  <c:v>0.2421616</c:v>
                </c:pt>
                <c:pt idx="22">
                  <c:v>0.23328950000000001</c:v>
                </c:pt>
                <c:pt idx="23">
                  <c:v>0.2203466</c:v>
                </c:pt>
                <c:pt idx="24">
                  <c:v>0.21041869999999999</c:v>
                </c:pt>
                <c:pt idx="25">
                  <c:v>0.20227590000000001</c:v>
                </c:pt>
                <c:pt idx="26">
                  <c:v>0.1890607</c:v>
                </c:pt>
                <c:pt idx="27">
                  <c:v>0.17972869999999999</c:v>
                </c:pt>
                <c:pt idx="28">
                  <c:v>0.17259540000000001</c:v>
                </c:pt>
                <c:pt idx="29">
                  <c:v>0.1617276</c:v>
                </c:pt>
                <c:pt idx="30">
                  <c:v>0.15775259999999999</c:v>
                </c:pt>
                <c:pt idx="31">
                  <c:v>0.14949280000000001</c:v>
                </c:pt>
                <c:pt idx="32">
                  <c:v>0.1412168</c:v>
                </c:pt>
                <c:pt idx="33">
                  <c:v>0.1320779</c:v>
                </c:pt>
                <c:pt idx="34">
                  <c:v>0.12660950000000001</c:v>
                </c:pt>
                <c:pt idx="35">
                  <c:v>0.117507</c:v>
                </c:pt>
                <c:pt idx="36">
                  <c:v>0.1135999</c:v>
                </c:pt>
                <c:pt idx="37">
                  <c:v>0.1089857</c:v>
                </c:pt>
                <c:pt idx="38">
                  <c:v>0.1056093</c:v>
                </c:pt>
                <c:pt idx="39">
                  <c:v>9.9074599999999999E-2</c:v>
                </c:pt>
                <c:pt idx="40">
                  <c:v>9.1903700000000005E-2</c:v>
                </c:pt>
                <c:pt idx="41">
                  <c:v>8.5619500000000001E-2</c:v>
                </c:pt>
                <c:pt idx="42">
                  <c:v>8.0956500000000001E-2</c:v>
                </c:pt>
                <c:pt idx="43">
                  <c:v>7.5909599999999994E-2</c:v>
                </c:pt>
                <c:pt idx="44">
                  <c:v>7.0165500000000006E-2</c:v>
                </c:pt>
                <c:pt idx="45">
                  <c:v>6.6841499999999998E-2</c:v>
                </c:pt>
                <c:pt idx="46">
                  <c:v>6.1565399999999999E-2</c:v>
                </c:pt>
                <c:pt idx="47">
                  <c:v>5.7327000000000003E-2</c:v>
                </c:pt>
                <c:pt idx="48">
                  <c:v>6.0099699999999999E-2</c:v>
                </c:pt>
                <c:pt idx="49">
                  <c:v>5.6112099999999998E-2</c:v>
                </c:pt>
                <c:pt idx="50">
                  <c:v>5.1935599999999998E-2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A-4824-8323-1880EFED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without GCSE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96538228339241"/>
          <c:y val="0.196164911204281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565112905245"/>
          <c:y val="4.7619047619047616E-2"/>
          <c:w val="0.8594864216683808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need'!$AB$1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need'!$AD$4:$AD$53</c:f>
              <c:numCache>
                <c:formatCode>General</c:formatCode>
                <c:ptCount val="50"/>
                <c:pt idx="0">
                  <c:v>0.85886669999999998</c:v>
                </c:pt>
                <c:pt idx="1">
                  <c:v>0.87457490000000004</c:v>
                </c:pt>
                <c:pt idx="2">
                  <c:v>0.87782179999999999</c:v>
                </c:pt>
                <c:pt idx="3">
                  <c:v>0.87661730000000004</c:v>
                </c:pt>
                <c:pt idx="4">
                  <c:v>0.87664260000000005</c:v>
                </c:pt>
                <c:pt idx="5">
                  <c:v>0.87307760000000001</c:v>
                </c:pt>
                <c:pt idx="6">
                  <c:v>0.87297440000000004</c:v>
                </c:pt>
                <c:pt idx="7">
                  <c:v>0.87402639999999998</c:v>
                </c:pt>
                <c:pt idx="8">
                  <c:v>0.87393529999999997</c:v>
                </c:pt>
                <c:pt idx="9">
                  <c:v>0.87325750000000002</c:v>
                </c:pt>
                <c:pt idx="10">
                  <c:v>0.87256060000000002</c:v>
                </c:pt>
                <c:pt idx="11">
                  <c:v>0.87174419999999997</c:v>
                </c:pt>
                <c:pt idx="12">
                  <c:v>0.87214879999999995</c:v>
                </c:pt>
                <c:pt idx="13">
                  <c:v>0.87075179999999996</c:v>
                </c:pt>
                <c:pt idx="14">
                  <c:v>0.86984289999999997</c:v>
                </c:pt>
                <c:pt idx="15">
                  <c:v>0.87022480000000002</c:v>
                </c:pt>
                <c:pt idx="16">
                  <c:v>0.86976209999999998</c:v>
                </c:pt>
                <c:pt idx="17">
                  <c:v>0.86954220000000004</c:v>
                </c:pt>
                <c:pt idx="18">
                  <c:v>0.86854100000000001</c:v>
                </c:pt>
                <c:pt idx="19">
                  <c:v>0.86787789999999998</c:v>
                </c:pt>
                <c:pt idx="20">
                  <c:v>0.86762269999999997</c:v>
                </c:pt>
                <c:pt idx="21">
                  <c:v>0.86601689999999998</c:v>
                </c:pt>
                <c:pt idx="22">
                  <c:v>0.86634909999999998</c:v>
                </c:pt>
                <c:pt idx="23">
                  <c:v>0.86792130000000001</c:v>
                </c:pt>
                <c:pt idx="24">
                  <c:v>0.86643289999999995</c:v>
                </c:pt>
                <c:pt idx="25">
                  <c:v>0.86406289999999997</c:v>
                </c:pt>
                <c:pt idx="26">
                  <c:v>0.86304999999999998</c:v>
                </c:pt>
                <c:pt idx="27">
                  <c:v>0.8611219</c:v>
                </c:pt>
                <c:pt idx="28">
                  <c:v>0.86034089999999996</c:v>
                </c:pt>
                <c:pt idx="29">
                  <c:v>0.85904239999999998</c:v>
                </c:pt>
                <c:pt idx="30">
                  <c:v>0.85875020000000002</c:v>
                </c:pt>
                <c:pt idx="31">
                  <c:v>0.85893730000000001</c:v>
                </c:pt>
                <c:pt idx="32">
                  <c:v>0.85734849999999996</c:v>
                </c:pt>
                <c:pt idx="33">
                  <c:v>0.85812690000000003</c:v>
                </c:pt>
                <c:pt idx="34">
                  <c:v>0.8573267</c:v>
                </c:pt>
                <c:pt idx="35">
                  <c:v>0.85807080000000002</c:v>
                </c:pt>
                <c:pt idx="36">
                  <c:v>0.85690089999999997</c:v>
                </c:pt>
                <c:pt idx="37">
                  <c:v>0.85521829999999999</c:v>
                </c:pt>
                <c:pt idx="38">
                  <c:v>0.85449149999999996</c:v>
                </c:pt>
                <c:pt idx="39">
                  <c:v>0.85386700000000004</c:v>
                </c:pt>
                <c:pt idx="40">
                  <c:v>0.85287159999999995</c:v>
                </c:pt>
                <c:pt idx="41">
                  <c:v>0.85158889999999998</c:v>
                </c:pt>
                <c:pt idx="42">
                  <c:v>0.84996550000000004</c:v>
                </c:pt>
                <c:pt idx="43">
                  <c:v>0.85038170000000002</c:v>
                </c:pt>
                <c:pt idx="44">
                  <c:v>0.84898340000000005</c:v>
                </c:pt>
                <c:pt idx="45">
                  <c:v>0.84859220000000002</c:v>
                </c:pt>
                <c:pt idx="46">
                  <c:v>0.84865800000000002</c:v>
                </c:pt>
                <c:pt idx="47">
                  <c:v>0.84808729999999999</c:v>
                </c:pt>
                <c:pt idx="48">
                  <c:v>0.84951189999999999</c:v>
                </c:pt>
                <c:pt idx="49">
                  <c:v>0.85041310000000003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A-4B15-88A0-104A268C5F12}"/>
            </c:ext>
          </c:extLst>
        </c:ser>
        <c:ser>
          <c:idx val="1"/>
          <c:order val="1"/>
          <c:tx>
            <c:strRef>
              <c:f>'social care need'!$AF$1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need'!$AH$4:$AH$53</c:f>
              <c:numCache>
                <c:formatCode>General</c:formatCode>
                <c:ptCount val="50"/>
                <c:pt idx="0">
                  <c:v>0.77479730000000002</c:v>
                </c:pt>
                <c:pt idx="1">
                  <c:v>0.82359039999999994</c:v>
                </c:pt>
                <c:pt idx="2">
                  <c:v>0.83872279999999999</c:v>
                </c:pt>
                <c:pt idx="3">
                  <c:v>0.84617030000000004</c:v>
                </c:pt>
                <c:pt idx="4">
                  <c:v>0.8485587</c:v>
                </c:pt>
                <c:pt idx="5">
                  <c:v>0.84881609999999996</c:v>
                </c:pt>
                <c:pt idx="6">
                  <c:v>0.84996799999999995</c:v>
                </c:pt>
                <c:pt idx="7">
                  <c:v>0.85179369999999999</c:v>
                </c:pt>
                <c:pt idx="8">
                  <c:v>0.85255389999999998</c:v>
                </c:pt>
                <c:pt idx="9">
                  <c:v>0.84983399999999998</c:v>
                </c:pt>
                <c:pt idx="10">
                  <c:v>0.84815379999999996</c:v>
                </c:pt>
                <c:pt idx="11">
                  <c:v>0.84516760000000002</c:v>
                </c:pt>
                <c:pt idx="12">
                  <c:v>0.84322529999999996</c:v>
                </c:pt>
                <c:pt idx="13">
                  <c:v>0.83856520000000001</c:v>
                </c:pt>
                <c:pt idx="14">
                  <c:v>0.83478629999999998</c:v>
                </c:pt>
                <c:pt idx="15">
                  <c:v>0.83228970000000002</c:v>
                </c:pt>
                <c:pt idx="16">
                  <c:v>0.83096159999999997</c:v>
                </c:pt>
                <c:pt idx="17">
                  <c:v>0.82911809999999997</c:v>
                </c:pt>
                <c:pt idx="18">
                  <c:v>0.82602730000000002</c:v>
                </c:pt>
                <c:pt idx="19">
                  <c:v>0.82312569999999996</c:v>
                </c:pt>
                <c:pt idx="20">
                  <c:v>0.82030340000000002</c:v>
                </c:pt>
                <c:pt idx="21">
                  <c:v>0.81870909999999997</c:v>
                </c:pt>
                <c:pt idx="22">
                  <c:v>0.81702889999999995</c:v>
                </c:pt>
                <c:pt idx="23">
                  <c:v>0.81425809999999998</c:v>
                </c:pt>
                <c:pt idx="24">
                  <c:v>0.8161583</c:v>
                </c:pt>
                <c:pt idx="25">
                  <c:v>0.81511489999999998</c:v>
                </c:pt>
                <c:pt idx="26">
                  <c:v>0.81458960000000002</c:v>
                </c:pt>
                <c:pt idx="27">
                  <c:v>0.81549229999999995</c:v>
                </c:pt>
                <c:pt idx="28">
                  <c:v>0.81756870000000004</c:v>
                </c:pt>
                <c:pt idx="29">
                  <c:v>0.81709580000000004</c:v>
                </c:pt>
                <c:pt idx="30">
                  <c:v>0.8203471</c:v>
                </c:pt>
                <c:pt idx="31">
                  <c:v>0.82434669999999999</c:v>
                </c:pt>
                <c:pt idx="32">
                  <c:v>0.82510660000000002</c:v>
                </c:pt>
                <c:pt idx="33">
                  <c:v>0.8264861</c:v>
                </c:pt>
                <c:pt idx="34">
                  <c:v>0.82725919999999997</c:v>
                </c:pt>
                <c:pt idx="35">
                  <c:v>0.82986669999999996</c:v>
                </c:pt>
                <c:pt idx="36">
                  <c:v>0.82994769999999995</c:v>
                </c:pt>
                <c:pt idx="37">
                  <c:v>0.829924</c:v>
                </c:pt>
                <c:pt idx="38">
                  <c:v>0.83114390000000005</c:v>
                </c:pt>
                <c:pt idx="39">
                  <c:v>0.82988620000000002</c:v>
                </c:pt>
                <c:pt idx="40">
                  <c:v>0.82979760000000002</c:v>
                </c:pt>
                <c:pt idx="41">
                  <c:v>0.82747090000000001</c:v>
                </c:pt>
                <c:pt idx="42">
                  <c:v>0.82602089999999995</c:v>
                </c:pt>
                <c:pt idx="43">
                  <c:v>0.82539499999999999</c:v>
                </c:pt>
                <c:pt idx="44">
                  <c:v>0.82484009999999996</c:v>
                </c:pt>
                <c:pt idx="45">
                  <c:v>0.82449589999999995</c:v>
                </c:pt>
                <c:pt idx="46">
                  <c:v>0.82420470000000001</c:v>
                </c:pt>
                <c:pt idx="47">
                  <c:v>0.82318270000000004</c:v>
                </c:pt>
                <c:pt idx="48">
                  <c:v>0.82267500000000005</c:v>
                </c:pt>
                <c:pt idx="49">
                  <c:v>0.8241079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A-4B15-88A0-104A268C5F12}"/>
            </c:ext>
          </c:extLst>
        </c:ser>
        <c:ser>
          <c:idx val="2"/>
          <c:order val="2"/>
          <c:tx>
            <c:strRef>
              <c:f>'social care need'!$AJ$1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need'!$L$4:$L$53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need'!$AL$4:$AL$53</c:f>
              <c:numCache>
                <c:formatCode>General</c:formatCode>
                <c:ptCount val="50"/>
                <c:pt idx="0">
                  <c:v>0.42191849999999997</c:v>
                </c:pt>
                <c:pt idx="1">
                  <c:v>0.4676902</c:v>
                </c:pt>
                <c:pt idx="2">
                  <c:v>0.49795</c:v>
                </c:pt>
                <c:pt idx="3">
                  <c:v>0.52067339999999995</c:v>
                </c:pt>
                <c:pt idx="4">
                  <c:v>0.53882090000000005</c:v>
                </c:pt>
                <c:pt idx="5">
                  <c:v>0.55411969999999999</c:v>
                </c:pt>
                <c:pt idx="6">
                  <c:v>0.56952389999999997</c:v>
                </c:pt>
                <c:pt idx="7">
                  <c:v>0.58634660000000005</c:v>
                </c:pt>
                <c:pt idx="8">
                  <c:v>0.60311749999999997</c:v>
                </c:pt>
                <c:pt idx="9">
                  <c:v>0.61392959999999996</c:v>
                </c:pt>
                <c:pt idx="10">
                  <c:v>0.62423169999999994</c:v>
                </c:pt>
                <c:pt idx="11">
                  <c:v>0.62926230000000005</c:v>
                </c:pt>
                <c:pt idx="12">
                  <c:v>0.63090360000000001</c:v>
                </c:pt>
                <c:pt idx="13">
                  <c:v>0.63875999999999999</c:v>
                </c:pt>
                <c:pt idx="14">
                  <c:v>0.64074549999999997</c:v>
                </c:pt>
                <c:pt idx="15">
                  <c:v>0.63838950000000005</c:v>
                </c:pt>
                <c:pt idx="16">
                  <c:v>0.63649199999999995</c:v>
                </c:pt>
                <c:pt idx="17">
                  <c:v>0.63264379999999998</c:v>
                </c:pt>
                <c:pt idx="18">
                  <c:v>0.63151500000000005</c:v>
                </c:pt>
                <c:pt idx="19">
                  <c:v>0.62544599999999995</c:v>
                </c:pt>
                <c:pt idx="20">
                  <c:v>0.61900429999999995</c:v>
                </c:pt>
                <c:pt idx="21">
                  <c:v>0.61545530000000004</c:v>
                </c:pt>
                <c:pt idx="22">
                  <c:v>0.60879530000000004</c:v>
                </c:pt>
                <c:pt idx="23">
                  <c:v>0.60192800000000002</c:v>
                </c:pt>
                <c:pt idx="24">
                  <c:v>0.5963908</c:v>
                </c:pt>
                <c:pt idx="25">
                  <c:v>0.58785860000000001</c:v>
                </c:pt>
                <c:pt idx="26">
                  <c:v>0.58293709999999999</c:v>
                </c:pt>
                <c:pt idx="27">
                  <c:v>0.57467889999999999</c:v>
                </c:pt>
                <c:pt idx="28">
                  <c:v>0.56881170000000003</c:v>
                </c:pt>
                <c:pt idx="29">
                  <c:v>0.56315009999999999</c:v>
                </c:pt>
                <c:pt idx="30">
                  <c:v>0.55837879999999995</c:v>
                </c:pt>
                <c:pt idx="31">
                  <c:v>0.55905340000000003</c:v>
                </c:pt>
                <c:pt idx="32">
                  <c:v>0.55255120000000002</c:v>
                </c:pt>
                <c:pt idx="33">
                  <c:v>0.55312830000000002</c:v>
                </c:pt>
                <c:pt idx="34">
                  <c:v>0.54870269999999999</c:v>
                </c:pt>
                <c:pt idx="35">
                  <c:v>0.5461239</c:v>
                </c:pt>
                <c:pt idx="36">
                  <c:v>0.54087700000000005</c:v>
                </c:pt>
                <c:pt idx="37">
                  <c:v>0.53742630000000002</c:v>
                </c:pt>
                <c:pt idx="38">
                  <c:v>0.53542990000000001</c:v>
                </c:pt>
                <c:pt idx="39">
                  <c:v>0.53387680000000004</c:v>
                </c:pt>
                <c:pt idx="40">
                  <c:v>0.53521339999999995</c:v>
                </c:pt>
                <c:pt idx="41">
                  <c:v>0.53453030000000001</c:v>
                </c:pt>
                <c:pt idx="42">
                  <c:v>0.53689580000000003</c:v>
                </c:pt>
                <c:pt idx="43">
                  <c:v>0.53976599999999997</c:v>
                </c:pt>
                <c:pt idx="44">
                  <c:v>0.5401357</c:v>
                </c:pt>
                <c:pt idx="45">
                  <c:v>0.54384500000000002</c:v>
                </c:pt>
                <c:pt idx="46">
                  <c:v>0.54843180000000002</c:v>
                </c:pt>
                <c:pt idx="47">
                  <c:v>0.55000000000000004</c:v>
                </c:pt>
                <c:pt idx="48">
                  <c:v>0.55033430000000005</c:v>
                </c:pt>
                <c:pt idx="49">
                  <c:v>0.54864460000000004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A-4B15-88A0-104A268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living with partner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14767949778515"/>
          <c:y val="0.750277465316835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3727034120735"/>
          <c:y val="5.0925925925925923E-2"/>
          <c:w val="0.83107174103237091"/>
          <c:h val="0.72938247302420522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need'!$S$2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need'!$M$4:$M$54</c:f>
              <c:numCache>
                <c:formatCode>General</c:formatCode>
                <c:ptCount val="51"/>
                <c:pt idx="0">
                  <c:v>1064.2581075248465</c:v>
                </c:pt>
                <c:pt idx="1">
                  <c:v>1146.2105420606974</c:v>
                </c:pt>
                <c:pt idx="2">
                  <c:v>1316.3279343956012</c:v>
                </c:pt>
                <c:pt idx="3">
                  <c:v>1484.8591505781983</c:v>
                </c:pt>
                <c:pt idx="4">
                  <c:v>1638.5199653329191</c:v>
                </c:pt>
                <c:pt idx="5">
                  <c:v>1667.7981334775818</c:v>
                </c:pt>
                <c:pt idx="6">
                  <c:v>1728.3371899572912</c:v>
                </c:pt>
                <c:pt idx="7">
                  <c:v>1800.5082048872505</c:v>
                </c:pt>
                <c:pt idx="8">
                  <c:v>1874.6619400075931</c:v>
                </c:pt>
                <c:pt idx="9">
                  <c:v>1874.0010332774652</c:v>
                </c:pt>
                <c:pt idx="10">
                  <c:v>1885.6990824007278</c:v>
                </c:pt>
                <c:pt idx="11">
                  <c:v>1894.819595276492</c:v>
                </c:pt>
                <c:pt idx="12">
                  <c:v>1904.3366521903326</c:v>
                </c:pt>
                <c:pt idx="13">
                  <c:v>1901.8912972888597</c:v>
                </c:pt>
                <c:pt idx="14">
                  <c:v>1911.0779008376367</c:v>
                </c:pt>
                <c:pt idx="15">
                  <c:v>1914.9772505453907</c:v>
                </c:pt>
                <c:pt idx="16">
                  <c:v>1909.8882687234063</c:v>
                </c:pt>
                <c:pt idx="17">
                  <c:v>1920.2645043864134</c:v>
                </c:pt>
                <c:pt idx="18">
                  <c:v>1905.1958309394988</c:v>
                </c:pt>
                <c:pt idx="19">
                  <c:v>1904.7331962284095</c:v>
                </c:pt>
                <c:pt idx="20">
                  <c:v>1921.6524085196818</c:v>
                </c:pt>
                <c:pt idx="21">
                  <c:v>1927.6005690908323</c:v>
                </c:pt>
                <c:pt idx="22">
                  <c:v>1940.0917062902483</c:v>
                </c:pt>
                <c:pt idx="23">
                  <c:v>1952.4506621436387</c:v>
                </c:pt>
                <c:pt idx="24">
                  <c:v>1964.8757086700421</c:v>
                </c:pt>
                <c:pt idx="25">
                  <c:v>1971.2865039522819</c:v>
                </c:pt>
                <c:pt idx="26">
                  <c:v>2001.7543042111752</c:v>
                </c:pt>
                <c:pt idx="27">
                  <c:v>1997.8549545034207</c:v>
                </c:pt>
                <c:pt idx="28">
                  <c:v>2005.8519259379675</c:v>
                </c:pt>
                <c:pt idx="29">
                  <c:v>2010.544363721875</c:v>
                </c:pt>
                <c:pt idx="30">
                  <c:v>2007.3720114172615</c:v>
                </c:pt>
                <c:pt idx="31">
                  <c:v>2007.9668274743767</c:v>
                </c:pt>
                <c:pt idx="32">
                  <c:v>2008.693824877517</c:v>
                </c:pt>
                <c:pt idx="33">
                  <c:v>2006.4467419950824</c:v>
                </c:pt>
                <c:pt idx="34">
                  <c:v>2003.1422083444434</c:v>
                </c:pt>
                <c:pt idx="35">
                  <c:v>2014.4437134296293</c:v>
                </c:pt>
                <c:pt idx="36">
                  <c:v>2029.5123868765438</c:v>
                </c:pt>
                <c:pt idx="37">
                  <c:v>2031.0324723558379</c:v>
                </c:pt>
                <c:pt idx="38">
                  <c:v>2048.5465007042253</c:v>
                </c:pt>
                <c:pt idx="39">
                  <c:v>2035.59272879372</c:v>
                </c:pt>
                <c:pt idx="40">
                  <c:v>2049.5378607994171</c:v>
                </c:pt>
                <c:pt idx="41">
                  <c:v>2072.0086896237635</c:v>
                </c:pt>
                <c:pt idx="42">
                  <c:v>2099.3702282510558</c:v>
                </c:pt>
                <c:pt idx="43">
                  <c:v>2105.120116803168</c:v>
                </c:pt>
                <c:pt idx="44">
                  <c:v>2110.1430079521392</c:v>
                </c:pt>
                <c:pt idx="45">
                  <c:v>2104.7896634381036</c:v>
                </c:pt>
                <c:pt idx="46">
                  <c:v>2110.0108266061134</c:v>
                </c:pt>
                <c:pt idx="47">
                  <c:v>2115.4302617931617</c:v>
                </c:pt>
                <c:pt idx="48">
                  <c:v>2128.7805777417439</c:v>
                </c:pt>
                <c:pt idx="49">
                  <c:v>2136.1827331191757</c:v>
                </c:pt>
                <c:pt idx="50">
                  <c:v>2135.5218263890479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3-4026-B67C-3F39FDBC8836}"/>
            </c:ext>
          </c:extLst>
        </c:ser>
        <c:ser>
          <c:idx val="1"/>
          <c:order val="1"/>
          <c:tx>
            <c:strRef>
              <c:f>'social care need'!$T$2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need'!$N$4:$N$54</c:f>
              <c:numCache>
                <c:formatCode>General</c:formatCode>
                <c:ptCount val="51"/>
                <c:pt idx="0">
                  <c:v>719.66133843619525</c:v>
                </c:pt>
                <c:pt idx="1">
                  <c:v>711.92872969369978</c:v>
                </c:pt>
                <c:pt idx="2">
                  <c:v>774.25223434475413</c:v>
                </c:pt>
                <c:pt idx="3">
                  <c:v>851.90877513477437</c:v>
                </c:pt>
                <c:pt idx="4">
                  <c:v>923.8815180456952</c:v>
                </c:pt>
                <c:pt idx="5">
                  <c:v>949.85515253971892</c:v>
                </c:pt>
                <c:pt idx="6">
                  <c:v>974.24261088143589</c:v>
                </c:pt>
                <c:pt idx="7">
                  <c:v>999.9518826834086</c:v>
                </c:pt>
                <c:pt idx="8">
                  <c:v>1023.9427969870488</c:v>
                </c:pt>
                <c:pt idx="9">
                  <c:v>1003.2564163340477</c:v>
                </c:pt>
                <c:pt idx="10">
                  <c:v>997.83698114699939</c:v>
                </c:pt>
                <c:pt idx="11">
                  <c:v>995.72207961059041</c:v>
                </c:pt>
                <c:pt idx="12">
                  <c:v>983.09876106514889</c:v>
                </c:pt>
                <c:pt idx="13">
                  <c:v>984.88320923649394</c:v>
                </c:pt>
                <c:pt idx="14">
                  <c:v>985.47802529360899</c:v>
                </c:pt>
                <c:pt idx="15">
                  <c:v>971.99552799900118</c:v>
                </c:pt>
                <c:pt idx="16">
                  <c:v>966.37782079291469</c:v>
                </c:pt>
                <c:pt idx="17">
                  <c:v>982.17349164296991</c:v>
                </c:pt>
                <c:pt idx="18">
                  <c:v>976.09314972579386</c:v>
                </c:pt>
                <c:pt idx="19">
                  <c:v>965.65082338977402</c:v>
                </c:pt>
                <c:pt idx="20">
                  <c:v>972.98688809419298</c:v>
                </c:pt>
                <c:pt idx="21">
                  <c:v>967.50136223413199</c:v>
                </c:pt>
                <c:pt idx="22">
                  <c:v>964.13073791048009</c:v>
                </c:pt>
                <c:pt idx="23">
                  <c:v>974.1765202084232</c:v>
                </c:pt>
                <c:pt idx="24">
                  <c:v>977.08450982098566</c:v>
                </c:pt>
                <c:pt idx="25">
                  <c:v>974.1765202084232</c:v>
                </c:pt>
                <c:pt idx="26">
                  <c:v>995.72207961059041</c:v>
                </c:pt>
                <c:pt idx="27">
                  <c:v>994.92899153443705</c:v>
                </c:pt>
                <c:pt idx="28">
                  <c:v>1002.3972375848815</c:v>
                </c:pt>
                <c:pt idx="29">
                  <c:v>1009.9976649813516</c:v>
                </c:pt>
                <c:pt idx="30">
                  <c:v>1017.5980923778216</c:v>
                </c:pt>
                <c:pt idx="31">
                  <c:v>1019.3164498761539</c:v>
                </c:pt>
                <c:pt idx="32">
                  <c:v>1018.655543146026</c:v>
                </c:pt>
                <c:pt idx="33">
                  <c:v>1020.506081990384</c:v>
                </c:pt>
                <c:pt idx="34">
                  <c:v>1020.2417192983329</c:v>
                </c:pt>
                <c:pt idx="35">
                  <c:v>1031.212771018455</c:v>
                </c:pt>
                <c:pt idx="36">
                  <c:v>1044.9596310051138</c:v>
                </c:pt>
                <c:pt idx="37">
                  <c:v>1058.1116749346577</c:v>
                </c:pt>
                <c:pt idx="38">
                  <c:v>1069.0827266547797</c:v>
                </c:pt>
                <c:pt idx="39">
                  <c:v>1075.2291592449685</c:v>
                </c:pt>
                <c:pt idx="40">
                  <c:v>1084.9444881778477</c:v>
                </c:pt>
                <c:pt idx="41">
                  <c:v>1107.2831356561683</c:v>
                </c:pt>
                <c:pt idx="42">
                  <c:v>1124.797164004556</c:v>
                </c:pt>
                <c:pt idx="43">
                  <c:v>1119.5760008365457</c:v>
                </c:pt>
                <c:pt idx="44">
                  <c:v>1136.6934851468568</c:v>
                </c:pt>
                <c:pt idx="45">
                  <c:v>1129.5556924614762</c:v>
                </c:pt>
                <c:pt idx="46">
                  <c:v>1127.8373349631438</c:v>
                </c:pt>
                <c:pt idx="47">
                  <c:v>1130.0844178455784</c:v>
                </c:pt>
                <c:pt idx="48">
                  <c:v>1133.6533141882687</c:v>
                </c:pt>
                <c:pt idx="49">
                  <c:v>1127.6390629441055</c:v>
                </c:pt>
                <c:pt idx="50">
                  <c:v>1134.1159488993583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3-4026-B67C-3F39FDBC8836}"/>
            </c:ext>
          </c:extLst>
        </c:ser>
        <c:ser>
          <c:idx val="2"/>
          <c:order val="2"/>
          <c:tx>
            <c:strRef>
              <c:f>'social care need'!$U$2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need'!$O$4:$O$54</c:f>
              <c:numCache>
                <c:formatCode>General</c:formatCode>
                <c:ptCount val="51"/>
                <c:pt idx="0">
                  <c:v>1469.8565678042964</c:v>
                </c:pt>
                <c:pt idx="1">
                  <c:v>1606.0694448836425</c:v>
                </c:pt>
                <c:pt idx="2">
                  <c:v>1742.0179592709374</c:v>
                </c:pt>
                <c:pt idx="3">
                  <c:v>1831.9673652413353</c:v>
                </c:pt>
                <c:pt idx="4">
                  <c:v>1955.5569237752395</c:v>
                </c:pt>
                <c:pt idx="5">
                  <c:v>2030.7020189907739</c:v>
                </c:pt>
                <c:pt idx="6">
                  <c:v>2084.8302801882433</c:v>
                </c:pt>
                <c:pt idx="7">
                  <c:v>2110.4734613172031</c:v>
                </c:pt>
                <c:pt idx="8">
                  <c:v>2139.6855387888531</c:v>
                </c:pt>
                <c:pt idx="9">
                  <c:v>2167.5758028002479</c:v>
                </c:pt>
                <c:pt idx="10">
                  <c:v>2225.3390510134204</c:v>
                </c:pt>
                <c:pt idx="11">
                  <c:v>2277.748954712557</c:v>
                </c:pt>
                <c:pt idx="12">
                  <c:v>2335.7104749447681</c:v>
                </c:pt>
                <c:pt idx="13">
                  <c:v>2381.7756740346781</c:v>
                </c:pt>
                <c:pt idx="14">
                  <c:v>2434.4499404258659</c:v>
                </c:pt>
                <c:pt idx="15">
                  <c:v>2482.1013156680829</c:v>
                </c:pt>
                <c:pt idx="16">
                  <c:v>2513.2300226571033</c:v>
                </c:pt>
                <c:pt idx="17">
                  <c:v>2534.5773100402321</c:v>
                </c:pt>
                <c:pt idx="18">
                  <c:v>2548.0598073348401</c:v>
                </c:pt>
                <c:pt idx="19">
                  <c:v>2557.8412269407318</c:v>
                </c:pt>
                <c:pt idx="20">
                  <c:v>2550.4390715633003</c:v>
                </c:pt>
                <c:pt idx="21">
                  <c:v>2526.1177038945962</c:v>
                </c:pt>
                <c:pt idx="22">
                  <c:v>2482.8283130712234</c:v>
                </c:pt>
                <c:pt idx="23">
                  <c:v>2443.6365439746428</c:v>
                </c:pt>
                <c:pt idx="24">
                  <c:v>2415.54800794421</c:v>
                </c:pt>
                <c:pt idx="25">
                  <c:v>2389.3100107581349</c:v>
                </c:pt>
                <c:pt idx="26">
                  <c:v>2374.2413373112204</c:v>
                </c:pt>
                <c:pt idx="27">
                  <c:v>2333.7277547543845</c:v>
                </c:pt>
                <c:pt idx="28">
                  <c:v>2297.7744286354305</c:v>
                </c:pt>
                <c:pt idx="29">
                  <c:v>2252.6344989676995</c:v>
                </c:pt>
                <c:pt idx="30">
                  <c:v>2216.0202661186177</c:v>
                </c:pt>
                <c:pt idx="31">
                  <c:v>2209.4111988173399</c:v>
                </c:pt>
                <c:pt idx="32">
                  <c:v>2205.5779397825982</c:v>
                </c:pt>
                <c:pt idx="33">
                  <c:v>2213.9714552552214</c:v>
                </c:pt>
                <c:pt idx="34">
                  <c:v>2245.0340715712296</c:v>
                </c:pt>
                <c:pt idx="35">
                  <c:v>2292.8837188324846</c:v>
                </c:pt>
                <c:pt idx="36">
                  <c:v>2325.0037859166973</c:v>
                </c:pt>
                <c:pt idx="37">
                  <c:v>2367.037453952827</c:v>
                </c:pt>
                <c:pt idx="38">
                  <c:v>2387.9881972978797</c:v>
                </c:pt>
                <c:pt idx="39">
                  <c:v>2408.2780339128039</c:v>
                </c:pt>
                <c:pt idx="40">
                  <c:v>2417.7950908266444</c:v>
                </c:pt>
                <c:pt idx="41">
                  <c:v>2438.1510181145818</c:v>
                </c:pt>
                <c:pt idx="42">
                  <c:v>2454.4093236757267</c:v>
                </c:pt>
                <c:pt idx="43">
                  <c:v>2466.7021888561044</c:v>
                </c:pt>
                <c:pt idx="44">
                  <c:v>2504.7043258384547</c:v>
                </c:pt>
                <c:pt idx="45">
                  <c:v>2519.508636593318</c:v>
                </c:pt>
                <c:pt idx="46">
                  <c:v>2502.5233336290325</c:v>
                </c:pt>
                <c:pt idx="47">
                  <c:v>2529.5544188912609</c:v>
                </c:pt>
                <c:pt idx="48">
                  <c:v>2510.4542143905664</c:v>
                </c:pt>
                <c:pt idx="49">
                  <c:v>2508.2071315081321</c:v>
                </c:pt>
                <c:pt idx="50">
                  <c:v>2521.4252661106884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3-4026-B67C-3F39FDBC8836}"/>
            </c:ext>
          </c:extLst>
        </c:ser>
        <c:ser>
          <c:idx val="3"/>
          <c:order val="3"/>
          <c:tx>
            <c:strRef>
              <c:f>'social care need'!$V$2</c:f>
              <c:strCache>
                <c:ptCount val="1"/>
                <c:pt idx="0">
                  <c:v> 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'social care need'!$L$4:$L$54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need'!$P$4:$P$54</c:f>
              <c:numCache>
                <c:formatCode>General</c:formatCode>
                <c:ptCount val="51"/>
                <c:pt idx="0">
                  <c:v>1477.9857205848687</c:v>
                </c:pt>
                <c:pt idx="1">
                  <c:v>1524.4474637128553</c:v>
                </c:pt>
                <c:pt idx="2">
                  <c:v>1573.8171964534044</c:v>
                </c:pt>
                <c:pt idx="3">
                  <c:v>1657.6201698336133</c:v>
                </c:pt>
                <c:pt idx="4">
                  <c:v>1765.5462388634883</c:v>
                </c:pt>
                <c:pt idx="5">
                  <c:v>1857.0818209861927</c:v>
                </c:pt>
                <c:pt idx="6">
                  <c:v>1930.772921395446</c:v>
                </c:pt>
                <c:pt idx="7">
                  <c:v>2049.0752260883278</c:v>
                </c:pt>
                <c:pt idx="8">
                  <c:v>2146.0302433980805</c:v>
                </c:pt>
                <c:pt idx="9">
                  <c:v>2202.0090434399081</c:v>
                </c:pt>
                <c:pt idx="10">
                  <c:v>2269.9502552970489</c:v>
                </c:pt>
                <c:pt idx="11">
                  <c:v>2315.2884569838184</c:v>
                </c:pt>
                <c:pt idx="12">
                  <c:v>2352.6957779090535</c:v>
                </c:pt>
                <c:pt idx="13">
                  <c:v>2386.864655856662</c:v>
                </c:pt>
                <c:pt idx="14">
                  <c:v>2426.0564249532426</c:v>
                </c:pt>
                <c:pt idx="15">
                  <c:v>2473.4434375034079</c:v>
                </c:pt>
                <c:pt idx="16">
                  <c:v>2514.0231107332565</c:v>
                </c:pt>
                <c:pt idx="17">
                  <c:v>2542.7725534938172</c:v>
                </c:pt>
                <c:pt idx="18">
                  <c:v>2589.3664779678293</c:v>
                </c:pt>
                <c:pt idx="19">
                  <c:v>2647.8567235841424</c:v>
                </c:pt>
                <c:pt idx="20">
                  <c:v>2702.6458915117396</c:v>
                </c:pt>
                <c:pt idx="21">
                  <c:v>2757.1046060742733</c:v>
                </c:pt>
                <c:pt idx="22">
                  <c:v>2829.0112583121813</c:v>
                </c:pt>
                <c:pt idx="23">
                  <c:v>2876.7287242274106</c:v>
                </c:pt>
                <c:pt idx="24">
                  <c:v>2966.2815861597319</c:v>
                </c:pt>
                <c:pt idx="25">
                  <c:v>3034.9497954200133</c:v>
                </c:pt>
                <c:pt idx="26">
                  <c:v>3118.4884061081711</c:v>
                </c:pt>
                <c:pt idx="27">
                  <c:v>3188.4784288287083</c:v>
                </c:pt>
                <c:pt idx="28">
                  <c:v>3262.8965266411024</c:v>
                </c:pt>
                <c:pt idx="29">
                  <c:v>3337.6450778185599</c:v>
                </c:pt>
                <c:pt idx="30">
                  <c:v>3398.977222374423</c:v>
                </c:pt>
                <c:pt idx="31">
                  <c:v>3444.117152042154</c:v>
                </c:pt>
                <c:pt idx="32">
                  <c:v>3521.5754208131352</c:v>
                </c:pt>
                <c:pt idx="33">
                  <c:v>3545.6324257897882</c:v>
                </c:pt>
                <c:pt idx="34">
                  <c:v>3580.2639384484869</c:v>
                </c:pt>
                <c:pt idx="35">
                  <c:v>3600.5537750634112</c:v>
                </c:pt>
                <c:pt idx="36">
                  <c:v>3598.8354175650788</c:v>
                </c:pt>
                <c:pt idx="37">
                  <c:v>3589.3844513242511</c:v>
                </c:pt>
                <c:pt idx="38">
                  <c:v>3588.9218166131614</c:v>
                </c:pt>
                <c:pt idx="39">
                  <c:v>3579.6691223913722</c:v>
                </c:pt>
                <c:pt idx="40">
                  <c:v>3572.2669670139403</c:v>
                </c:pt>
                <c:pt idx="41">
                  <c:v>3566.5170784618281</c:v>
                </c:pt>
                <c:pt idx="42">
                  <c:v>3581.6518425817553</c:v>
                </c:pt>
                <c:pt idx="43">
                  <c:v>3590.1114487273917</c:v>
                </c:pt>
                <c:pt idx="44">
                  <c:v>3584.4937415213049</c:v>
                </c:pt>
                <c:pt idx="45">
                  <c:v>3612.6483682247508</c:v>
                </c:pt>
                <c:pt idx="46">
                  <c:v>3662.6129170224144</c:v>
                </c:pt>
                <c:pt idx="47">
                  <c:v>3719.5830771594337</c:v>
                </c:pt>
                <c:pt idx="48">
                  <c:v>3777.5445973916444</c:v>
                </c:pt>
                <c:pt idx="49">
                  <c:v>3847.8650734772459</c:v>
                </c:pt>
                <c:pt idx="50">
                  <c:v>3932.725497625659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3-4026-B67C-3F39FDBC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038752"/>
        <c:axId val="908056032"/>
      </c:areaChart>
      <c:catAx>
        <c:axId val="9080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56032"/>
        <c:crosses val="autoZero"/>
        <c:auto val="1"/>
        <c:lblAlgn val="ctr"/>
        <c:lblOffset val="100"/>
        <c:noMultiLvlLbl val="0"/>
      </c:catAx>
      <c:valAx>
        <c:axId val="9080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</a:t>
                </a:r>
                <a:r>
                  <a:rPr lang="en-GB" baseline="0"/>
                  <a:t> in need of social care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86395450568681"/>
          <c:y val="6.5392971711869308E-2"/>
          <c:w val="0.41519873864687779"/>
          <c:h val="7.009408608744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receipt'!$AG$2</c:f>
              <c:strCache>
                <c:ptCount val="1"/>
                <c:pt idx="0">
                  <c:v>under 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receipt'!$U$4:$U$54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receipt'!$AG$4:$AG$54</c:f>
              <c:numCache>
                <c:formatCode>General</c:formatCode>
                <c:ptCount val="51"/>
                <c:pt idx="0">
                  <c:v>0.10656399428677886</c:v>
                </c:pt>
                <c:pt idx="1">
                  <c:v>0.12206653981433431</c:v>
                </c:pt>
                <c:pt idx="2">
                  <c:v>0.13219862429080684</c:v>
                </c:pt>
                <c:pt idx="3">
                  <c:v>0.13642230827435795</c:v>
                </c:pt>
                <c:pt idx="4">
                  <c:v>0.13899645046789286</c:v>
                </c:pt>
                <c:pt idx="5">
                  <c:v>0.13627897761046165</c:v>
                </c:pt>
                <c:pt idx="6">
                  <c:v>0.14079767504110741</c:v>
                </c:pt>
                <c:pt idx="7">
                  <c:v>0.14568880079286423</c:v>
                </c:pt>
                <c:pt idx="8">
                  <c:v>0.14863387978142076</c:v>
                </c:pt>
                <c:pt idx="9">
                  <c:v>0.15196614353729501</c:v>
                </c:pt>
                <c:pt idx="10">
                  <c:v>0.1528809757465302</c:v>
                </c:pt>
                <c:pt idx="11">
                  <c:v>0.15465643529822112</c:v>
                </c:pt>
                <c:pt idx="12">
                  <c:v>0.15974873325466787</c:v>
                </c:pt>
                <c:pt idx="13">
                  <c:v>0.15776488167633873</c:v>
                </c:pt>
                <c:pt idx="14">
                  <c:v>0.15908147738276388</c:v>
                </c:pt>
                <c:pt idx="15">
                  <c:v>0.16079378774805866</c:v>
                </c:pt>
                <c:pt idx="16">
                  <c:v>0.15904214824555332</c:v>
                </c:pt>
                <c:pt idx="17">
                  <c:v>0.1574944071588367</c:v>
                </c:pt>
                <c:pt idx="18">
                  <c:v>0.15971138169077601</c:v>
                </c:pt>
                <c:pt idx="19">
                  <c:v>0.15714781401804304</c:v>
                </c:pt>
                <c:pt idx="20">
                  <c:v>0.15435410647957079</c:v>
                </c:pt>
                <c:pt idx="21">
                  <c:v>0.15761503120071316</c:v>
                </c:pt>
                <c:pt idx="22">
                  <c:v>0.15970022142735479</c:v>
                </c:pt>
                <c:pt idx="23">
                  <c:v>0.15818157199918759</c:v>
                </c:pt>
                <c:pt idx="24">
                  <c:v>0.15967036663303061</c:v>
                </c:pt>
                <c:pt idx="25">
                  <c:v>0.15938579139705636</c:v>
                </c:pt>
                <c:pt idx="26">
                  <c:v>0.16045958795562598</c:v>
                </c:pt>
                <c:pt idx="27">
                  <c:v>0.1589202421515763</c:v>
                </c:pt>
                <c:pt idx="28">
                  <c:v>0.15874794069192752</c:v>
                </c:pt>
                <c:pt idx="29">
                  <c:v>0.16025114230301438</c:v>
                </c:pt>
                <c:pt idx="30">
                  <c:v>0.1615908866427419</c:v>
                </c:pt>
                <c:pt idx="31">
                  <c:v>0.15904153775261667</c:v>
                </c:pt>
                <c:pt idx="32">
                  <c:v>0.15753627480011845</c:v>
                </c:pt>
                <c:pt idx="33">
                  <c:v>0.15774564379590897</c:v>
                </c:pt>
                <c:pt idx="34">
                  <c:v>0.15912765185258504</c:v>
                </c:pt>
                <c:pt idx="35">
                  <c:v>0.1596784776902887</c:v>
                </c:pt>
                <c:pt idx="36">
                  <c:v>0.15849290087273674</c:v>
                </c:pt>
                <c:pt idx="37">
                  <c:v>0.1543392665386743</c:v>
                </c:pt>
                <c:pt idx="38">
                  <c:v>0.15285843334623822</c:v>
                </c:pt>
                <c:pt idx="39">
                  <c:v>0.14993506493506495</c:v>
                </c:pt>
                <c:pt idx="40">
                  <c:v>0.15188159040340524</c:v>
                </c:pt>
                <c:pt idx="41">
                  <c:v>0.15364741156581926</c:v>
                </c:pt>
                <c:pt idx="42">
                  <c:v>0.15466708641586652</c:v>
                </c:pt>
                <c:pt idx="43">
                  <c:v>0.15424463142031897</c:v>
                </c:pt>
                <c:pt idx="44">
                  <c:v>0.14676772738661989</c:v>
                </c:pt>
                <c:pt idx="45">
                  <c:v>0.14971582880648099</c:v>
                </c:pt>
                <c:pt idx="46">
                  <c:v>0.15156925389964293</c:v>
                </c:pt>
                <c:pt idx="47">
                  <c:v>0.15008747813046738</c:v>
                </c:pt>
                <c:pt idx="48">
                  <c:v>0.14973610679913071</c:v>
                </c:pt>
                <c:pt idx="49">
                  <c:v>0.15110451085947652</c:v>
                </c:pt>
                <c:pt idx="50">
                  <c:v>0.15037756870512503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0-49F9-8B4A-E70D2E0B37EA}"/>
            </c:ext>
          </c:extLst>
        </c:ser>
        <c:ser>
          <c:idx val="1"/>
          <c:order val="1"/>
          <c:tx>
            <c:strRef>
              <c:f>'social care receipt'!$AH$2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receipt'!$U$4:$U$54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receipt'!$AH$4:$AH$54</c:f>
              <c:numCache>
                <c:formatCode>General</c:formatCode>
                <c:ptCount val="51"/>
                <c:pt idx="0">
                  <c:v>0.30820093672513543</c:v>
                </c:pt>
                <c:pt idx="1">
                  <c:v>0.30969179353880433</c:v>
                </c:pt>
                <c:pt idx="2">
                  <c:v>0.3043960734101579</c:v>
                </c:pt>
                <c:pt idx="3">
                  <c:v>0.30643910007757952</c:v>
                </c:pt>
                <c:pt idx="4">
                  <c:v>0.29894842263395094</c:v>
                </c:pt>
                <c:pt idx="5">
                  <c:v>0.29696632340662399</c:v>
                </c:pt>
                <c:pt idx="6">
                  <c:v>0.29875856454785971</c:v>
                </c:pt>
                <c:pt idx="7">
                  <c:v>0.30727032385988101</c:v>
                </c:pt>
                <c:pt idx="8">
                  <c:v>0.30052281675595433</c:v>
                </c:pt>
                <c:pt idx="9">
                  <c:v>0.3</c:v>
                </c:pt>
                <c:pt idx="10">
                  <c:v>0.29970857067161211</c:v>
                </c:pt>
                <c:pt idx="11">
                  <c:v>0.29908403026682595</c:v>
                </c:pt>
                <c:pt idx="12">
                  <c:v>0.30077310924369749</c:v>
                </c:pt>
                <c:pt idx="13">
                  <c:v>0.29539659106160249</c:v>
                </c:pt>
                <c:pt idx="14">
                  <c:v>0.29535242438468245</c:v>
                </c:pt>
                <c:pt idx="15">
                  <c:v>0.29700142789148026</c:v>
                </c:pt>
                <c:pt idx="16">
                  <c:v>0.30262617972917522</c:v>
                </c:pt>
                <c:pt idx="17">
                  <c:v>0.30139290761052417</c:v>
                </c:pt>
                <c:pt idx="18">
                  <c:v>0.30604644864242669</c:v>
                </c:pt>
                <c:pt idx="19">
                  <c:v>0.3113407706522483</c:v>
                </c:pt>
                <c:pt idx="20">
                  <c:v>0.30838201331340853</c:v>
                </c:pt>
                <c:pt idx="21">
                  <c:v>0.30801284240726828</c:v>
                </c:pt>
                <c:pt idx="22">
                  <c:v>0.30031532766657526</c:v>
                </c:pt>
                <c:pt idx="23">
                  <c:v>0.30189959294436908</c:v>
                </c:pt>
                <c:pt idx="24">
                  <c:v>0.30363906926406925</c:v>
                </c:pt>
                <c:pt idx="25">
                  <c:v>0.30081411126187246</c:v>
                </c:pt>
                <c:pt idx="26">
                  <c:v>0.30386300278773398</c:v>
                </c:pt>
                <c:pt idx="27">
                  <c:v>0.29613391789557592</c:v>
                </c:pt>
                <c:pt idx="28">
                  <c:v>0.29636711281070743</c:v>
                </c:pt>
                <c:pt idx="29">
                  <c:v>0.29943724643371289</c:v>
                </c:pt>
                <c:pt idx="30">
                  <c:v>0.30531921802948625</c:v>
                </c:pt>
                <c:pt idx="31">
                  <c:v>0.30331323348246125</c:v>
                </c:pt>
                <c:pt idx="32">
                  <c:v>0.30020112891714784</c:v>
                </c:pt>
                <c:pt idx="33">
                  <c:v>0.30166439997409494</c:v>
                </c:pt>
                <c:pt idx="34">
                  <c:v>0.30148344885664313</c:v>
                </c:pt>
                <c:pt idx="35">
                  <c:v>0.30788950842786644</c:v>
                </c:pt>
                <c:pt idx="36">
                  <c:v>0.31104926949592054</c:v>
                </c:pt>
                <c:pt idx="37">
                  <c:v>0.30868207370393502</c:v>
                </c:pt>
                <c:pt idx="38">
                  <c:v>0.3086053412462908</c:v>
                </c:pt>
                <c:pt idx="39">
                  <c:v>0.30702563156924212</c:v>
                </c:pt>
                <c:pt idx="40">
                  <c:v>0.30939327485380119</c:v>
                </c:pt>
                <c:pt idx="41">
                  <c:v>0.30595678643905933</c:v>
                </c:pt>
                <c:pt idx="42">
                  <c:v>0.30430695105470357</c:v>
                </c:pt>
                <c:pt idx="43">
                  <c:v>0.30773317591499411</c:v>
                </c:pt>
                <c:pt idx="44">
                  <c:v>0.30594802023373452</c:v>
                </c:pt>
                <c:pt idx="45">
                  <c:v>0.30437072143233279</c:v>
                </c:pt>
                <c:pt idx="46">
                  <c:v>0.30788162906533839</c:v>
                </c:pt>
                <c:pt idx="47">
                  <c:v>0.30604128896426691</c:v>
                </c:pt>
                <c:pt idx="48">
                  <c:v>0.30682679414679648</c:v>
                </c:pt>
                <c:pt idx="49">
                  <c:v>0.30734966592427615</c:v>
                </c:pt>
                <c:pt idx="50">
                  <c:v>0.30874125874125874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0-49F9-8B4A-E70D2E0B37EA}"/>
            </c:ext>
          </c:extLst>
        </c:ser>
        <c:ser>
          <c:idx val="2"/>
          <c:order val="2"/>
          <c:tx>
            <c:strRef>
              <c:f>'social care receipt'!$AI$2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receipt'!$U$4:$U$54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receipt'!$AI$4:$AI$54</c:f>
              <c:numCache>
                <c:formatCode>General</c:formatCode>
                <c:ptCount val="51"/>
                <c:pt idx="0">
                  <c:v>0.94294064748201434</c:v>
                </c:pt>
                <c:pt idx="1">
                  <c:v>0.92580552240648528</c:v>
                </c:pt>
                <c:pt idx="2">
                  <c:v>0.91623036649214662</c:v>
                </c:pt>
                <c:pt idx="3">
                  <c:v>0.91200981276380821</c:v>
                </c:pt>
                <c:pt idx="4">
                  <c:v>0.91141978437933013</c:v>
                </c:pt>
                <c:pt idx="5">
                  <c:v>0.91193126342511233</c:v>
                </c:pt>
                <c:pt idx="6">
                  <c:v>0.9113013155809162</c:v>
                </c:pt>
                <c:pt idx="7">
                  <c:v>0.91046879403751602</c:v>
                </c:pt>
                <c:pt idx="8">
                  <c:v>0.91576833976833982</c:v>
                </c:pt>
                <c:pt idx="9">
                  <c:v>0.91535811202244111</c:v>
                </c:pt>
                <c:pt idx="10">
                  <c:v>0.91312999316919607</c:v>
                </c:pt>
                <c:pt idx="11">
                  <c:v>0.91588324048282266</c:v>
                </c:pt>
                <c:pt idx="12">
                  <c:v>0.91825358648595112</c:v>
                </c:pt>
                <c:pt idx="13">
                  <c:v>0.91564459736944337</c:v>
                </c:pt>
                <c:pt idx="14">
                  <c:v>0.92032034749558844</c:v>
                </c:pt>
                <c:pt idx="15">
                  <c:v>0.918202151453829</c:v>
                </c:pt>
                <c:pt idx="16">
                  <c:v>0.91842638125542375</c:v>
                </c:pt>
                <c:pt idx="17">
                  <c:v>0.92020860495436763</c:v>
                </c:pt>
                <c:pt idx="18">
                  <c:v>0.92446957514136019</c:v>
                </c:pt>
                <c:pt idx="19">
                  <c:v>0.92553356415689114</c:v>
                </c:pt>
                <c:pt idx="20">
                  <c:v>0.92850479398807984</c:v>
                </c:pt>
                <c:pt idx="21">
                  <c:v>0.92998796504630843</c:v>
                </c:pt>
                <c:pt idx="22">
                  <c:v>0.93350547022652863</c:v>
                </c:pt>
                <c:pt idx="23">
                  <c:v>0.93379131281441008</c:v>
                </c:pt>
                <c:pt idx="24">
                  <c:v>0.935292347259843</c:v>
                </c:pt>
                <c:pt idx="25">
                  <c:v>0.93521796857711881</c:v>
                </c:pt>
                <c:pt idx="26">
                  <c:v>0.93639349738336486</c:v>
                </c:pt>
                <c:pt idx="27">
                  <c:v>0.9399337316983376</c:v>
                </c:pt>
                <c:pt idx="28">
                  <c:v>0.94238789656858513</c:v>
                </c:pt>
                <c:pt idx="29">
                  <c:v>0.94170285177796031</c:v>
                </c:pt>
                <c:pt idx="30">
                  <c:v>0.94551148225469728</c:v>
                </c:pt>
                <c:pt idx="31">
                  <c:v>0.94409213281483695</c:v>
                </c:pt>
                <c:pt idx="32">
                  <c:v>0.9444744096847657</c:v>
                </c:pt>
                <c:pt idx="33">
                  <c:v>0.94859548046210329</c:v>
                </c:pt>
                <c:pt idx="34">
                  <c:v>0.94792310636168275</c:v>
                </c:pt>
                <c:pt idx="35">
                  <c:v>0.9460986366125731</c:v>
                </c:pt>
                <c:pt idx="36">
                  <c:v>0.95002700474715029</c:v>
                </c:pt>
                <c:pt idx="37">
                  <c:v>0.95024431104285911</c:v>
                </c:pt>
                <c:pt idx="38">
                  <c:v>0.95469390014391675</c:v>
                </c:pt>
                <c:pt idx="39">
                  <c:v>0.95639287576497711</c:v>
                </c:pt>
                <c:pt idx="40">
                  <c:v>0.95659185960692128</c:v>
                </c:pt>
                <c:pt idx="41">
                  <c:v>0.96188772329294403</c:v>
                </c:pt>
                <c:pt idx="42">
                  <c:v>0.95866655895737407</c:v>
                </c:pt>
                <c:pt idx="43">
                  <c:v>0.9573721297859229</c:v>
                </c:pt>
                <c:pt idx="44">
                  <c:v>0.95532745791334639</c:v>
                </c:pt>
                <c:pt idx="45">
                  <c:v>0.95469807460259171</c:v>
                </c:pt>
                <c:pt idx="46">
                  <c:v>0.95417932127294336</c:v>
                </c:pt>
                <c:pt idx="47">
                  <c:v>0.95344097820975071</c:v>
                </c:pt>
                <c:pt idx="48">
                  <c:v>0.95603527708305913</c:v>
                </c:pt>
                <c:pt idx="49">
                  <c:v>0.95620668757081495</c:v>
                </c:pt>
                <c:pt idx="50">
                  <c:v>0.95441797069539458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0-49F9-8B4A-E70D2E0B37EA}"/>
            </c:ext>
          </c:extLst>
        </c:ser>
        <c:ser>
          <c:idx val="3"/>
          <c:order val="3"/>
          <c:tx>
            <c:strRef>
              <c:f>'social care receipt'!$AJ$2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receipt'!$U$4:$U$54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receipt'!$AJ$4:$AJ$54</c:f>
              <c:numCache>
                <c:formatCode>General</c:formatCode>
                <c:ptCount val="51"/>
                <c:pt idx="0">
                  <c:v>0.97808880740508874</c:v>
                </c:pt>
                <c:pt idx="1">
                  <c:v>0.97680568802566548</c:v>
                </c:pt>
                <c:pt idx="2">
                  <c:v>0.97476168479402003</c:v>
                </c:pt>
                <c:pt idx="3">
                  <c:v>0.97380487221402656</c:v>
                </c:pt>
                <c:pt idx="4">
                  <c:v>0.96881784831923334</c:v>
                </c:pt>
                <c:pt idx="5">
                  <c:v>0.96704509057261823</c:v>
                </c:pt>
                <c:pt idx="6">
                  <c:v>0.96398986787156837</c:v>
                </c:pt>
                <c:pt idx="7">
                  <c:v>0.96277899625854724</c:v>
                </c:pt>
                <c:pt idx="8">
                  <c:v>0.96344430414831694</c:v>
                </c:pt>
                <c:pt idx="9">
                  <c:v>0.96419352902335076</c:v>
                </c:pt>
                <c:pt idx="10">
                  <c:v>0.96631339894019685</c:v>
                </c:pt>
                <c:pt idx="11">
                  <c:v>0.96628796528887873</c:v>
                </c:pt>
                <c:pt idx="12">
                  <c:v>0.96685207034103038</c:v>
                </c:pt>
                <c:pt idx="13">
                  <c:v>0.96488993493008446</c:v>
                </c:pt>
                <c:pt idx="14">
                  <c:v>0.96349569576114202</c:v>
                </c:pt>
                <c:pt idx="15">
                  <c:v>0.96467601870407482</c:v>
                </c:pt>
                <c:pt idx="16">
                  <c:v>0.96288020189805201</c:v>
                </c:pt>
                <c:pt idx="17">
                  <c:v>0.966080989759318</c:v>
                </c:pt>
                <c:pt idx="18">
                  <c:v>0.96768677097424638</c:v>
                </c:pt>
                <c:pt idx="19">
                  <c:v>0.96797623801916932</c:v>
                </c:pt>
                <c:pt idx="20">
                  <c:v>0.96850316680116399</c:v>
                </c:pt>
                <c:pt idx="21">
                  <c:v>0.97075532756430227</c:v>
                </c:pt>
                <c:pt idx="22">
                  <c:v>0.97170891251022073</c:v>
                </c:pt>
                <c:pt idx="23">
                  <c:v>0.97259172467663746</c:v>
                </c:pt>
                <c:pt idx="24">
                  <c:v>0.97410988815115196</c:v>
                </c:pt>
                <c:pt idx="25">
                  <c:v>0.97534896888133971</c:v>
                </c:pt>
                <c:pt idx="26">
                  <c:v>0.97596693864575612</c:v>
                </c:pt>
                <c:pt idx="27">
                  <c:v>0.97879529060608572</c:v>
                </c:pt>
                <c:pt idx="28">
                  <c:v>0.98144622240226853</c:v>
                </c:pt>
                <c:pt idx="29">
                  <c:v>0.98196075325241083</c:v>
                </c:pt>
                <c:pt idx="30">
                  <c:v>0.9818001516654028</c:v>
                </c:pt>
                <c:pt idx="31">
                  <c:v>0.98374654590113597</c:v>
                </c:pt>
                <c:pt idx="32">
                  <c:v>0.98258389009834102</c:v>
                </c:pt>
                <c:pt idx="33">
                  <c:v>0.98115493587831792</c:v>
                </c:pt>
                <c:pt idx="34">
                  <c:v>0.98141106106475673</c:v>
                </c:pt>
                <c:pt idx="35">
                  <c:v>0.98221332990693666</c:v>
                </c:pt>
                <c:pt idx="36">
                  <c:v>0.9826639487264246</c:v>
                </c:pt>
                <c:pt idx="37">
                  <c:v>0.9806113054686062</c:v>
                </c:pt>
                <c:pt idx="38">
                  <c:v>0.98051673019906815</c:v>
                </c:pt>
                <c:pt idx="39">
                  <c:v>0.98157413732621901</c:v>
                </c:pt>
                <c:pt idx="40">
                  <c:v>0.98229449963922966</c:v>
                </c:pt>
                <c:pt idx="41">
                  <c:v>0.98282188125416947</c:v>
                </c:pt>
                <c:pt idx="42">
                  <c:v>0.98641891019135308</c:v>
                </c:pt>
                <c:pt idx="43">
                  <c:v>0.98818136632241671</c:v>
                </c:pt>
                <c:pt idx="44">
                  <c:v>0.98849472674976036</c:v>
                </c:pt>
                <c:pt idx="45">
                  <c:v>0.99065164099374337</c:v>
                </c:pt>
                <c:pt idx="46">
                  <c:v>0.99058067775812908</c:v>
                </c:pt>
                <c:pt idx="47">
                  <c:v>0.98869936034115136</c:v>
                </c:pt>
                <c:pt idx="48">
                  <c:v>0.98906520636142559</c:v>
                </c:pt>
                <c:pt idx="49">
                  <c:v>0.98878411569708524</c:v>
                </c:pt>
                <c:pt idx="50">
                  <c:v>0.98813545080245357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7-4FEA-A339-E15274BE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 receipt</a:t>
                </a:r>
                <a:r>
                  <a:rPr lang="en-GB" baseline="0"/>
                  <a:t> to care need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13276465441821"/>
          <c:y val="0.31076334208223971"/>
          <c:w val="0.663501312335957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23</xdr:row>
      <xdr:rowOff>95250</xdr:rowOff>
    </xdr:from>
    <xdr:to>
      <xdr:col>21</xdr:col>
      <xdr:colOff>466725</xdr:colOff>
      <xdr:row>38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C8E2F-C654-B536-F467-0E0DC3B3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542924</xdr:colOff>
      <xdr:row>8</xdr:row>
      <xdr:rowOff>66675</xdr:rowOff>
    </xdr:from>
    <xdr:to>
      <xdr:col>22</xdr:col>
      <xdr:colOff>171449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F9CC1-1A8A-4987-9ECA-BCA29090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9</xdr:row>
      <xdr:rowOff>19050</xdr:rowOff>
    </xdr:from>
    <xdr:to>
      <xdr:col>13</xdr:col>
      <xdr:colOff>0</xdr:colOff>
      <xdr:row>25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DD8E6-8AC4-4C07-A2B0-12E3D0A27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361949</xdr:colOff>
      <xdr:row>22</xdr:row>
      <xdr:rowOff>152400</xdr:rowOff>
    </xdr:from>
    <xdr:to>
      <xdr:col>25</xdr:col>
      <xdr:colOff>171450</xdr:colOff>
      <xdr:row>38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FA11E8-74BA-E438-C404-01FF78087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7</xdr:row>
      <xdr:rowOff>85725</xdr:rowOff>
    </xdr:from>
    <xdr:to>
      <xdr:col>26</xdr:col>
      <xdr:colOff>285751</xdr:colOff>
      <xdr:row>22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BAFB8E-2B54-4DA0-8944-7E3ECE63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409575</xdr:colOff>
      <xdr:row>7</xdr:row>
      <xdr:rowOff>9525</xdr:rowOff>
    </xdr:from>
    <xdr:to>
      <xdr:col>35</xdr:col>
      <xdr:colOff>219076</xdr:colOff>
      <xdr:row>22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232C5D-4A76-4677-9E27-33208A36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142875</xdr:colOff>
      <xdr:row>25</xdr:row>
      <xdr:rowOff>0</xdr:rowOff>
    </xdr:from>
    <xdr:to>
      <xdr:col>34</xdr:col>
      <xdr:colOff>561976</xdr:colOff>
      <xdr:row>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9C2F88-AD03-4421-8B59-E50237304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19</xdr:row>
      <xdr:rowOff>57155</xdr:rowOff>
    </xdr:from>
    <xdr:to>
      <xdr:col>15</xdr:col>
      <xdr:colOff>504825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5EB19-50AC-077E-986B-8B65D0657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6</xdr:row>
      <xdr:rowOff>109537</xdr:rowOff>
    </xdr:from>
    <xdr:to>
      <xdr:col>34</xdr:col>
      <xdr:colOff>438150</xdr:colOff>
      <xdr:row>20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928D57-8586-CC67-2B51-0998B125E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257175</xdr:colOff>
      <xdr:row>21</xdr:row>
      <xdr:rowOff>180975</xdr:rowOff>
    </xdr:from>
    <xdr:to>
      <xdr:col>34</xdr:col>
      <xdr:colOff>561975</xdr:colOff>
      <xdr:row>36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EB97B-9904-424E-951F-2C113F23B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295274</xdr:colOff>
      <xdr:row>12</xdr:row>
      <xdr:rowOff>109536</xdr:rowOff>
    </xdr:from>
    <xdr:to>
      <xdr:col>64</xdr:col>
      <xdr:colOff>380999</xdr:colOff>
      <xdr:row>28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9629E5-E955-32DA-75C1-F41D7C6F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0</xdr:colOff>
      <xdr:row>16</xdr:row>
      <xdr:rowOff>71437</xdr:rowOff>
    </xdr:from>
    <xdr:to>
      <xdr:col>74</xdr:col>
      <xdr:colOff>285750</xdr:colOff>
      <xdr:row>30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0F1DB7-D935-2704-C628-57D1DEAC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466725</xdr:colOff>
      <xdr:row>7</xdr:row>
      <xdr:rowOff>14287</xdr:rowOff>
    </xdr:from>
    <xdr:to>
      <xdr:col>26</xdr:col>
      <xdr:colOff>104775</xdr:colOff>
      <xdr:row>21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83D7A-FA4B-A0E2-31F4-FE44E604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</xdr:colOff>
      <xdr:row>6</xdr:row>
      <xdr:rowOff>0</xdr:rowOff>
    </xdr:from>
    <xdr:to>
      <xdr:col>31</xdr:col>
      <xdr:colOff>257175</xdr:colOff>
      <xdr:row>22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ABF3E-6023-484F-8AFA-F9C86E2CF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5</xdr:row>
      <xdr:rowOff>66674</xdr:rowOff>
    </xdr:from>
    <xdr:to>
      <xdr:col>22</xdr:col>
      <xdr:colOff>409575</xdr:colOff>
      <xdr:row>25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06A5DD-2D18-4CE7-8C66-ABE5E4C0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BF06-1AB6-4782-BF06-E815896D9292}">
  <dimension ref="A2:A4"/>
  <sheetViews>
    <sheetView workbookViewId="0">
      <selection activeCell="C6" sqref="C6"/>
    </sheetView>
  </sheetViews>
  <sheetFormatPr defaultRowHeight="15" x14ac:dyDescent="0.25"/>
  <sheetData>
    <row r="2" spans="1:1" x14ac:dyDescent="0.25">
      <c r="A2" t="s">
        <v>81</v>
      </c>
    </row>
    <row r="3" spans="1:1" x14ac:dyDescent="0.25">
      <c r="A3" t="s">
        <v>79</v>
      </c>
    </row>
    <row r="4" spans="1:1" x14ac:dyDescent="0.25">
      <c r="A4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D5EA-0848-4600-9F09-344776D98517}">
  <dimension ref="A1:AA53"/>
  <sheetViews>
    <sheetView workbookViewId="0"/>
  </sheetViews>
  <sheetFormatPr defaultRowHeight="15" x14ac:dyDescent="0.25"/>
  <cols>
    <col min="5" max="5" width="9.85546875" bestFit="1" customWidth="1"/>
    <col min="6" max="6" width="9"/>
    <col min="25" max="25" width="11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75</v>
      </c>
      <c r="J1" t="s">
        <v>6</v>
      </c>
      <c r="K1" t="s">
        <v>7</v>
      </c>
      <c r="L1" t="s">
        <v>5</v>
      </c>
      <c r="M1" t="s">
        <v>78</v>
      </c>
      <c r="N1" t="s">
        <v>24</v>
      </c>
      <c r="O1" t="s">
        <v>25</v>
      </c>
      <c r="P1" t="s">
        <v>7</v>
      </c>
      <c r="Q1" t="s">
        <v>8</v>
      </c>
      <c r="R1" t="s">
        <v>76</v>
      </c>
      <c r="S1" t="s">
        <v>9</v>
      </c>
      <c r="T1" t="s">
        <v>10</v>
      </c>
      <c r="U1" t="s">
        <v>11</v>
      </c>
      <c r="V1" t="s">
        <v>12</v>
      </c>
      <c r="W1" t="s">
        <v>77</v>
      </c>
      <c r="Y1" t="s">
        <v>28</v>
      </c>
      <c r="Z1" t="s">
        <v>82</v>
      </c>
    </row>
    <row r="2" spans="1:27" x14ac:dyDescent="0.25">
      <c r="A2">
        <v>2019</v>
      </c>
      <c r="B2" s="2">
        <v>1008911</v>
      </c>
      <c r="C2" s="2">
        <v>800472</v>
      </c>
      <c r="D2" s="2">
        <v>208439</v>
      </c>
      <c r="E2" s="1">
        <f>D2*$H$5</f>
        <v>13775873.792111499</v>
      </c>
      <c r="F2" s="1"/>
      <c r="G2" s="1"/>
      <c r="H2" t="s">
        <v>3</v>
      </c>
      <c r="J2" s="2">
        <v>580506</v>
      </c>
      <c r="K2" s="2">
        <v>136641</v>
      </c>
      <c r="L2" s="2">
        <v>27837</v>
      </c>
      <c r="M2">
        <f>L2*$H$5/1000</f>
        <v>1839.7660646568434</v>
      </c>
      <c r="N2">
        <f>L2/J2</f>
        <v>4.7952992733925233E-2</v>
      </c>
      <c r="O2">
        <f>L2/K2</f>
        <v>0.20372362614442224</v>
      </c>
      <c r="P2">
        <f>K2/J2</f>
        <v>0.23538258002501267</v>
      </c>
      <c r="Q2" s="3">
        <v>8.4867600000000003</v>
      </c>
      <c r="R2" s="3">
        <v>1.52545</v>
      </c>
      <c r="S2" s="3">
        <v>57.213160000000002</v>
      </c>
      <c r="T2" s="3">
        <v>0.55598740000000002</v>
      </c>
      <c r="U2" s="3">
        <v>0.50792219999999999</v>
      </c>
      <c r="V2" s="3">
        <v>0.42821029999999999</v>
      </c>
      <c r="W2">
        <f>R2*P2</f>
        <v>0.35906435669915554</v>
      </c>
      <c r="Y2">
        <f>S2*365.25/7*L2*$H$5/10^9</f>
        <v>5.4922553911107865</v>
      </c>
      <c r="Z2">
        <f>R2*P2</f>
        <v>0.35906435669915554</v>
      </c>
      <c r="AA2">
        <f>Z2*J2</f>
        <v>208439.01345</v>
      </c>
    </row>
    <row r="3" spans="1:27" x14ac:dyDescent="0.25">
      <c r="A3">
        <v>2020</v>
      </c>
      <c r="B3" s="2">
        <v>1024443</v>
      </c>
      <c r="C3" s="2">
        <v>810869</v>
      </c>
      <c r="D3" s="2">
        <v>213574</v>
      </c>
      <c r="E3" s="1">
        <f t="shared" ref="E3:E53" si="0">D3*$H$5</f>
        <v>14115249.39803214</v>
      </c>
      <c r="F3" s="1"/>
      <c r="G3" s="1"/>
      <c r="H3">
        <v>66679607.000000022</v>
      </c>
      <c r="J3" s="2">
        <v>530577</v>
      </c>
      <c r="K3" s="2">
        <v>134172</v>
      </c>
      <c r="L3" s="2">
        <v>28777</v>
      </c>
      <c r="M3">
        <f t="shared" ref="M3:M33" si="1">L3*$H$5/1000</f>
        <v>1901.8912972888597</v>
      </c>
      <c r="N3">
        <f t="shared" ref="N3:N52" si="2">L3/J3</f>
        <v>5.4237179523424502E-2</v>
      </c>
      <c r="O3">
        <f t="shared" ref="O3:O52" si="3">L3/K3</f>
        <v>0.21447843067107891</v>
      </c>
      <c r="P3">
        <f t="shared" ref="P3:P52" si="4">K3/J3</f>
        <v>0.25287941241327838</v>
      </c>
      <c r="Q3" s="3">
        <v>8.5955309999999994</v>
      </c>
      <c r="R3" s="3">
        <v>1.591793</v>
      </c>
      <c r="S3" s="3">
        <v>55.933759999999999</v>
      </c>
      <c r="T3" s="3">
        <v>0.51624550000000002</v>
      </c>
      <c r="U3" s="3">
        <v>0.46785470000000001</v>
      </c>
      <c r="V3" s="3">
        <v>0.36742130000000001</v>
      </c>
      <c r="W3">
        <f t="shared" ref="W3:W53" si="5">R3*P3</f>
        <v>0.40253167852356964</v>
      </c>
      <c r="Y3">
        <f t="shared" ref="Y3:Y53" si="6">S3*365.25/7*L3*$H$5/10^9</f>
        <v>5.5507528474853025</v>
      </c>
      <c r="Z3">
        <f t="shared" ref="Z3:Z53" si="7">R3*P3</f>
        <v>0.40253167852356964</v>
      </c>
      <c r="AA3">
        <f t="shared" ref="AA3:AA53" si="8">Z3*J3</f>
        <v>213574.05039600001</v>
      </c>
    </row>
    <row r="4" spans="1:27" x14ac:dyDescent="0.25">
      <c r="A4">
        <v>2021</v>
      </c>
      <c r="B4" s="2">
        <v>1021723</v>
      </c>
      <c r="C4" s="2">
        <v>811319</v>
      </c>
      <c r="D4" s="2">
        <v>210404</v>
      </c>
      <c r="E4" s="1">
        <f t="shared" si="0"/>
        <v>13905741.964581618</v>
      </c>
      <c r="F4" s="1"/>
      <c r="G4" s="1"/>
      <c r="H4" t="s">
        <v>4</v>
      </c>
      <c r="J4" s="2">
        <v>527749</v>
      </c>
      <c r="K4" s="2">
        <v>129764</v>
      </c>
      <c r="L4" s="2">
        <v>27642</v>
      </c>
      <c r="M4">
        <f t="shared" si="1"/>
        <v>1826.8783834193507</v>
      </c>
      <c r="N4">
        <f t="shared" si="2"/>
        <v>5.2377171723679249E-2</v>
      </c>
      <c r="O4">
        <f>L4/K4</f>
        <v>0.21301747788292594</v>
      </c>
      <c r="P4">
        <f t="shared" si="4"/>
        <v>0.24588203862063215</v>
      </c>
      <c r="Q4" s="3">
        <v>8.9409749999999999</v>
      </c>
      <c r="R4" s="3">
        <v>1.6214360000000001</v>
      </c>
      <c r="S4" s="3">
        <v>59.14405</v>
      </c>
      <c r="T4" s="3">
        <v>0.50026619999999999</v>
      </c>
      <c r="U4" s="3">
        <v>0.47745910000000003</v>
      </c>
      <c r="V4" s="3">
        <v>0.34492270000000003</v>
      </c>
      <c r="W4">
        <f t="shared" si="5"/>
        <v>0.39868198917288333</v>
      </c>
      <c r="Y4">
        <f t="shared" si="6"/>
        <v>5.6378417574159947</v>
      </c>
      <c r="Z4">
        <f t="shared" si="7"/>
        <v>0.39868198917288333</v>
      </c>
      <c r="AA4">
        <f t="shared" si="8"/>
        <v>210404.02110400001</v>
      </c>
    </row>
    <row r="5" spans="1:27" x14ac:dyDescent="0.25">
      <c r="A5">
        <v>2022</v>
      </c>
      <c r="B5" s="2">
        <v>1027889</v>
      </c>
      <c r="C5" s="2">
        <v>817591</v>
      </c>
      <c r="D5" s="2">
        <v>210298</v>
      </c>
      <c r="E5" s="1">
        <f t="shared" si="0"/>
        <v>13898736.353242263</v>
      </c>
      <c r="F5" s="1"/>
      <c r="G5" s="1"/>
      <c r="H5">
        <f>H3/B2</f>
        <v>66.090673012783114</v>
      </c>
      <c r="J5" s="2">
        <v>533098</v>
      </c>
      <c r="K5" s="2">
        <v>127380</v>
      </c>
      <c r="L5" s="2">
        <v>26614</v>
      </c>
      <c r="M5">
        <f t="shared" si="1"/>
        <v>1758.9371715622096</v>
      </c>
      <c r="N5">
        <f t="shared" si="2"/>
        <v>4.9923278646702859E-2</v>
      </c>
      <c r="O5">
        <f>L5/K5</f>
        <v>0.20893389857120426</v>
      </c>
      <c r="P5">
        <f>K5/J5</f>
        <v>0.23894293356943752</v>
      </c>
      <c r="Q5" s="3">
        <v>9.2061279999999996</v>
      </c>
      <c r="R5" s="3">
        <v>1.6509499999999999</v>
      </c>
      <c r="S5" s="3">
        <v>60.2194</v>
      </c>
      <c r="T5" s="3">
        <v>0.49758960000000002</v>
      </c>
      <c r="U5" s="3">
        <v>0.4788114</v>
      </c>
      <c r="V5" s="3">
        <v>0.34025889999999998</v>
      </c>
      <c r="W5">
        <f t="shared" si="5"/>
        <v>0.39448283617646285</v>
      </c>
      <c r="Y5">
        <f t="shared" si="6"/>
        <v>5.5268660057322228</v>
      </c>
      <c r="Z5">
        <f t="shared" si="7"/>
        <v>0.39448283617646285</v>
      </c>
      <c r="AA5">
        <f t="shared" si="8"/>
        <v>210298.011</v>
      </c>
    </row>
    <row r="6" spans="1:27" x14ac:dyDescent="0.25">
      <c r="A6">
        <v>2023</v>
      </c>
      <c r="B6" s="2">
        <v>1035503</v>
      </c>
      <c r="C6" s="2">
        <v>824593</v>
      </c>
      <c r="D6" s="2">
        <v>210910</v>
      </c>
      <c r="E6" s="1">
        <f t="shared" si="0"/>
        <v>13939183.845126087</v>
      </c>
      <c r="F6" s="1"/>
      <c r="G6" s="1"/>
      <c r="H6" s="1"/>
      <c r="J6" s="2">
        <v>539688</v>
      </c>
      <c r="K6" s="2">
        <v>125170</v>
      </c>
      <c r="L6" s="2">
        <v>25835</v>
      </c>
      <c r="M6">
        <f t="shared" si="1"/>
        <v>1707.4525372852518</v>
      </c>
      <c r="N6">
        <f t="shared" si="2"/>
        <v>4.7870250959813822E-2</v>
      </c>
      <c r="O6">
        <f t="shared" si="3"/>
        <v>0.20639929695613965</v>
      </c>
      <c r="P6">
        <f t="shared" si="4"/>
        <v>0.23193030046990112</v>
      </c>
      <c r="Q6" s="3">
        <v>9.4295810000000007</v>
      </c>
      <c r="R6" s="3">
        <v>1.6849879999999999</v>
      </c>
      <c r="S6" s="3">
        <v>62.232039999999998</v>
      </c>
      <c r="T6" s="3">
        <v>0.49757079999999998</v>
      </c>
      <c r="U6" s="3">
        <v>0.48462889999999997</v>
      </c>
      <c r="V6" s="3">
        <v>0.33826089999999998</v>
      </c>
      <c r="W6">
        <f t="shared" si="5"/>
        <v>0.39079977312817776</v>
      </c>
      <c r="Y6">
        <f t="shared" si="6"/>
        <v>5.5444039274398884</v>
      </c>
      <c r="Z6">
        <f t="shared" si="7"/>
        <v>0.39079977312817776</v>
      </c>
      <c r="AA6">
        <f t="shared" si="8"/>
        <v>210909.94795999999</v>
      </c>
    </row>
    <row r="7" spans="1:27" x14ac:dyDescent="0.25">
      <c r="A7">
        <v>2024</v>
      </c>
      <c r="B7" s="2">
        <v>1054728</v>
      </c>
      <c r="C7" s="2">
        <v>838618</v>
      </c>
      <c r="D7" s="2">
        <v>216110</v>
      </c>
      <c r="E7" s="1">
        <f t="shared" si="0"/>
        <v>14282855.344792558</v>
      </c>
      <c r="F7" s="1"/>
      <c r="G7" s="1"/>
      <c r="H7" s="1" t="s">
        <v>26</v>
      </c>
      <c r="J7" s="2">
        <v>550198</v>
      </c>
      <c r="K7" s="2">
        <v>125042</v>
      </c>
      <c r="L7" s="2">
        <v>25591</v>
      </c>
      <c r="M7">
        <f t="shared" si="1"/>
        <v>1691.3264130701327</v>
      </c>
      <c r="N7">
        <f t="shared" si="2"/>
        <v>4.6512346464363738E-2</v>
      </c>
      <c r="O7">
        <f t="shared" si="3"/>
        <v>0.20465923449720894</v>
      </c>
      <c r="P7">
        <f t="shared" si="4"/>
        <v>0.22726727469020244</v>
      </c>
      <c r="Q7" s="3">
        <v>9.5318050000000003</v>
      </c>
      <c r="R7" s="3">
        <v>1.728299</v>
      </c>
      <c r="S7" s="3">
        <v>64.578140000000005</v>
      </c>
      <c r="T7" s="3">
        <v>0.50264089999999995</v>
      </c>
      <c r="U7" s="3">
        <v>0.4933942</v>
      </c>
      <c r="V7" s="3">
        <v>0.34199740000000001</v>
      </c>
      <c r="W7">
        <f t="shared" si="5"/>
        <v>0.3927858035798022</v>
      </c>
      <c r="Y7">
        <f t="shared" si="6"/>
        <v>5.6990851782765217</v>
      </c>
      <c r="Z7">
        <f t="shared" si="7"/>
        <v>0.3927858035798022</v>
      </c>
      <c r="AA7">
        <f t="shared" si="8"/>
        <v>216109.96355800002</v>
      </c>
    </row>
    <row r="8" spans="1:27" x14ac:dyDescent="0.25">
      <c r="A8">
        <v>2025</v>
      </c>
      <c r="B8" s="2">
        <v>1042278</v>
      </c>
      <c r="C8" s="2">
        <v>827714</v>
      </c>
      <c r="D8" s="2">
        <v>214564</v>
      </c>
      <c r="E8" s="1">
        <f t="shared" si="0"/>
        <v>14180679.164314795</v>
      </c>
      <c r="F8" s="1"/>
      <c r="G8" s="1"/>
      <c r="H8">
        <v>1.3049999999999999</v>
      </c>
      <c r="J8" s="2">
        <v>545223</v>
      </c>
      <c r="K8" s="2">
        <v>120331</v>
      </c>
      <c r="L8" s="2">
        <v>24870</v>
      </c>
      <c r="M8">
        <f t="shared" si="1"/>
        <v>1643.675037827916</v>
      </c>
      <c r="N8">
        <f t="shared" si="2"/>
        <v>4.5614363297219671E-2</v>
      </c>
      <c r="O8">
        <f t="shared" si="3"/>
        <v>0.20667990792065219</v>
      </c>
      <c r="P8">
        <f t="shared" si="4"/>
        <v>0.22070052070437235</v>
      </c>
      <c r="Q8" s="3">
        <v>9.6517499999999998</v>
      </c>
      <c r="R8" s="3">
        <v>1.783115</v>
      </c>
      <c r="S8" s="3">
        <v>65.568380000000005</v>
      </c>
      <c r="T8" s="3">
        <v>0.50503010000000004</v>
      </c>
      <c r="U8" s="3">
        <v>0.4977936</v>
      </c>
      <c r="V8" s="3">
        <v>0.34010249999999997</v>
      </c>
      <c r="W8">
        <f t="shared" si="5"/>
        <v>0.39353440897577691</v>
      </c>
      <c r="Y8">
        <f t="shared" si="6"/>
        <v>5.6234468909152486</v>
      </c>
      <c r="Z8">
        <f t="shared" si="7"/>
        <v>0.39353440897577691</v>
      </c>
      <c r="AA8">
        <f t="shared" si="8"/>
        <v>214564.011065</v>
      </c>
    </row>
    <row r="9" spans="1:27" x14ac:dyDescent="0.25">
      <c r="A9">
        <v>2026</v>
      </c>
      <c r="B9" s="2">
        <v>1045476</v>
      </c>
      <c r="C9" s="2">
        <v>832537</v>
      </c>
      <c r="D9" s="2">
        <v>212939</v>
      </c>
      <c r="E9" s="1">
        <f t="shared" si="0"/>
        <v>14073281.820669023</v>
      </c>
      <c r="F9" s="1"/>
      <c r="G9" s="1"/>
      <c r="H9" s="1"/>
      <c r="J9" s="2">
        <v>550347</v>
      </c>
      <c r="K9" s="2">
        <v>116279</v>
      </c>
      <c r="L9" s="2">
        <v>24205</v>
      </c>
      <c r="M9">
        <f t="shared" si="1"/>
        <v>1599.7247402744154</v>
      </c>
      <c r="N9">
        <f t="shared" si="2"/>
        <v>4.3981342680163606E-2</v>
      </c>
      <c r="O9">
        <f t="shared" si="3"/>
        <v>0.20816312489787495</v>
      </c>
      <c r="P9">
        <f t="shared" si="4"/>
        <v>0.21128306323101606</v>
      </c>
      <c r="Q9" s="3">
        <v>9.7580709999999993</v>
      </c>
      <c r="R9" s="3">
        <v>1.8312759999999999</v>
      </c>
      <c r="S9" s="3">
        <v>66.033479999999997</v>
      </c>
      <c r="T9" s="3">
        <v>0.50404559999999998</v>
      </c>
      <c r="U9" s="3">
        <v>0.49972909999999998</v>
      </c>
      <c r="V9" s="3">
        <v>0.33889039999999998</v>
      </c>
      <c r="W9">
        <f t="shared" si="5"/>
        <v>0.38691760290144217</v>
      </c>
      <c r="Y9">
        <f t="shared" si="6"/>
        <v>5.5119038281989088</v>
      </c>
      <c r="Z9">
        <f t="shared" si="7"/>
        <v>0.38691760290144217</v>
      </c>
      <c r="AA9">
        <f t="shared" si="8"/>
        <v>212938.94200399998</v>
      </c>
    </row>
    <row r="10" spans="1:27" x14ac:dyDescent="0.25">
      <c r="A10">
        <v>2027</v>
      </c>
      <c r="B10" s="2">
        <v>1049559</v>
      </c>
      <c r="C10" s="2">
        <v>837621</v>
      </c>
      <c r="D10" s="2">
        <v>211938</v>
      </c>
      <c r="E10" s="1">
        <f t="shared" si="0"/>
        <v>14007125.056983227</v>
      </c>
      <c r="F10" s="1"/>
      <c r="G10" s="1"/>
      <c r="H10" s="1"/>
      <c r="J10" s="2">
        <v>554759</v>
      </c>
      <c r="K10" s="2">
        <v>113010</v>
      </c>
      <c r="L10" s="2">
        <v>23439</v>
      </c>
      <c r="M10">
        <f t="shared" si="1"/>
        <v>1549.0992847466234</v>
      </c>
      <c r="N10">
        <f t="shared" si="2"/>
        <v>4.2250779167169891E-2</v>
      </c>
      <c r="O10">
        <f t="shared" si="3"/>
        <v>0.20740642421024688</v>
      </c>
      <c r="P10">
        <f t="shared" si="4"/>
        <v>0.20371007951200432</v>
      </c>
      <c r="Q10" s="3">
        <v>9.8473869999999994</v>
      </c>
      <c r="R10" s="3">
        <v>1.8753919999999999</v>
      </c>
      <c r="S10" s="3">
        <v>64.984290000000001</v>
      </c>
      <c r="T10" s="3">
        <v>0.50445510000000005</v>
      </c>
      <c r="U10" s="3">
        <v>0.50177859999999996</v>
      </c>
      <c r="V10" s="3">
        <v>0.33930169999999998</v>
      </c>
      <c r="W10">
        <f t="shared" si="5"/>
        <v>0.38203625343617681</v>
      </c>
      <c r="Y10">
        <f t="shared" si="6"/>
        <v>5.2526663631771005</v>
      </c>
      <c r="Z10">
        <f t="shared" si="7"/>
        <v>0.38203625343617681</v>
      </c>
      <c r="AA10">
        <f t="shared" si="8"/>
        <v>211938.04992000002</v>
      </c>
    </row>
    <row r="11" spans="1:27" x14ac:dyDescent="0.25">
      <c r="A11">
        <v>2028</v>
      </c>
      <c r="B11" s="2">
        <v>1053683</v>
      </c>
      <c r="C11" s="2">
        <v>842746</v>
      </c>
      <c r="D11" s="2">
        <v>210937</v>
      </c>
      <c r="E11" s="1">
        <f t="shared" si="0"/>
        <v>13940968.293297432</v>
      </c>
      <c r="F11" s="1"/>
      <c r="G11" s="1"/>
      <c r="H11" s="1"/>
      <c r="J11" s="2">
        <v>558926</v>
      </c>
      <c r="K11" s="2">
        <v>110233</v>
      </c>
      <c r="L11" s="2">
        <v>22711</v>
      </c>
      <c r="M11">
        <f t="shared" si="1"/>
        <v>1500.9852747933173</v>
      </c>
      <c r="N11">
        <f t="shared" si="2"/>
        <v>4.0633285980612818E-2</v>
      </c>
      <c r="O11">
        <f t="shared" si="3"/>
        <v>0.20602723322417063</v>
      </c>
      <c r="P11">
        <f t="shared" si="4"/>
        <v>0.19722288818197758</v>
      </c>
      <c r="Q11" s="3">
        <v>9.9054199999999994</v>
      </c>
      <c r="R11" s="3">
        <v>1.913556</v>
      </c>
      <c r="S11" s="3">
        <v>66.795000000000002</v>
      </c>
      <c r="T11" s="3">
        <v>0.50511159999999999</v>
      </c>
      <c r="U11" s="3">
        <v>0.50527520000000004</v>
      </c>
      <c r="V11" s="3">
        <v>0.33981309999999998</v>
      </c>
      <c r="W11">
        <f t="shared" si="5"/>
        <v>0.37739704101795229</v>
      </c>
      <c r="Y11">
        <f t="shared" si="6"/>
        <v>5.2313354642488035</v>
      </c>
      <c r="Z11">
        <f t="shared" si="7"/>
        <v>0.37739704101795229</v>
      </c>
      <c r="AA11">
        <f t="shared" si="8"/>
        <v>210937.01854799999</v>
      </c>
    </row>
    <row r="12" spans="1:27" x14ac:dyDescent="0.25">
      <c r="A12">
        <v>2029</v>
      </c>
      <c r="B12" s="2">
        <v>1057343</v>
      </c>
      <c r="C12" s="2">
        <v>847888</v>
      </c>
      <c r="D12" s="2">
        <v>209455</v>
      </c>
      <c r="E12" s="1">
        <f t="shared" si="0"/>
        <v>13843021.915892487</v>
      </c>
      <c r="F12" s="1"/>
      <c r="G12" s="1"/>
      <c r="H12" s="1"/>
      <c r="J12" s="2">
        <v>563767</v>
      </c>
      <c r="K12" s="2">
        <v>107817</v>
      </c>
      <c r="L12" s="2">
        <v>21849</v>
      </c>
      <c r="M12">
        <f t="shared" si="1"/>
        <v>1444.0151146562982</v>
      </c>
      <c r="N12">
        <f t="shared" si="2"/>
        <v>3.8755372343539089E-2</v>
      </c>
      <c r="O12">
        <f t="shared" si="3"/>
        <v>0.20264893291410446</v>
      </c>
      <c r="P12">
        <f t="shared" si="4"/>
        <v>0.19124390040566405</v>
      </c>
      <c r="Q12" s="3">
        <v>9.959028</v>
      </c>
      <c r="R12" s="3">
        <v>1.94269</v>
      </c>
      <c r="S12" s="3">
        <v>68.516720000000007</v>
      </c>
      <c r="T12" s="3">
        <v>0.50253740000000002</v>
      </c>
      <c r="U12" s="3">
        <v>0.5036775</v>
      </c>
      <c r="V12" s="3">
        <v>0.33652589999999999</v>
      </c>
      <c r="W12">
        <f t="shared" si="5"/>
        <v>0.37152761287907948</v>
      </c>
      <c r="Y12">
        <f t="shared" si="6"/>
        <v>5.162505033493928</v>
      </c>
      <c r="Z12">
        <f t="shared" si="7"/>
        <v>0.37152761287907948</v>
      </c>
      <c r="AA12">
        <f t="shared" si="8"/>
        <v>209455.00773000001</v>
      </c>
    </row>
    <row r="13" spans="1:27" x14ac:dyDescent="0.25">
      <c r="A13">
        <v>2030</v>
      </c>
      <c r="B13" s="2">
        <v>1062079</v>
      </c>
      <c r="C13" s="2">
        <v>853909</v>
      </c>
      <c r="D13" s="2">
        <v>208170</v>
      </c>
      <c r="E13" s="1">
        <f t="shared" si="0"/>
        <v>13758095.40107106</v>
      </c>
      <c r="F13" s="1"/>
      <c r="G13" s="1"/>
      <c r="H13" s="1"/>
      <c r="J13" s="2">
        <v>568513</v>
      </c>
      <c r="K13" s="2">
        <v>103967</v>
      </c>
      <c r="L13" s="2">
        <v>21303</v>
      </c>
      <c r="M13">
        <f t="shared" si="1"/>
        <v>1407.9296071913186</v>
      </c>
      <c r="N13">
        <f t="shared" si="2"/>
        <v>3.7471438647840943E-2</v>
      </c>
      <c r="O13">
        <f t="shared" si="3"/>
        <v>0.20490155530120135</v>
      </c>
      <c r="P13">
        <f t="shared" si="4"/>
        <v>0.18287532563019668</v>
      </c>
      <c r="Q13" s="3">
        <v>9.8779839999999997</v>
      </c>
      <c r="R13" s="3">
        <v>2.0022700000000002</v>
      </c>
      <c r="S13" s="3">
        <v>70.106120000000004</v>
      </c>
      <c r="T13" s="3">
        <v>0.50277130000000003</v>
      </c>
      <c r="U13" s="3">
        <v>0.50927699999999998</v>
      </c>
      <c r="V13" s="3">
        <v>0.33719100000000002</v>
      </c>
      <c r="W13">
        <f t="shared" si="5"/>
        <v>0.36616577824957391</v>
      </c>
      <c r="Y13">
        <f t="shared" si="6"/>
        <v>5.1502588640079354</v>
      </c>
      <c r="Z13">
        <f t="shared" si="7"/>
        <v>0.36616577824957391</v>
      </c>
      <c r="AA13">
        <f t="shared" si="8"/>
        <v>208170.00509000002</v>
      </c>
    </row>
    <row r="14" spans="1:27" x14ac:dyDescent="0.25">
      <c r="A14">
        <v>2031</v>
      </c>
      <c r="B14" s="2">
        <v>1067240</v>
      </c>
      <c r="C14" s="2">
        <v>859616</v>
      </c>
      <c r="D14" s="2">
        <v>207624</v>
      </c>
      <c r="E14" s="1">
        <f t="shared" si="0"/>
        <v>13722009.893606082</v>
      </c>
      <c r="F14" s="1"/>
      <c r="G14" s="1"/>
      <c r="H14" s="1"/>
      <c r="J14" s="2">
        <v>573308</v>
      </c>
      <c r="K14" s="2">
        <v>100486</v>
      </c>
      <c r="L14" s="2">
        <v>20555</v>
      </c>
      <c r="M14">
        <f t="shared" si="1"/>
        <v>1358.4937837777568</v>
      </c>
      <c r="N14">
        <f t="shared" si="2"/>
        <v>3.5853328402882918E-2</v>
      </c>
      <c r="O14">
        <f t="shared" si="3"/>
        <v>0.20455585852755609</v>
      </c>
      <c r="P14">
        <f t="shared" si="4"/>
        <v>0.17527402373593251</v>
      </c>
      <c r="Q14" s="3">
        <v>9.7725290000000005</v>
      </c>
      <c r="R14" s="3">
        <v>2.066198</v>
      </c>
      <c r="S14" s="3">
        <v>72.246859999999998</v>
      </c>
      <c r="T14" s="3">
        <v>0.50305069999999996</v>
      </c>
      <c r="U14" s="3">
        <v>0.51089700000000005</v>
      </c>
      <c r="V14" s="3">
        <v>0.33677800000000002</v>
      </c>
      <c r="W14">
        <f t="shared" si="5"/>
        <v>0.36215083729513625</v>
      </c>
      <c r="Y14">
        <f t="shared" si="6"/>
        <v>5.1211655647536354</v>
      </c>
      <c r="Z14">
        <f t="shared" si="7"/>
        <v>0.36215083729513625</v>
      </c>
      <c r="AA14">
        <f t="shared" si="8"/>
        <v>207623.97222799997</v>
      </c>
    </row>
    <row r="15" spans="1:27" x14ac:dyDescent="0.25">
      <c r="A15">
        <v>2032</v>
      </c>
      <c r="B15" s="2">
        <v>1070635</v>
      </c>
      <c r="C15" s="2">
        <v>864159</v>
      </c>
      <c r="D15" s="2">
        <v>206476</v>
      </c>
      <c r="E15" s="1">
        <f t="shared" si="0"/>
        <v>13646137.800987406</v>
      </c>
      <c r="F15" s="1"/>
      <c r="G15" s="1"/>
      <c r="H15" s="1"/>
      <c r="J15" s="2">
        <v>576967</v>
      </c>
      <c r="K15" s="2">
        <v>97347</v>
      </c>
      <c r="L15" s="2">
        <v>20110</v>
      </c>
      <c r="M15">
        <f t="shared" si="1"/>
        <v>1329.0834342870685</v>
      </c>
      <c r="N15">
        <f t="shared" si="2"/>
        <v>3.4854679730383191E-2</v>
      </c>
      <c r="O15">
        <f t="shared" si="3"/>
        <v>0.20658058286336509</v>
      </c>
      <c r="P15">
        <f t="shared" si="4"/>
        <v>0.1687219546351871</v>
      </c>
      <c r="Q15" s="3">
        <v>9.6695539999999998</v>
      </c>
      <c r="R15" s="3">
        <v>2.1210309999999999</v>
      </c>
      <c r="S15" s="3">
        <v>71.44135</v>
      </c>
      <c r="T15" s="3">
        <v>0.5027237</v>
      </c>
      <c r="U15" s="3">
        <v>0.5074014</v>
      </c>
      <c r="V15" s="3">
        <v>0.33621580000000001</v>
      </c>
      <c r="W15">
        <f t="shared" si="5"/>
        <v>0.35786449616182553</v>
      </c>
      <c r="Y15">
        <f t="shared" si="6"/>
        <v>4.9544343976657359</v>
      </c>
      <c r="Z15">
        <f t="shared" si="7"/>
        <v>0.35786449616182553</v>
      </c>
      <c r="AA15">
        <f t="shared" si="8"/>
        <v>206476.00475699999</v>
      </c>
    </row>
    <row r="16" spans="1:27" x14ac:dyDescent="0.25">
      <c r="A16">
        <v>2033</v>
      </c>
      <c r="B16" s="2">
        <v>1073306</v>
      </c>
      <c r="C16" s="2">
        <v>867906</v>
      </c>
      <c r="D16" s="2">
        <v>205400</v>
      </c>
      <c r="E16" s="1">
        <f t="shared" si="0"/>
        <v>13575024.236825652</v>
      </c>
      <c r="F16" s="1"/>
      <c r="G16" s="1"/>
      <c r="H16" s="1"/>
      <c r="J16" s="2">
        <v>580364</v>
      </c>
      <c r="K16" s="2">
        <v>93464</v>
      </c>
      <c r="L16" s="2">
        <v>20035</v>
      </c>
      <c r="M16">
        <f t="shared" si="1"/>
        <v>1324.1266338111097</v>
      </c>
      <c r="N16">
        <f t="shared" si="2"/>
        <v>3.4521438269775523E-2</v>
      </c>
      <c r="O16">
        <f t="shared" si="3"/>
        <v>0.21436060943250879</v>
      </c>
      <c r="P16">
        <f t="shared" si="4"/>
        <v>0.16104375874451207</v>
      </c>
      <c r="Q16" s="3">
        <v>9.4852349999999994</v>
      </c>
      <c r="R16" s="3">
        <v>2.197638</v>
      </c>
      <c r="S16" s="3">
        <v>74.35651</v>
      </c>
      <c r="T16" s="3">
        <v>0.50272930000000005</v>
      </c>
      <c r="U16" s="3">
        <v>0.50898739999999998</v>
      </c>
      <c r="V16" s="3">
        <v>0.33537879999999998</v>
      </c>
      <c r="W16">
        <f t="shared" si="5"/>
        <v>0.35391588387977202</v>
      </c>
      <c r="Y16">
        <f t="shared" si="6"/>
        <v>5.1373683198614906</v>
      </c>
      <c r="Z16">
        <f t="shared" si="7"/>
        <v>0.35391588387977202</v>
      </c>
      <c r="AA16">
        <f t="shared" si="8"/>
        <v>205400.03803200001</v>
      </c>
    </row>
    <row r="17" spans="1:27" x14ac:dyDescent="0.25">
      <c r="A17">
        <v>2034</v>
      </c>
      <c r="B17" s="2">
        <v>1076617</v>
      </c>
      <c r="C17" s="2">
        <v>872104</v>
      </c>
      <c r="D17" s="2">
        <v>204513</v>
      </c>
      <c r="E17" s="1">
        <f t="shared" si="0"/>
        <v>13516401.809863312</v>
      </c>
      <c r="F17" s="1"/>
      <c r="G17" s="1"/>
      <c r="H17" s="1"/>
      <c r="J17" s="2">
        <v>584338</v>
      </c>
      <c r="K17" s="2">
        <v>89626</v>
      </c>
      <c r="L17" s="2">
        <v>20055</v>
      </c>
      <c r="M17">
        <f t="shared" si="1"/>
        <v>1325.4484472713655</v>
      </c>
      <c r="N17">
        <f t="shared" si="2"/>
        <v>3.432088962210228E-2</v>
      </c>
      <c r="O17">
        <f t="shared" si="3"/>
        <v>0.22376319371610917</v>
      </c>
      <c r="P17">
        <f t="shared" si="4"/>
        <v>0.15338040654552673</v>
      </c>
      <c r="Q17" s="3">
        <v>9.2180540000000004</v>
      </c>
      <c r="R17" s="3">
        <v>2.2818489999999998</v>
      </c>
      <c r="S17" s="3">
        <v>73.142420000000001</v>
      </c>
      <c r="T17" s="3">
        <v>0.5036948</v>
      </c>
      <c r="U17" s="3">
        <v>0.50974050000000004</v>
      </c>
      <c r="V17" s="3">
        <v>0.33545079999999999</v>
      </c>
      <c r="W17">
        <f t="shared" si="5"/>
        <v>0.34999092729550357</v>
      </c>
      <c r="Y17">
        <f t="shared" si="6"/>
        <v>5.0585302412241777</v>
      </c>
      <c r="Z17">
        <f t="shared" si="7"/>
        <v>0.34999092729550357</v>
      </c>
      <c r="AA17">
        <f t="shared" si="8"/>
        <v>204512.99847399996</v>
      </c>
    </row>
    <row r="18" spans="1:27" x14ac:dyDescent="0.25">
      <c r="A18">
        <v>2035</v>
      </c>
      <c r="B18" s="2">
        <v>1079087</v>
      </c>
      <c r="C18" s="2">
        <v>875606</v>
      </c>
      <c r="D18" s="2">
        <v>203481</v>
      </c>
      <c r="E18" s="1">
        <f t="shared" si="0"/>
        <v>13448196.235314121</v>
      </c>
      <c r="F18" s="1"/>
      <c r="G18" s="1"/>
      <c r="H18" s="1"/>
      <c r="J18" s="2">
        <v>587392</v>
      </c>
      <c r="K18" s="2">
        <v>86356</v>
      </c>
      <c r="L18" s="2">
        <v>19741</v>
      </c>
      <c r="M18">
        <f t="shared" si="1"/>
        <v>1304.6959759453514</v>
      </c>
      <c r="N18">
        <f t="shared" si="2"/>
        <v>3.3607880257136631E-2</v>
      </c>
      <c r="O18">
        <f t="shared" si="3"/>
        <v>0.22860021307147158</v>
      </c>
      <c r="P18">
        <f t="shared" si="4"/>
        <v>0.14701596208324252</v>
      </c>
      <c r="Q18" s="3">
        <v>8.9558219999999995</v>
      </c>
      <c r="R18" s="3">
        <v>2.3563040000000002</v>
      </c>
      <c r="S18" s="3">
        <v>74.129670000000004</v>
      </c>
      <c r="T18" s="3">
        <v>0.50485199999999997</v>
      </c>
      <c r="U18" s="3">
        <v>0.50786279999999995</v>
      </c>
      <c r="V18" s="3">
        <v>0.33524690000000001</v>
      </c>
      <c r="W18">
        <f t="shared" si="5"/>
        <v>0.34641429952059272</v>
      </c>
      <c r="Y18">
        <f t="shared" si="6"/>
        <v>5.0465383077498629</v>
      </c>
      <c r="Z18">
        <f t="shared" si="7"/>
        <v>0.34641429952059272</v>
      </c>
      <c r="AA18">
        <f t="shared" si="8"/>
        <v>203480.988224</v>
      </c>
    </row>
    <row r="19" spans="1:27" x14ac:dyDescent="0.25">
      <c r="A19">
        <v>2036</v>
      </c>
      <c r="B19" s="2">
        <v>1082296</v>
      </c>
      <c r="C19" s="2">
        <v>879108</v>
      </c>
      <c r="D19" s="2">
        <v>203188</v>
      </c>
      <c r="E19" s="1">
        <f t="shared" si="0"/>
        <v>13428831.668121375</v>
      </c>
      <c r="F19" s="1"/>
      <c r="G19" s="1"/>
      <c r="H19" s="1"/>
      <c r="J19" s="2">
        <v>590305</v>
      </c>
      <c r="K19" s="2">
        <v>84291</v>
      </c>
      <c r="L19" s="2">
        <v>19747</v>
      </c>
      <c r="M19">
        <f t="shared" si="1"/>
        <v>1305.092519983428</v>
      </c>
      <c r="N19">
        <f t="shared" si="2"/>
        <v>3.3452198439789603E-2</v>
      </c>
      <c r="O19">
        <f t="shared" si="3"/>
        <v>0.23427174905980472</v>
      </c>
      <c r="P19">
        <f t="shared" si="4"/>
        <v>0.14279228534401708</v>
      </c>
      <c r="Q19" s="3">
        <v>8.7688869999999994</v>
      </c>
      <c r="R19" s="3">
        <v>2.4105539999999999</v>
      </c>
      <c r="S19" s="3">
        <v>72.690820000000002</v>
      </c>
      <c r="T19" s="3">
        <v>0.50619590000000003</v>
      </c>
      <c r="U19" s="3">
        <v>0.51303220000000005</v>
      </c>
      <c r="V19" s="3">
        <v>0.33572930000000001</v>
      </c>
      <c r="W19">
        <f t="shared" si="5"/>
        <v>0.34420851460516172</v>
      </c>
      <c r="Y19">
        <f t="shared" si="6"/>
        <v>4.950089521696702</v>
      </c>
      <c r="Z19">
        <f t="shared" si="7"/>
        <v>0.34420851460516172</v>
      </c>
      <c r="AA19">
        <f t="shared" si="8"/>
        <v>203188.00721399998</v>
      </c>
    </row>
    <row r="20" spans="1:27" x14ac:dyDescent="0.25">
      <c r="A20">
        <v>2037</v>
      </c>
      <c r="B20" s="2">
        <v>1085040</v>
      </c>
      <c r="C20" s="2">
        <v>881770</v>
      </c>
      <c r="D20" s="2">
        <v>203270</v>
      </c>
      <c r="E20" s="1">
        <f t="shared" si="0"/>
        <v>13434251.103308424</v>
      </c>
      <c r="F20" s="1"/>
      <c r="G20" s="1"/>
      <c r="H20" s="1"/>
      <c r="J20" s="2">
        <v>592357</v>
      </c>
      <c r="K20" s="2">
        <v>83762</v>
      </c>
      <c r="L20" s="2">
        <v>19766</v>
      </c>
      <c r="M20">
        <f t="shared" si="1"/>
        <v>1306.3482427706708</v>
      </c>
      <c r="N20">
        <f t="shared" si="2"/>
        <v>3.3368391020955269E-2</v>
      </c>
      <c r="O20">
        <f t="shared" si="3"/>
        <v>0.23597812850696021</v>
      </c>
      <c r="P20">
        <f t="shared" si="4"/>
        <v>0.14140459216317186</v>
      </c>
      <c r="Q20" s="3">
        <v>8.7179439999999992</v>
      </c>
      <c r="R20" s="3">
        <v>2.4267569999999998</v>
      </c>
      <c r="S20" s="3">
        <v>74.718800000000002</v>
      </c>
      <c r="T20" s="3">
        <v>0.50678389999999995</v>
      </c>
      <c r="U20" s="3">
        <v>0.50912109999999999</v>
      </c>
      <c r="V20" s="3">
        <v>0.33527800000000002</v>
      </c>
      <c r="W20">
        <f t="shared" si="5"/>
        <v>0.34315458386412245</v>
      </c>
      <c r="Y20">
        <f t="shared" si="6"/>
        <v>5.0930863383108722</v>
      </c>
      <c r="Z20">
        <f t="shared" si="7"/>
        <v>0.34315458386412245</v>
      </c>
      <c r="AA20">
        <f t="shared" si="8"/>
        <v>203270.01983399998</v>
      </c>
    </row>
    <row r="21" spans="1:27" x14ac:dyDescent="0.25">
      <c r="A21">
        <v>2038</v>
      </c>
      <c r="B21" s="2">
        <v>1088534</v>
      </c>
      <c r="C21" s="2">
        <v>884617</v>
      </c>
      <c r="D21" s="2">
        <v>203917</v>
      </c>
      <c r="E21" s="1">
        <f t="shared" si="0"/>
        <v>13477011.768747695</v>
      </c>
      <c r="F21" s="1"/>
      <c r="G21" s="1"/>
      <c r="H21" s="1"/>
      <c r="J21" s="2">
        <v>594707</v>
      </c>
      <c r="K21" s="2">
        <v>83744</v>
      </c>
      <c r="L21" s="2">
        <v>19689</v>
      </c>
      <c r="M21">
        <f t="shared" si="1"/>
        <v>1301.2592609486867</v>
      </c>
      <c r="N21">
        <f t="shared" si="2"/>
        <v>3.310705944271717E-2</v>
      </c>
      <c r="O21">
        <f t="shared" si="3"/>
        <v>0.23510938097057699</v>
      </c>
      <c r="P21">
        <f t="shared" si="4"/>
        <v>0.14081556127639325</v>
      </c>
      <c r="Q21" s="3">
        <v>8.6794849999999997</v>
      </c>
      <c r="R21" s="3">
        <v>2.4350040000000002</v>
      </c>
      <c r="S21" s="3">
        <v>73.444789999999998</v>
      </c>
      <c r="T21" s="3">
        <v>0.5086908</v>
      </c>
      <c r="U21" s="3">
        <v>0.51116499999999998</v>
      </c>
      <c r="V21" s="3">
        <v>0.33542309999999997</v>
      </c>
      <c r="W21">
        <f t="shared" si="5"/>
        <v>0.34288645497026271</v>
      </c>
      <c r="Y21">
        <f t="shared" si="6"/>
        <v>4.986743282886283</v>
      </c>
      <c r="Z21">
        <f t="shared" si="7"/>
        <v>0.34288645497026271</v>
      </c>
      <c r="AA21">
        <f t="shared" si="8"/>
        <v>203916.97497600003</v>
      </c>
    </row>
    <row r="22" spans="1:27" x14ac:dyDescent="0.25">
      <c r="A22">
        <v>2039</v>
      </c>
      <c r="B22" s="2">
        <v>1092400</v>
      </c>
      <c r="C22" s="2">
        <v>887674</v>
      </c>
      <c r="D22" s="2">
        <v>204726</v>
      </c>
      <c r="E22" s="1">
        <f t="shared" si="0"/>
        <v>13530479.123215036</v>
      </c>
      <c r="F22" s="1"/>
      <c r="G22" s="1"/>
      <c r="H22" s="1"/>
      <c r="J22" s="2">
        <v>597321</v>
      </c>
      <c r="K22" s="2">
        <v>83587</v>
      </c>
      <c r="L22" s="2">
        <v>19881</v>
      </c>
      <c r="M22">
        <f t="shared" si="1"/>
        <v>1313.948670167141</v>
      </c>
      <c r="N22">
        <f t="shared" si="2"/>
        <v>3.3283611324564179E-2</v>
      </c>
      <c r="O22">
        <f t="shared" si="3"/>
        <v>0.2378479907162597</v>
      </c>
      <c r="P22">
        <f t="shared" si="4"/>
        <v>0.13993648306354539</v>
      </c>
      <c r="Q22" s="3">
        <v>8.65076</v>
      </c>
      <c r="R22" s="3">
        <v>2.4492560000000001</v>
      </c>
      <c r="S22" s="3">
        <v>75.232299999999995</v>
      </c>
      <c r="T22" s="3">
        <v>0.51100659999999998</v>
      </c>
      <c r="U22" s="3">
        <v>0.51134749999999995</v>
      </c>
      <c r="V22" s="3">
        <v>0.33702989999999999</v>
      </c>
      <c r="W22">
        <f t="shared" si="5"/>
        <v>0.34274027076228697</v>
      </c>
      <c r="Y22">
        <f t="shared" si="6"/>
        <v>5.1579238202470394</v>
      </c>
      <c r="Z22">
        <f t="shared" si="7"/>
        <v>0.34274027076228697</v>
      </c>
      <c r="AA22">
        <f t="shared" si="8"/>
        <v>204725.96127200002</v>
      </c>
    </row>
    <row r="23" spans="1:27" x14ac:dyDescent="0.25">
      <c r="A23">
        <v>2040</v>
      </c>
      <c r="B23" s="2">
        <v>1095009</v>
      </c>
      <c r="C23" s="2">
        <v>890216</v>
      </c>
      <c r="D23" s="2">
        <v>204793</v>
      </c>
      <c r="E23" s="1">
        <f t="shared" si="0"/>
        <v>13534907.198306892</v>
      </c>
      <c r="F23" s="1"/>
      <c r="G23" s="1"/>
      <c r="H23" s="1"/>
      <c r="J23" s="2">
        <v>599763</v>
      </c>
      <c r="K23" s="2">
        <v>83470</v>
      </c>
      <c r="L23" s="2">
        <v>19907</v>
      </c>
      <c r="M23">
        <f t="shared" si="1"/>
        <v>1315.6670276654736</v>
      </c>
      <c r="N23">
        <f t="shared" si="2"/>
        <v>3.3191443953695041E-2</v>
      </c>
      <c r="O23">
        <f t="shared" si="3"/>
        <v>0.23849287169042771</v>
      </c>
      <c r="P23">
        <f t="shared" si="4"/>
        <v>0.13917163946425504</v>
      </c>
      <c r="Q23" s="3">
        <v>8.6315279999999994</v>
      </c>
      <c r="R23" s="3">
        <v>2.4534919999999998</v>
      </c>
      <c r="S23" s="3">
        <v>73.553910000000002</v>
      </c>
      <c r="T23" s="3">
        <v>0.51284260000000004</v>
      </c>
      <c r="U23" s="3">
        <v>0.51430450000000005</v>
      </c>
      <c r="V23" s="3">
        <v>0.3374065</v>
      </c>
      <c r="W23">
        <f t="shared" si="5"/>
        <v>0.341456504052434</v>
      </c>
      <c r="Y23">
        <f t="shared" si="6"/>
        <v>5.0494484108120909</v>
      </c>
      <c r="Z23">
        <f t="shared" si="7"/>
        <v>0.341456504052434</v>
      </c>
      <c r="AA23">
        <f t="shared" si="8"/>
        <v>204792.97723999998</v>
      </c>
    </row>
    <row r="24" spans="1:27" x14ac:dyDescent="0.25">
      <c r="A24">
        <v>2041</v>
      </c>
      <c r="B24" s="2">
        <v>1097901</v>
      </c>
      <c r="C24" s="2">
        <v>892480</v>
      </c>
      <c r="D24" s="2">
        <v>205421</v>
      </c>
      <c r="E24" s="1">
        <f t="shared" si="0"/>
        <v>13576412.14095892</v>
      </c>
      <c r="F24" s="1"/>
      <c r="G24" s="1"/>
      <c r="H24" s="1"/>
      <c r="J24" s="2">
        <v>601892</v>
      </c>
      <c r="K24" s="2">
        <v>83446</v>
      </c>
      <c r="L24" s="2">
        <v>19800</v>
      </c>
      <c r="M24">
        <f t="shared" si="1"/>
        <v>1308.5953256531056</v>
      </c>
      <c r="N24">
        <f t="shared" si="2"/>
        <v>3.289626710439747E-2</v>
      </c>
      <c r="O24">
        <f t="shared" si="3"/>
        <v>0.23727919852359611</v>
      </c>
      <c r="P24">
        <f t="shared" si="4"/>
        <v>0.13863949014108842</v>
      </c>
      <c r="Q24" s="3">
        <v>8.5943129999999996</v>
      </c>
      <c r="R24" s="3">
        <v>2.4617239999999998</v>
      </c>
      <c r="S24" s="3">
        <v>76.286640000000006</v>
      </c>
      <c r="T24" s="3">
        <v>0.51526519999999998</v>
      </c>
      <c r="U24" s="3">
        <v>0.51587850000000002</v>
      </c>
      <c r="V24" s="3">
        <v>0.33860099999999999</v>
      </c>
      <c r="W24">
        <f t="shared" si="5"/>
        <v>0.34129216022808073</v>
      </c>
      <c r="Y24">
        <f t="shared" si="6"/>
        <v>5.2089001960940848</v>
      </c>
      <c r="Z24">
        <f t="shared" si="7"/>
        <v>0.34129216022808073</v>
      </c>
      <c r="AA24">
        <f t="shared" si="8"/>
        <v>205421.02090399998</v>
      </c>
    </row>
    <row r="25" spans="1:27" x14ac:dyDescent="0.25">
      <c r="A25">
        <v>2042</v>
      </c>
      <c r="B25" s="2">
        <v>1101456</v>
      </c>
      <c r="C25" s="2">
        <v>894978</v>
      </c>
      <c r="D25" s="2">
        <v>206478</v>
      </c>
      <c r="E25" s="1">
        <f t="shared" si="0"/>
        <v>13646269.982333431</v>
      </c>
      <c r="F25" s="1"/>
      <c r="G25" s="1"/>
      <c r="H25" s="1"/>
      <c r="J25" s="2">
        <v>603848</v>
      </c>
      <c r="K25" s="2">
        <v>83607</v>
      </c>
      <c r="L25" s="2">
        <v>19813</v>
      </c>
      <c r="M25">
        <f t="shared" si="1"/>
        <v>1309.4545044022721</v>
      </c>
      <c r="N25">
        <f t="shared" si="2"/>
        <v>3.2811237265007086E-2</v>
      </c>
      <c r="O25">
        <f t="shared" si="3"/>
        <v>0.23697776501967538</v>
      </c>
      <c r="P25">
        <f t="shared" si="4"/>
        <v>0.13845702892118547</v>
      </c>
      <c r="Q25" s="3">
        <v>8.5792380000000001</v>
      </c>
      <c r="R25" s="3">
        <v>2.4696259999999999</v>
      </c>
      <c r="S25" s="3">
        <v>71.906459999999996</v>
      </c>
      <c r="T25" s="3">
        <v>0.51786869999999996</v>
      </c>
      <c r="U25" s="3">
        <v>0.5203392</v>
      </c>
      <c r="V25" s="3">
        <v>0.3395302</v>
      </c>
      <c r="W25">
        <f t="shared" si="5"/>
        <v>0.34193707850651156</v>
      </c>
      <c r="Y25">
        <f t="shared" si="6"/>
        <v>4.9130423440775148</v>
      </c>
      <c r="Z25">
        <f t="shared" si="7"/>
        <v>0.34193707850651156</v>
      </c>
      <c r="AA25">
        <f t="shared" si="8"/>
        <v>206478.02098199999</v>
      </c>
    </row>
    <row r="26" spans="1:27" x14ac:dyDescent="0.25">
      <c r="A26">
        <v>2043</v>
      </c>
      <c r="B26" s="2">
        <v>1105301</v>
      </c>
      <c r="C26" s="2">
        <v>897379</v>
      </c>
      <c r="D26" s="2">
        <v>207922</v>
      </c>
      <c r="E26" s="1">
        <f t="shared" si="0"/>
        <v>13741704.914163891</v>
      </c>
      <c r="F26" s="1"/>
      <c r="G26" s="1"/>
      <c r="H26" s="1"/>
      <c r="J26" s="2">
        <v>605925</v>
      </c>
      <c r="K26" s="2">
        <v>83802</v>
      </c>
      <c r="L26" s="2">
        <v>19954</v>
      </c>
      <c r="M26">
        <f t="shared" si="1"/>
        <v>1318.7732892970744</v>
      </c>
      <c r="N26">
        <f t="shared" si="2"/>
        <v>3.2931468416058096E-2</v>
      </c>
      <c r="O26">
        <f t="shared" si="3"/>
        <v>0.23810887568315792</v>
      </c>
      <c r="P26">
        <f t="shared" si="4"/>
        <v>0.13830424557494739</v>
      </c>
      <c r="Q26" s="3">
        <v>8.5608959999999996</v>
      </c>
      <c r="R26" s="3">
        <v>2.4811100000000001</v>
      </c>
      <c r="S26" s="3">
        <v>72.482919999999993</v>
      </c>
      <c r="T26" s="3">
        <v>0.52000500000000005</v>
      </c>
      <c r="U26" s="3">
        <v>0.52232639999999997</v>
      </c>
      <c r="V26" s="3">
        <v>0.34070790000000001</v>
      </c>
      <c r="W26">
        <f t="shared" si="5"/>
        <v>0.34314804673845772</v>
      </c>
      <c r="Y26">
        <f t="shared" si="6"/>
        <v>4.9876734008986077</v>
      </c>
      <c r="Z26">
        <f t="shared" si="7"/>
        <v>0.34314804673845772</v>
      </c>
      <c r="AA26">
        <f t="shared" si="8"/>
        <v>207921.98022</v>
      </c>
    </row>
    <row r="27" spans="1:27" x14ac:dyDescent="0.25">
      <c r="A27">
        <v>2044</v>
      </c>
      <c r="B27" s="2">
        <v>1111972</v>
      </c>
      <c r="C27" s="2">
        <v>903636</v>
      </c>
      <c r="D27" s="2">
        <v>208336</v>
      </c>
      <c r="E27" s="1">
        <f t="shared" si="0"/>
        <v>13769066.452791182</v>
      </c>
      <c r="F27" s="1"/>
      <c r="G27" s="1"/>
      <c r="H27" s="1"/>
      <c r="J27" s="2">
        <v>610571</v>
      </c>
      <c r="K27" s="2">
        <v>83540</v>
      </c>
      <c r="L27" s="2">
        <v>19964</v>
      </c>
      <c r="M27">
        <f t="shared" si="1"/>
        <v>1319.434196027202</v>
      </c>
      <c r="N27">
        <f t="shared" si="2"/>
        <v>3.2697262071077732E-2</v>
      </c>
      <c r="O27">
        <f t="shared" si="3"/>
        <v>0.23897534115393823</v>
      </c>
      <c r="P27">
        <f t="shared" si="4"/>
        <v>0.13682274461119182</v>
      </c>
      <c r="Q27" s="3">
        <v>8.5479249999999993</v>
      </c>
      <c r="R27" s="3">
        <v>2.4938470000000001</v>
      </c>
      <c r="S27" s="3">
        <v>75.908709999999999</v>
      </c>
      <c r="T27" s="3">
        <v>0.5223373</v>
      </c>
      <c r="U27" s="3">
        <v>0.52250419999999997</v>
      </c>
      <c r="V27" s="3">
        <v>0.3415958</v>
      </c>
      <c r="W27">
        <f t="shared" si="5"/>
        <v>0.3412149911803869</v>
      </c>
      <c r="Y27">
        <f t="shared" si="6"/>
        <v>5.2260255808287814</v>
      </c>
      <c r="Z27">
        <f t="shared" si="7"/>
        <v>0.3412149911803869</v>
      </c>
      <c r="AA27">
        <f t="shared" si="8"/>
        <v>208335.97838000002</v>
      </c>
    </row>
    <row r="28" spans="1:27" x14ac:dyDescent="0.25">
      <c r="A28">
        <v>2045</v>
      </c>
      <c r="B28" s="2">
        <v>1117156</v>
      </c>
      <c r="C28" s="2">
        <v>907708</v>
      </c>
      <c r="D28" s="2">
        <v>209448</v>
      </c>
      <c r="E28" s="1">
        <f t="shared" si="0"/>
        <v>13842559.281181397</v>
      </c>
      <c r="F28" s="1"/>
      <c r="G28" s="1"/>
      <c r="H28" s="1"/>
      <c r="J28" s="2">
        <v>614000</v>
      </c>
      <c r="K28" s="2">
        <v>83497</v>
      </c>
      <c r="L28" s="2">
        <v>20025</v>
      </c>
      <c r="M28">
        <f t="shared" si="1"/>
        <v>1323.4657270809819</v>
      </c>
      <c r="N28">
        <f t="shared" si="2"/>
        <v>3.2614006514657984E-2</v>
      </c>
      <c r="O28">
        <f t="shared" si="3"/>
        <v>0.23982897589134938</v>
      </c>
      <c r="P28">
        <f t="shared" si="4"/>
        <v>0.13598859934853419</v>
      </c>
      <c r="Q28" s="3">
        <v>8.5255179999999999</v>
      </c>
      <c r="R28" s="3">
        <v>2.5084490000000002</v>
      </c>
      <c r="S28" s="3">
        <v>74.858199999999997</v>
      </c>
      <c r="T28" s="3">
        <v>0.52494459999999998</v>
      </c>
      <c r="U28" s="3">
        <v>0.52435419999999999</v>
      </c>
      <c r="V28" s="3">
        <v>0.3429722</v>
      </c>
      <c r="W28">
        <f t="shared" si="5"/>
        <v>0.34112046604723129</v>
      </c>
      <c r="Y28">
        <f t="shared" si="6"/>
        <v>5.1694491041040136</v>
      </c>
      <c r="Z28">
        <f t="shared" si="7"/>
        <v>0.34112046604723129</v>
      </c>
      <c r="AA28">
        <f t="shared" si="8"/>
        <v>209447.96615300002</v>
      </c>
    </row>
    <row r="29" spans="1:27" x14ac:dyDescent="0.25">
      <c r="A29">
        <v>2046</v>
      </c>
      <c r="B29" s="2">
        <v>1120367</v>
      </c>
      <c r="C29" s="2">
        <v>910905</v>
      </c>
      <c r="D29" s="2">
        <v>209462</v>
      </c>
      <c r="E29" s="1">
        <f t="shared" si="0"/>
        <v>13843484.550603576</v>
      </c>
      <c r="F29" s="1"/>
      <c r="G29" s="1"/>
      <c r="H29" s="1"/>
      <c r="J29" s="2">
        <v>616617</v>
      </c>
      <c r="K29" s="2">
        <v>83281</v>
      </c>
      <c r="L29" s="2">
        <v>19870</v>
      </c>
      <c r="M29">
        <f t="shared" si="1"/>
        <v>1313.2216727640005</v>
      </c>
      <c r="N29">
        <f t="shared" si="2"/>
        <v>3.2224216977475482E-2</v>
      </c>
      <c r="O29">
        <f t="shared" si="3"/>
        <v>0.23858983441601325</v>
      </c>
      <c r="P29">
        <f t="shared" si="4"/>
        <v>0.13506114816814976</v>
      </c>
      <c r="Q29" s="3">
        <v>8.513738</v>
      </c>
      <c r="R29" s="3">
        <v>2.515123</v>
      </c>
      <c r="S29" s="3">
        <v>75.778809999999993</v>
      </c>
      <c r="T29" s="3">
        <v>0.52656999999999998</v>
      </c>
      <c r="U29" s="3">
        <v>0.52517380000000002</v>
      </c>
      <c r="V29" s="3">
        <v>0.34330899999999998</v>
      </c>
      <c r="W29">
        <f t="shared" si="5"/>
        <v>0.33969540016412136</v>
      </c>
      <c r="Y29">
        <f t="shared" si="6"/>
        <v>5.1925179568891329</v>
      </c>
      <c r="Z29">
        <f t="shared" si="7"/>
        <v>0.33969540016412136</v>
      </c>
      <c r="AA29">
        <f t="shared" si="8"/>
        <v>209461.95856300002</v>
      </c>
    </row>
    <row r="30" spans="1:27" x14ac:dyDescent="0.25">
      <c r="A30">
        <v>2047</v>
      </c>
      <c r="B30" s="2">
        <v>1124408</v>
      </c>
      <c r="C30" s="2">
        <v>914416</v>
      </c>
      <c r="D30" s="2">
        <v>209992</v>
      </c>
      <c r="E30" s="1">
        <f t="shared" si="0"/>
        <v>13878512.607300352</v>
      </c>
      <c r="F30" s="1"/>
      <c r="G30" s="1"/>
      <c r="H30" s="1"/>
      <c r="J30" s="2">
        <v>619682</v>
      </c>
      <c r="K30" s="2">
        <v>83146</v>
      </c>
      <c r="L30" s="2">
        <v>19820</v>
      </c>
      <c r="M30">
        <f t="shared" si="1"/>
        <v>1309.9171391133611</v>
      </c>
      <c r="N30">
        <f t="shared" si="2"/>
        <v>3.1984146707504817E-2</v>
      </c>
      <c r="O30">
        <f t="shared" si="3"/>
        <v>0.23837586895340726</v>
      </c>
      <c r="P30">
        <f t="shared" si="4"/>
        <v>0.13417527054198766</v>
      </c>
      <c r="Q30" s="3">
        <v>8.5111899999999991</v>
      </c>
      <c r="R30" s="3">
        <v>2.525582</v>
      </c>
      <c r="S30" s="3">
        <v>74.097049999999996</v>
      </c>
      <c r="T30" s="3">
        <v>0.52926660000000003</v>
      </c>
      <c r="U30" s="3">
        <v>0.52801100000000001</v>
      </c>
      <c r="V30" s="3">
        <v>0.3449237</v>
      </c>
      <c r="W30">
        <f t="shared" si="5"/>
        <v>0.33887064812597428</v>
      </c>
      <c r="Y30">
        <f t="shared" si="6"/>
        <v>5.064504099812595</v>
      </c>
      <c r="Z30">
        <f t="shared" si="7"/>
        <v>0.33887064812597428</v>
      </c>
      <c r="AA30">
        <f t="shared" si="8"/>
        <v>209992.04097199999</v>
      </c>
    </row>
    <row r="31" spans="1:27" x14ac:dyDescent="0.25">
      <c r="A31">
        <v>2048</v>
      </c>
      <c r="B31" s="2">
        <v>1126851</v>
      </c>
      <c r="C31" s="2">
        <v>917211</v>
      </c>
      <c r="D31" s="2">
        <v>209640</v>
      </c>
      <c r="E31" s="1">
        <f t="shared" si="0"/>
        <v>13855248.690399852</v>
      </c>
      <c r="F31" s="1"/>
      <c r="G31" s="1"/>
      <c r="H31" s="1"/>
      <c r="J31" s="2">
        <v>621845</v>
      </c>
      <c r="K31" s="2">
        <v>82817</v>
      </c>
      <c r="L31" s="2">
        <v>19617</v>
      </c>
      <c r="M31">
        <f t="shared" si="1"/>
        <v>1296.5007324917663</v>
      </c>
      <c r="N31">
        <f t="shared" si="2"/>
        <v>3.1546446461738854E-2</v>
      </c>
      <c r="O31">
        <f t="shared" si="3"/>
        <v>0.23687165678544261</v>
      </c>
      <c r="P31">
        <f t="shared" si="4"/>
        <v>0.13317949006585242</v>
      </c>
      <c r="Q31" s="3">
        <v>8.5223460000000006</v>
      </c>
      <c r="R31" s="3">
        <v>2.5313639999999999</v>
      </c>
      <c r="S31" s="3">
        <v>73.570849999999993</v>
      </c>
      <c r="T31" s="3">
        <v>0.53183029999999998</v>
      </c>
      <c r="U31" s="3">
        <v>0.53006030000000004</v>
      </c>
      <c r="V31" s="3">
        <v>0.34484799999999999</v>
      </c>
      <c r="W31">
        <f t="shared" si="5"/>
        <v>0.33712576669105643</v>
      </c>
      <c r="Y31">
        <f t="shared" si="6"/>
        <v>4.9770353427455776</v>
      </c>
      <c r="Z31">
        <f t="shared" si="7"/>
        <v>0.33712576669105643</v>
      </c>
      <c r="AA31">
        <f t="shared" si="8"/>
        <v>209639.97238799999</v>
      </c>
    </row>
    <row r="32" spans="1:27" x14ac:dyDescent="0.25">
      <c r="A32">
        <v>2049</v>
      </c>
      <c r="B32" s="2">
        <v>1131320</v>
      </c>
      <c r="C32" s="2">
        <v>921042</v>
      </c>
      <c r="D32" s="2">
        <v>210278</v>
      </c>
      <c r="E32" s="1">
        <f t="shared" si="0"/>
        <v>13897414.539782008</v>
      </c>
      <c r="F32" s="1"/>
      <c r="G32" s="1"/>
      <c r="H32" s="1"/>
      <c r="J32" s="2">
        <v>624869</v>
      </c>
      <c r="K32" s="2">
        <v>82846</v>
      </c>
      <c r="L32" s="2">
        <v>19580</v>
      </c>
      <c r="M32">
        <f t="shared" si="1"/>
        <v>1294.0553775902933</v>
      </c>
      <c r="N32">
        <f t="shared" si="2"/>
        <v>3.1334567725395245E-2</v>
      </c>
      <c r="O32">
        <f t="shared" si="3"/>
        <v>0.23634212876904134</v>
      </c>
      <c r="P32">
        <f t="shared" si="4"/>
        <v>0.13258138905914679</v>
      </c>
      <c r="Q32" s="3">
        <v>8.5241710000000008</v>
      </c>
      <c r="R32" s="3">
        <v>2.538179</v>
      </c>
      <c r="S32" s="3">
        <v>74.196719999999999</v>
      </c>
      <c r="T32" s="3">
        <v>0.53387030000000002</v>
      </c>
      <c r="U32" s="3">
        <v>0.53310959999999996</v>
      </c>
      <c r="V32" s="3">
        <v>0.34588799999999997</v>
      </c>
      <c r="W32">
        <f t="shared" si="5"/>
        <v>0.33651529750075615</v>
      </c>
      <c r="Y32">
        <f t="shared" si="6"/>
        <v>5.0099080306155361</v>
      </c>
      <c r="Z32">
        <f t="shared" si="7"/>
        <v>0.33651529750075615</v>
      </c>
      <c r="AA32">
        <f t="shared" si="8"/>
        <v>210277.977434</v>
      </c>
    </row>
    <row r="33" spans="1:27" x14ac:dyDescent="0.25">
      <c r="A33">
        <v>2050</v>
      </c>
      <c r="B33" s="2">
        <v>1133551</v>
      </c>
      <c r="C33" s="2">
        <v>923627</v>
      </c>
      <c r="D33" s="2">
        <v>209924</v>
      </c>
      <c r="E33" s="1">
        <f t="shared" si="0"/>
        <v>13874018.441535482</v>
      </c>
      <c r="F33" s="1"/>
      <c r="G33" s="1"/>
      <c r="H33" s="1"/>
      <c r="J33" s="2">
        <v>626466</v>
      </c>
      <c r="K33" s="2">
        <v>82541</v>
      </c>
      <c r="L33" s="2">
        <v>19649</v>
      </c>
      <c r="M33">
        <f t="shared" si="1"/>
        <v>1298.6156340281755</v>
      </c>
      <c r="N33">
        <f t="shared" si="2"/>
        <v>3.1364830653219808E-2</v>
      </c>
      <c r="O33">
        <f t="shared" si="3"/>
        <v>0.23805139264123285</v>
      </c>
      <c r="P33">
        <f t="shared" si="4"/>
        <v>0.13175655183202281</v>
      </c>
      <c r="Q33" s="3">
        <v>8.5437940000000001</v>
      </c>
      <c r="R33" s="3">
        <v>2.543269</v>
      </c>
      <c r="S33" s="3">
        <v>73.741050000000001</v>
      </c>
      <c r="T33" s="3">
        <v>0.53481109999999998</v>
      </c>
      <c r="U33" s="3">
        <v>0.53071809999999997</v>
      </c>
      <c r="V33" s="3">
        <v>0.34624080000000002</v>
      </c>
      <c r="W33">
        <f t="shared" si="5"/>
        <v>0.33509235382127683</v>
      </c>
      <c r="Y33">
        <f t="shared" si="6"/>
        <v>4.9966868094247712</v>
      </c>
      <c r="Z33">
        <f t="shared" si="7"/>
        <v>0.33509235382127683</v>
      </c>
      <c r="AA33">
        <f t="shared" si="8"/>
        <v>209923.96652900003</v>
      </c>
    </row>
    <row r="34" spans="1:27" x14ac:dyDescent="0.25">
      <c r="A34">
        <v>2051</v>
      </c>
      <c r="B34" s="2">
        <v>1137099</v>
      </c>
      <c r="C34" s="2">
        <v>927138</v>
      </c>
      <c r="D34" s="2">
        <v>209961</v>
      </c>
      <c r="E34" s="1">
        <f t="shared" si="0"/>
        <v>13876463.796436956</v>
      </c>
      <c r="F34" s="1"/>
      <c r="G34" s="1"/>
      <c r="H34" s="1"/>
      <c r="J34" s="2">
        <v>628225</v>
      </c>
      <c r="K34" s="2">
        <v>82335</v>
      </c>
      <c r="L34" s="2">
        <v>19694</v>
      </c>
      <c r="M34">
        <f t="shared" ref="M34:M52" si="9">L34*$H$5/1000</f>
        <v>1301.5897143137506</v>
      </c>
      <c r="N34">
        <f t="shared" si="2"/>
        <v>3.1348641012376138E-2</v>
      </c>
      <c r="O34">
        <f t="shared" si="3"/>
        <v>0.23919353859233619</v>
      </c>
      <c r="P34">
        <f t="shared" si="4"/>
        <v>0.13105973178399458</v>
      </c>
      <c r="Q34" s="3">
        <v>8.5259579999999993</v>
      </c>
      <c r="R34" s="3">
        <v>2.5500820000000002</v>
      </c>
      <c r="S34" s="3">
        <v>75.027959999999993</v>
      </c>
      <c r="T34" s="3">
        <v>0.53548169999999995</v>
      </c>
      <c r="U34" s="3">
        <v>0.52916739999999995</v>
      </c>
      <c r="V34" s="3">
        <v>0.34577910000000001</v>
      </c>
      <c r="W34">
        <f t="shared" si="5"/>
        <v>0.3342130629471925</v>
      </c>
      <c r="Y34">
        <f t="shared" si="6"/>
        <v>5.0955307968949803</v>
      </c>
      <c r="Z34">
        <f t="shared" si="7"/>
        <v>0.3342130629471925</v>
      </c>
      <c r="AA34">
        <f t="shared" si="8"/>
        <v>209961.00147000002</v>
      </c>
    </row>
    <row r="35" spans="1:27" x14ac:dyDescent="0.25">
      <c r="A35">
        <v>2052</v>
      </c>
      <c r="B35" s="2">
        <v>1139502</v>
      </c>
      <c r="C35" s="2">
        <v>929919</v>
      </c>
      <c r="D35" s="2">
        <v>209583</v>
      </c>
      <c r="E35" s="1">
        <f t="shared" si="0"/>
        <v>13851481.522038123</v>
      </c>
      <c r="F35" s="1"/>
      <c r="G35" s="1"/>
      <c r="H35" s="1"/>
      <c r="J35" s="2">
        <v>630435</v>
      </c>
      <c r="K35" s="2">
        <v>82210</v>
      </c>
      <c r="L35" s="2">
        <v>19439</v>
      </c>
      <c r="M35">
        <f t="shared" si="9"/>
        <v>1284.736592695491</v>
      </c>
      <c r="N35">
        <f t="shared" si="2"/>
        <v>3.0834265229563715E-2</v>
      </c>
      <c r="O35">
        <f t="shared" si="3"/>
        <v>0.23645541904877751</v>
      </c>
      <c r="P35">
        <f t="shared" si="4"/>
        <v>0.13040202399930206</v>
      </c>
      <c r="Q35" s="3">
        <v>8.5436049999999994</v>
      </c>
      <c r="R35" s="3">
        <v>2.5493610000000002</v>
      </c>
      <c r="S35" s="3">
        <v>76.047730000000001</v>
      </c>
      <c r="T35" s="3">
        <v>0.53776040000000003</v>
      </c>
      <c r="U35" s="3">
        <v>0.5303369</v>
      </c>
      <c r="V35" s="3">
        <v>0.34659980000000001</v>
      </c>
      <c r="W35">
        <f t="shared" si="5"/>
        <v>0.33244183430488472</v>
      </c>
      <c r="Y35">
        <f t="shared" si="6"/>
        <v>5.0979143401523341</v>
      </c>
      <c r="Z35">
        <f t="shared" si="7"/>
        <v>0.33244183430488472</v>
      </c>
      <c r="AA35">
        <f t="shared" si="8"/>
        <v>209582.96781</v>
      </c>
    </row>
    <row r="36" spans="1:27" x14ac:dyDescent="0.25">
      <c r="A36">
        <v>2053</v>
      </c>
      <c r="B36" s="2">
        <v>1142075</v>
      </c>
      <c r="C36" s="2">
        <v>932559</v>
      </c>
      <c r="D36" s="2">
        <v>209516</v>
      </c>
      <c r="E36" s="1">
        <f t="shared" si="0"/>
        <v>13847053.446946267</v>
      </c>
      <c r="F36" s="1"/>
      <c r="G36" s="1"/>
      <c r="H36" s="1"/>
      <c r="J36" s="2">
        <v>631846</v>
      </c>
      <c r="K36" s="2">
        <v>82202</v>
      </c>
      <c r="L36" s="2">
        <v>19314</v>
      </c>
      <c r="M36">
        <f t="shared" si="9"/>
        <v>1276.475258568893</v>
      </c>
      <c r="N36">
        <f t="shared" si="2"/>
        <v>3.056757501036645E-2</v>
      </c>
      <c r="O36">
        <f t="shared" si="3"/>
        <v>0.23495778691516023</v>
      </c>
      <c r="P36">
        <f t="shared" si="4"/>
        <v>0.13009815682935399</v>
      </c>
      <c r="Q36" s="3">
        <v>8.539771</v>
      </c>
      <c r="R36" s="3">
        <v>2.548794</v>
      </c>
      <c r="S36" s="3">
        <v>75.319119999999998</v>
      </c>
      <c r="T36" s="3">
        <v>0.53839859999999995</v>
      </c>
      <c r="U36" s="3">
        <v>0.53226200000000001</v>
      </c>
      <c r="V36" s="3">
        <v>0.3471535</v>
      </c>
      <c r="W36">
        <f t="shared" si="5"/>
        <v>0.33159340153771649</v>
      </c>
      <c r="Y36">
        <f t="shared" si="6"/>
        <v>5.01660403685222</v>
      </c>
      <c r="Z36">
        <f t="shared" si="7"/>
        <v>0.33159340153771649</v>
      </c>
      <c r="AA36">
        <f t="shared" si="8"/>
        <v>209515.96438800002</v>
      </c>
    </row>
    <row r="37" spans="1:27" x14ac:dyDescent="0.25">
      <c r="A37">
        <v>2054</v>
      </c>
      <c r="B37" s="2">
        <v>1144718</v>
      </c>
      <c r="C37" s="2">
        <v>935639</v>
      </c>
      <c r="D37" s="2">
        <v>209079</v>
      </c>
      <c r="E37" s="1">
        <f t="shared" si="0"/>
        <v>13818171.822839681</v>
      </c>
      <c r="F37" s="1"/>
      <c r="G37" s="1"/>
      <c r="H37" s="1"/>
      <c r="J37" s="2">
        <v>634053</v>
      </c>
      <c r="K37" s="2">
        <v>82027</v>
      </c>
      <c r="L37" s="2">
        <v>19251</v>
      </c>
      <c r="M37">
        <f t="shared" si="9"/>
        <v>1272.3115461690877</v>
      </c>
      <c r="N37">
        <f t="shared" si="2"/>
        <v>3.036181517948815E-2</v>
      </c>
      <c r="O37">
        <f t="shared" si="3"/>
        <v>0.2346910163726578</v>
      </c>
      <c r="P37">
        <f t="shared" si="4"/>
        <v>0.1293693113982585</v>
      </c>
      <c r="Q37" s="3">
        <v>8.5483899999999995</v>
      </c>
      <c r="R37" s="3">
        <v>2.548905</v>
      </c>
      <c r="S37" s="3">
        <v>75.697460000000007</v>
      </c>
      <c r="T37" s="3">
        <v>0.53930350000000005</v>
      </c>
      <c r="U37" s="3">
        <v>0.53171520000000005</v>
      </c>
      <c r="V37" s="3">
        <v>0.34736790000000001</v>
      </c>
      <c r="W37">
        <f t="shared" si="5"/>
        <v>0.32975008466957806</v>
      </c>
      <c r="Y37">
        <f t="shared" si="6"/>
        <v>5.0253574720691354</v>
      </c>
      <c r="Z37">
        <f t="shared" si="7"/>
        <v>0.32975008466957806</v>
      </c>
      <c r="AA37">
        <f t="shared" si="8"/>
        <v>209079.03043499996</v>
      </c>
    </row>
    <row r="38" spans="1:27" x14ac:dyDescent="0.25">
      <c r="A38">
        <v>2055</v>
      </c>
      <c r="B38" s="2">
        <v>1148506</v>
      </c>
      <c r="C38" s="2">
        <v>939036</v>
      </c>
      <c r="D38" s="2">
        <v>209470</v>
      </c>
      <c r="E38" s="1">
        <f t="shared" si="0"/>
        <v>13844013.275987679</v>
      </c>
      <c r="F38" s="1"/>
      <c r="G38" s="1"/>
      <c r="H38" s="1"/>
      <c r="J38" s="2">
        <v>635903</v>
      </c>
      <c r="K38" s="2">
        <v>82237</v>
      </c>
      <c r="L38" s="2">
        <v>19386</v>
      </c>
      <c r="M38">
        <f t="shared" si="9"/>
        <v>1281.2337870258134</v>
      </c>
      <c r="N38">
        <f t="shared" si="2"/>
        <v>3.0485781636507454E-2</v>
      </c>
      <c r="O38">
        <f t="shared" si="3"/>
        <v>0.23573330739204981</v>
      </c>
      <c r="P38">
        <f t="shared" si="4"/>
        <v>0.12932318293827832</v>
      </c>
      <c r="Q38" s="3">
        <v>8.5497309999999995</v>
      </c>
      <c r="R38" s="3">
        <v>2.5471499999999998</v>
      </c>
      <c r="S38" s="3">
        <v>74.842650000000006</v>
      </c>
      <c r="T38" s="3">
        <v>0.5407554</v>
      </c>
      <c r="U38" s="3">
        <v>0.53252189999999999</v>
      </c>
      <c r="V38" s="3">
        <v>0.347968</v>
      </c>
      <c r="W38">
        <f t="shared" si="5"/>
        <v>0.32940554542123562</v>
      </c>
      <c r="Y38">
        <f t="shared" si="6"/>
        <v>5.003451839003211</v>
      </c>
      <c r="Z38">
        <f t="shared" si="7"/>
        <v>0.32940554542123562</v>
      </c>
      <c r="AA38">
        <f t="shared" si="8"/>
        <v>209469.97454999998</v>
      </c>
    </row>
    <row r="39" spans="1:27" x14ac:dyDescent="0.25">
      <c r="A39">
        <v>2056</v>
      </c>
      <c r="B39" s="2">
        <v>1151904</v>
      </c>
      <c r="C39" s="2">
        <v>942234</v>
      </c>
      <c r="D39" s="2">
        <v>209670</v>
      </c>
      <c r="E39" s="1">
        <f t="shared" si="0"/>
        <v>13857231.410590235</v>
      </c>
      <c r="F39" s="1"/>
      <c r="G39" s="1"/>
      <c r="H39" s="1"/>
      <c r="J39" s="2">
        <v>638409</v>
      </c>
      <c r="K39" s="2">
        <v>82513</v>
      </c>
      <c r="L39" s="2">
        <v>19329</v>
      </c>
      <c r="M39">
        <f t="shared" si="9"/>
        <v>1277.4666186640848</v>
      </c>
      <c r="N39">
        <f t="shared" si="2"/>
        <v>3.0276828804105205E-2</v>
      </c>
      <c r="O39">
        <f t="shared" si="3"/>
        <v>0.23425399633997068</v>
      </c>
      <c r="P39">
        <f t="shared" si="4"/>
        <v>0.12924786461343746</v>
      </c>
      <c r="Q39" s="3">
        <v>8.5475899999999996</v>
      </c>
      <c r="R39" s="3">
        <v>2.5410539999999999</v>
      </c>
      <c r="S39" s="3">
        <v>73.418009999999995</v>
      </c>
      <c r="T39" s="3">
        <v>0.54249550000000002</v>
      </c>
      <c r="U39" s="3">
        <v>0.53530960000000005</v>
      </c>
      <c r="V39" s="3">
        <v>0.34866989999999998</v>
      </c>
      <c r="W39">
        <f t="shared" si="5"/>
        <v>0.32842580336743371</v>
      </c>
      <c r="Y39">
        <f t="shared" si="6"/>
        <v>4.8937790090447448</v>
      </c>
      <c r="Z39">
        <f t="shared" si="7"/>
        <v>0.32842580336743371</v>
      </c>
      <c r="AA39">
        <f t="shared" si="8"/>
        <v>209669.988702</v>
      </c>
    </row>
    <row r="40" spans="1:27" x14ac:dyDescent="0.25">
      <c r="A40">
        <v>2057</v>
      </c>
      <c r="B40" s="2">
        <v>1155681</v>
      </c>
      <c r="C40" s="2">
        <v>945737</v>
      </c>
      <c r="D40" s="2">
        <v>209944</v>
      </c>
      <c r="E40" s="1">
        <f t="shared" si="0"/>
        <v>13875340.254995737</v>
      </c>
      <c r="F40" s="1"/>
      <c r="G40" s="1"/>
      <c r="H40" s="1"/>
      <c r="J40" s="2">
        <v>640809</v>
      </c>
      <c r="K40" s="2">
        <v>82742</v>
      </c>
      <c r="L40" s="2">
        <v>19282</v>
      </c>
      <c r="M40">
        <f t="shared" si="9"/>
        <v>1274.360357032484</v>
      </c>
      <c r="N40">
        <f t="shared" si="2"/>
        <v>3.0090089246561768E-2</v>
      </c>
      <c r="O40">
        <f t="shared" si="3"/>
        <v>0.23303763505837422</v>
      </c>
      <c r="P40">
        <f t="shared" si="4"/>
        <v>0.12912115778648553</v>
      </c>
      <c r="Q40" s="3">
        <v>8.5415270000000003</v>
      </c>
      <c r="R40" s="3">
        <v>2.5373329999999998</v>
      </c>
      <c r="S40" s="3">
        <v>75.320939999999993</v>
      </c>
      <c r="T40" s="3">
        <v>0.54403570000000001</v>
      </c>
      <c r="U40" s="3">
        <v>0.53544749999999997</v>
      </c>
      <c r="V40" s="3">
        <v>0.34993550000000001</v>
      </c>
      <c r="W40">
        <f t="shared" si="5"/>
        <v>0.32762337464985669</v>
      </c>
      <c r="Y40">
        <f t="shared" si="6"/>
        <v>5.0084134002145344</v>
      </c>
      <c r="Z40">
        <f t="shared" si="7"/>
        <v>0.32762337464985669</v>
      </c>
      <c r="AA40">
        <f t="shared" si="8"/>
        <v>209944.00708600003</v>
      </c>
    </row>
    <row r="41" spans="1:27" x14ac:dyDescent="0.25">
      <c r="A41">
        <v>2058</v>
      </c>
      <c r="B41" s="2">
        <v>1158732</v>
      </c>
      <c r="C41" s="2">
        <v>948827</v>
      </c>
      <c r="D41" s="2">
        <v>209905</v>
      </c>
      <c r="E41" s="1">
        <f t="shared" si="0"/>
        <v>13872762.71874824</v>
      </c>
      <c r="F41" s="1"/>
      <c r="G41" s="1"/>
      <c r="H41" s="1"/>
      <c r="J41" s="2">
        <v>642512</v>
      </c>
      <c r="K41" s="2">
        <v>82840</v>
      </c>
      <c r="L41" s="2">
        <v>19164</v>
      </c>
      <c r="M41">
        <f t="shared" si="9"/>
        <v>1266.5616576169755</v>
      </c>
      <c r="N41">
        <f t="shared" si="2"/>
        <v>2.9826680279901388E-2</v>
      </c>
      <c r="O41">
        <f t="shared" si="3"/>
        <v>0.23133751810719458</v>
      </c>
      <c r="P41">
        <f t="shared" si="4"/>
        <v>0.12893144408197824</v>
      </c>
      <c r="Q41" s="3">
        <v>8.5493220000000001</v>
      </c>
      <c r="R41" s="3">
        <v>2.5338599999999998</v>
      </c>
      <c r="S41" s="3">
        <v>74.960719999999995</v>
      </c>
      <c r="T41" s="3">
        <v>0.54558050000000002</v>
      </c>
      <c r="U41" s="3">
        <v>0.53878559999999998</v>
      </c>
      <c r="V41" s="3">
        <v>0.350518</v>
      </c>
      <c r="W41">
        <f t="shared" si="5"/>
        <v>0.32669422890156136</v>
      </c>
      <c r="Y41">
        <f t="shared" si="6"/>
        <v>4.9539574318445654</v>
      </c>
      <c r="Z41">
        <f t="shared" si="7"/>
        <v>0.32669422890156136</v>
      </c>
      <c r="AA41">
        <f t="shared" si="8"/>
        <v>209904.96239999999</v>
      </c>
    </row>
    <row r="42" spans="1:27" x14ac:dyDescent="0.25">
      <c r="A42">
        <v>2059</v>
      </c>
      <c r="B42" s="2">
        <v>1160620</v>
      </c>
      <c r="C42" s="2">
        <v>951554</v>
      </c>
      <c r="D42" s="2">
        <v>209066</v>
      </c>
      <c r="E42" s="1">
        <f t="shared" si="0"/>
        <v>13817312.644090515</v>
      </c>
      <c r="F42" s="1"/>
      <c r="G42" s="1"/>
      <c r="H42" s="1"/>
      <c r="J42" s="2">
        <v>644523</v>
      </c>
      <c r="K42" s="2">
        <v>82755</v>
      </c>
      <c r="L42" s="2">
        <v>19426</v>
      </c>
      <c r="M42">
        <f t="shared" si="9"/>
        <v>1283.8774139463246</v>
      </c>
      <c r="N42">
        <f t="shared" si="2"/>
        <v>3.0140119126858156E-2</v>
      </c>
      <c r="O42">
        <f t="shared" si="3"/>
        <v>0.2347411032566008</v>
      </c>
      <c r="P42">
        <f t="shared" si="4"/>
        <v>0.12839727984881844</v>
      </c>
      <c r="Q42" s="3">
        <v>8.5611840000000008</v>
      </c>
      <c r="R42" s="3">
        <v>2.5263249999999999</v>
      </c>
      <c r="S42" s="3">
        <v>76.878990000000002</v>
      </c>
      <c r="T42" s="3">
        <v>0.54670350000000001</v>
      </c>
      <c r="U42" s="3">
        <v>0.54122409999999999</v>
      </c>
      <c r="V42" s="3">
        <v>0.350549</v>
      </c>
      <c r="W42">
        <f t="shared" si="5"/>
        <v>0.32437325801406625</v>
      </c>
      <c r="Y42">
        <f t="shared" si="6"/>
        <v>5.1501919123627085</v>
      </c>
      <c r="Z42">
        <f t="shared" si="7"/>
        <v>0.32437325801406625</v>
      </c>
      <c r="AA42">
        <f t="shared" si="8"/>
        <v>209066.02537500003</v>
      </c>
    </row>
    <row r="43" spans="1:27" x14ac:dyDescent="0.25">
      <c r="A43">
        <v>2060</v>
      </c>
      <c r="B43" s="2">
        <v>1164105</v>
      </c>
      <c r="C43" s="2">
        <v>955096</v>
      </c>
      <c r="D43" s="2">
        <v>209009</v>
      </c>
      <c r="E43" s="1">
        <f t="shared" si="0"/>
        <v>13813545.475728786</v>
      </c>
      <c r="F43" s="1"/>
      <c r="G43" s="1"/>
      <c r="H43" s="1"/>
      <c r="J43" s="2">
        <v>646849</v>
      </c>
      <c r="K43" s="2">
        <v>82912</v>
      </c>
      <c r="L43" s="2">
        <v>19468</v>
      </c>
      <c r="M43">
        <f t="shared" si="9"/>
        <v>1286.6532222128617</v>
      </c>
      <c r="N43">
        <f t="shared" si="2"/>
        <v>3.0096668619724234E-2</v>
      </c>
      <c r="O43">
        <f t="shared" si="3"/>
        <v>0.23480316480123503</v>
      </c>
      <c r="P43">
        <f t="shared" si="4"/>
        <v>0.1281782919970503</v>
      </c>
      <c r="Q43" s="3">
        <v>8.5661760000000005</v>
      </c>
      <c r="R43" s="3">
        <v>2.5208529999999998</v>
      </c>
      <c r="S43" s="3">
        <v>77.72439</v>
      </c>
      <c r="T43" s="3">
        <v>0.54743379999999997</v>
      </c>
      <c r="U43" s="3">
        <v>0.53984949999999998</v>
      </c>
      <c r="V43" s="3">
        <v>0.35059259999999998</v>
      </c>
      <c r="W43">
        <f t="shared" si="5"/>
        <v>0.32311863191564022</v>
      </c>
      <c r="Y43">
        <f t="shared" si="6"/>
        <v>5.218083432870019</v>
      </c>
      <c r="Z43">
        <f t="shared" si="7"/>
        <v>0.32311863191564022</v>
      </c>
      <c r="AA43">
        <f t="shared" si="8"/>
        <v>209008.96393599996</v>
      </c>
    </row>
    <row r="44" spans="1:27" x14ac:dyDescent="0.25">
      <c r="A44">
        <v>2061</v>
      </c>
      <c r="B44" s="2">
        <v>1166150</v>
      </c>
      <c r="C44" s="2">
        <v>957644</v>
      </c>
      <c r="D44" s="2">
        <v>208506</v>
      </c>
      <c r="E44" s="1">
        <f t="shared" si="0"/>
        <v>13780301.867203357</v>
      </c>
      <c r="F44" s="1"/>
      <c r="G44" s="1"/>
      <c r="H44" s="1"/>
      <c r="J44" s="2">
        <v>649080</v>
      </c>
      <c r="K44" s="2">
        <v>82873</v>
      </c>
      <c r="L44" s="2">
        <v>19431</v>
      </c>
      <c r="M44">
        <f t="shared" si="9"/>
        <v>1284.2078673113888</v>
      </c>
      <c r="N44">
        <f t="shared" si="2"/>
        <v>2.9936217415418746E-2</v>
      </c>
      <c r="O44">
        <f t="shared" si="3"/>
        <v>0.23446719679509612</v>
      </c>
      <c r="P44">
        <f t="shared" si="4"/>
        <v>0.12767763603870094</v>
      </c>
      <c r="Q44" s="3">
        <v>8.5618719999999993</v>
      </c>
      <c r="R44" s="3">
        <v>2.5159699999999998</v>
      </c>
      <c r="S44" s="3">
        <v>76.070160000000001</v>
      </c>
      <c r="T44" s="3">
        <v>0.54948079999999999</v>
      </c>
      <c r="U44" s="3">
        <v>0.54367529999999997</v>
      </c>
      <c r="V44" s="3">
        <v>0.35240660000000001</v>
      </c>
      <c r="W44">
        <f t="shared" si="5"/>
        <v>0.32123310194429039</v>
      </c>
      <c r="Y44">
        <f t="shared" si="6"/>
        <v>5.0973193174931559</v>
      </c>
      <c r="Z44">
        <f t="shared" si="7"/>
        <v>0.32123310194429039</v>
      </c>
      <c r="AA44">
        <f t="shared" si="8"/>
        <v>208505.98181</v>
      </c>
    </row>
    <row r="45" spans="1:27" x14ac:dyDescent="0.25">
      <c r="A45">
        <v>2062</v>
      </c>
      <c r="B45" s="2">
        <v>1169331</v>
      </c>
      <c r="C45" s="2">
        <v>960882</v>
      </c>
      <c r="D45" s="2">
        <v>208449</v>
      </c>
      <c r="E45" s="1">
        <f t="shared" si="0"/>
        <v>13776534.698841628</v>
      </c>
      <c r="F45" s="1"/>
      <c r="G45" s="1"/>
      <c r="H45" s="1"/>
      <c r="J45" s="2">
        <v>651546</v>
      </c>
      <c r="K45" s="2">
        <v>83014</v>
      </c>
      <c r="L45" s="2">
        <v>19258</v>
      </c>
      <c r="M45">
        <f t="shared" si="9"/>
        <v>1272.7741808801773</v>
      </c>
      <c r="N45">
        <f t="shared" si="2"/>
        <v>2.9557391189570653E-2</v>
      </c>
      <c r="O45">
        <f t="shared" si="3"/>
        <v>0.23198496639121113</v>
      </c>
      <c r="P45">
        <f t="shared" si="4"/>
        <v>0.12741080445586345</v>
      </c>
      <c r="Q45" s="3">
        <v>8.5712829999999993</v>
      </c>
      <c r="R45" s="3">
        <v>2.5110100000000002</v>
      </c>
      <c r="S45" s="3">
        <v>74.974519999999998</v>
      </c>
      <c r="T45" s="3">
        <v>0.55198709999999995</v>
      </c>
      <c r="U45" s="3">
        <v>0.5468596</v>
      </c>
      <c r="V45" s="3">
        <v>0.35503839999999998</v>
      </c>
      <c r="W45">
        <f t="shared" si="5"/>
        <v>0.31992980409671767</v>
      </c>
      <c r="Y45">
        <f t="shared" si="6"/>
        <v>4.9791732222111138</v>
      </c>
      <c r="Z45">
        <f t="shared" si="7"/>
        <v>0.31992980409671767</v>
      </c>
      <c r="AA45">
        <f t="shared" si="8"/>
        <v>208448.98414000002</v>
      </c>
    </row>
    <row r="46" spans="1:27" x14ac:dyDescent="0.25">
      <c r="A46">
        <v>2063</v>
      </c>
      <c r="B46" s="2">
        <v>1171742</v>
      </c>
      <c r="C46" s="2">
        <v>963881</v>
      </c>
      <c r="D46" s="2">
        <v>207861</v>
      </c>
      <c r="E46" s="1">
        <f t="shared" si="0"/>
        <v>13737673.383110112</v>
      </c>
      <c r="F46" s="1"/>
      <c r="G46" s="1"/>
      <c r="H46" s="1"/>
      <c r="J46" s="2">
        <v>653243</v>
      </c>
      <c r="K46" s="2">
        <v>82908</v>
      </c>
      <c r="L46" s="2">
        <v>19114</v>
      </c>
      <c r="M46">
        <f t="shared" si="9"/>
        <v>1263.2571239663364</v>
      </c>
      <c r="N46">
        <f t="shared" si="2"/>
        <v>2.9260168115081218E-2</v>
      </c>
      <c r="O46">
        <f t="shared" si="3"/>
        <v>0.23054470014956338</v>
      </c>
      <c r="P46">
        <f t="shared" si="4"/>
        <v>0.12691754829366714</v>
      </c>
      <c r="Q46" s="3">
        <v>8.600168</v>
      </c>
      <c r="R46" s="3">
        <v>2.5071279999999998</v>
      </c>
      <c r="S46" s="3">
        <v>77.133420000000001</v>
      </c>
      <c r="T46" s="3">
        <v>0.55333160000000003</v>
      </c>
      <c r="U46" s="3">
        <v>0.54448300000000005</v>
      </c>
      <c r="V46" s="3">
        <v>0.35560239999999999</v>
      </c>
      <c r="W46">
        <f t="shared" si="5"/>
        <v>0.31819853901840506</v>
      </c>
      <c r="Y46">
        <f t="shared" si="6"/>
        <v>5.0842456827216651</v>
      </c>
      <c r="Z46">
        <f t="shared" si="7"/>
        <v>0.31819853901840506</v>
      </c>
      <c r="AA46">
        <f t="shared" si="8"/>
        <v>207860.96822399998</v>
      </c>
    </row>
    <row r="47" spans="1:27" x14ac:dyDescent="0.25">
      <c r="A47">
        <v>2064</v>
      </c>
      <c r="B47" s="2">
        <v>1173796</v>
      </c>
      <c r="C47" s="2">
        <v>966316</v>
      </c>
      <c r="D47" s="2">
        <v>207480</v>
      </c>
      <c r="E47" s="1">
        <f t="shared" si="0"/>
        <v>13712492.83669224</v>
      </c>
      <c r="F47" s="1"/>
      <c r="G47" s="1"/>
      <c r="H47" s="1"/>
      <c r="J47" s="2">
        <v>655110</v>
      </c>
      <c r="K47" s="2">
        <v>82883</v>
      </c>
      <c r="L47" s="2">
        <v>19418</v>
      </c>
      <c r="M47">
        <f t="shared" si="9"/>
        <v>1283.3486885622226</v>
      </c>
      <c r="N47">
        <f t="shared" si="2"/>
        <v>2.964082367846621E-2</v>
      </c>
      <c r="O47">
        <f t="shared" si="3"/>
        <v>0.23428206025361051</v>
      </c>
      <c r="P47">
        <f t="shared" si="4"/>
        <v>0.1265176840530598</v>
      </c>
      <c r="Q47" s="3">
        <v>8.5936819999999994</v>
      </c>
      <c r="R47" s="3">
        <v>2.503288</v>
      </c>
      <c r="S47" s="3">
        <v>75.453280000000007</v>
      </c>
      <c r="T47" s="3">
        <v>0.55424589999999996</v>
      </c>
      <c r="U47" s="3">
        <v>0.54505749999999997</v>
      </c>
      <c r="V47" s="3">
        <v>0.35512939999999998</v>
      </c>
      <c r="W47">
        <f t="shared" si="5"/>
        <v>0.31671020027781593</v>
      </c>
      <c r="Y47">
        <f t="shared" si="6"/>
        <v>5.0526007162172952</v>
      </c>
      <c r="Z47">
        <f t="shared" si="7"/>
        <v>0.31671020027781593</v>
      </c>
      <c r="AA47">
        <f t="shared" si="8"/>
        <v>207480.01930399999</v>
      </c>
    </row>
    <row r="48" spans="1:27" x14ac:dyDescent="0.25">
      <c r="A48">
        <v>2065</v>
      </c>
      <c r="B48" s="2">
        <v>1176071</v>
      </c>
      <c r="C48" s="2">
        <v>969124</v>
      </c>
      <c r="D48" s="2">
        <v>206947</v>
      </c>
      <c r="E48" s="1">
        <f t="shared" si="0"/>
        <v>13677266.507976428</v>
      </c>
      <c r="F48" s="1"/>
      <c r="G48" s="1"/>
      <c r="H48" s="1"/>
      <c r="J48" s="2">
        <v>656690</v>
      </c>
      <c r="K48" s="2">
        <v>82782</v>
      </c>
      <c r="L48" s="2">
        <v>19197</v>
      </c>
      <c r="M48">
        <f t="shared" si="9"/>
        <v>1268.7426498263974</v>
      </c>
      <c r="N48">
        <f t="shared" si="2"/>
        <v>2.9232971417259286E-2</v>
      </c>
      <c r="O48">
        <f t="shared" si="3"/>
        <v>0.2318982387475538</v>
      </c>
      <c r="P48">
        <f t="shared" si="4"/>
        <v>0.12605948011999574</v>
      </c>
      <c r="Q48" s="3">
        <v>8.6064779999999992</v>
      </c>
      <c r="R48" s="3">
        <v>2.4999030000000002</v>
      </c>
      <c r="S48" s="3">
        <v>76.927379999999999</v>
      </c>
      <c r="T48" s="3">
        <v>0.55554219999999999</v>
      </c>
      <c r="U48" s="3">
        <v>0.54465949999999996</v>
      </c>
      <c r="V48" s="3">
        <v>0.35521510000000001</v>
      </c>
      <c r="W48">
        <f t="shared" si="5"/>
        <v>0.31513647253041771</v>
      </c>
      <c r="Y48">
        <f t="shared" si="6"/>
        <v>5.092683251722594</v>
      </c>
      <c r="Z48">
        <f t="shared" si="7"/>
        <v>0.31513647253041771</v>
      </c>
      <c r="AA48">
        <f t="shared" si="8"/>
        <v>206946.97014600001</v>
      </c>
    </row>
    <row r="49" spans="1:27" x14ac:dyDescent="0.25">
      <c r="A49">
        <v>2066</v>
      </c>
      <c r="B49" s="2">
        <v>1178229</v>
      </c>
      <c r="C49" s="2">
        <v>971809</v>
      </c>
      <c r="D49" s="2">
        <v>206420</v>
      </c>
      <c r="E49" s="1">
        <f t="shared" si="0"/>
        <v>13642436.723298691</v>
      </c>
      <c r="F49" s="1"/>
      <c r="G49" s="1"/>
      <c r="H49" s="1"/>
      <c r="J49" s="2">
        <v>658131</v>
      </c>
      <c r="K49" s="2">
        <v>82600</v>
      </c>
      <c r="L49" s="2">
        <v>18977</v>
      </c>
      <c r="M49">
        <f t="shared" si="9"/>
        <v>1254.2027017635853</v>
      </c>
      <c r="N49">
        <f t="shared" si="2"/>
        <v>2.8834684887963036E-2</v>
      </c>
      <c r="O49">
        <f t="shared" si="3"/>
        <v>0.22974576271186439</v>
      </c>
      <c r="P49">
        <f t="shared" si="4"/>
        <v>0.12550692795203386</v>
      </c>
      <c r="Q49" s="3">
        <v>8.6106160000000003</v>
      </c>
      <c r="R49" s="3">
        <v>2.499031</v>
      </c>
      <c r="S49" s="3">
        <v>77.209220000000002</v>
      </c>
      <c r="T49" s="3">
        <v>0.55712309999999998</v>
      </c>
      <c r="U49" s="3">
        <v>0.5459927</v>
      </c>
      <c r="V49" s="3">
        <v>0.35645589999999999</v>
      </c>
      <c r="W49">
        <f t="shared" si="5"/>
        <v>0.31364570366689914</v>
      </c>
      <c r="Y49">
        <f t="shared" si="6"/>
        <v>5.0527647859611164</v>
      </c>
      <c r="Z49">
        <f t="shared" si="7"/>
        <v>0.31364570366689914</v>
      </c>
      <c r="AA49">
        <f t="shared" si="8"/>
        <v>206419.96059999999</v>
      </c>
    </row>
    <row r="50" spans="1:27" x14ac:dyDescent="0.25">
      <c r="A50">
        <v>2067</v>
      </c>
      <c r="B50" s="2">
        <v>1181363</v>
      </c>
      <c r="C50" s="2">
        <v>974968</v>
      </c>
      <c r="D50" s="2">
        <v>206395</v>
      </c>
      <c r="E50" s="1">
        <f t="shared" si="0"/>
        <v>13640784.456473371</v>
      </c>
      <c r="F50" s="1"/>
      <c r="G50" s="1"/>
      <c r="H50" s="1"/>
      <c r="J50" s="2">
        <v>660147</v>
      </c>
      <c r="K50" s="2">
        <v>82644</v>
      </c>
      <c r="L50" s="2">
        <v>18978</v>
      </c>
      <c r="M50">
        <f t="shared" si="9"/>
        <v>1254.2687924365978</v>
      </c>
      <c r="N50">
        <f t="shared" si="2"/>
        <v>2.8748142459179546E-2</v>
      </c>
      <c r="O50">
        <f t="shared" si="3"/>
        <v>0.22963554523014376</v>
      </c>
      <c r="P50">
        <f t="shared" si="4"/>
        <v>0.12519029852441957</v>
      </c>
      <c r="Q50" s="3">
        <v>8.5937929999999998</v>
      </c>
      <c r="R50" s="3">
        <v>2.497398</v>
      </c>
      <c r="S50" s="3">
        <v>76.174779999999998</v>
      </c>
      <c r="T50" s="3">
        <v>0.55916790000000005</v>
      </c>
      <c r="U50" s="3">
        <v>0.54771069999999999</v>
      </c>
      <c r="V50" s="3">
        <v>0.35756729999999998</v>
      </c>
      <c r="W50">
        <f t="shared" si="5"/>
        <v>0.31265000115428837</v>
      </c>
      <c r="Y50">
        <f t="shared" si="6"/>
        <v>4.9853311308364656</v>
      </c>
      <c r="Z50">
        <f t="shared" si="7"/>
        <v>0.31265000115428837</v>
      </c>
      <c r="AA50">
        <f t="shared" si="8"/>
        <v>206394.96031200001</v>
      </c>
    </row>
    <row r="51" spans="1:27" x14ac:dyDescent="0.25">
      <c r="A51">
        <v>2068</v>
      </c>
      <c r="B51" s="2">
        <v>1183539</v>
      </c>
      <c r="C51" s="2">
        <v>977459</v>
      </c>
      <c r="D51" s="2">
        <v>206080</v>
      </c>
      <c r="E51" s="1">
        <f t="shared" si="0"/>
        <v>13619965.894474344</v>
      </c>
      <c r="F51" s="1"/>
      <c r="G51" s="1"/>
      <c r="H51" s="1"/>
      <c r="J51" s="2">
        <v>661765</v>
      </c>
      <c r="K51" s="2">
        <v>82461</v>
      </c>
      <c r="L51" s="2">
        <v>18932</v>
      </c>
      <c r="M51">
        <f t="shared" si="9"/>
        <v>1251.2286214780099</v>
      </c>
      <c r="N51">
        <f t="shared" si="2"/>
        <v>2.8608342840736514E-2</v>
      </c>
      <c r="O51">
        <f t="shared" si="3"/>
        <v>0.22958732006645566</v>
      </c>
      <c r="P51">
        <f t="shared" si="4"/>
        <v>0.12460767795214313</v>
      </c>
      <c r="Q51" s="3">
        <v>8.5904659999999993</v>
      </c>
      <c r="R51" s="3">
        <v>2.4991210000000001</v>
      </c>
      <c r="S51" s="3">
        <v>77.622389999999996</v>
      </c>
      <c r="T51" s="3">
        <v>0.56169639999999998</v>
      </c>
      <c r="U51" s="3">
        <v>0.54902320000000004</v>
      </c>
      <c r="V51" s="3">
        <v>0.35949779999999998</v>
      </c>
      <c r="W51">
        <f t="shared" si="5"/>
        <v>0.31140966473143789</v>
      </c>
      <c r="Y51">
        <f t="shared" si="6"/>
        <v>5.0677579702823952</v>
      </c>
      <c r="Z51">
        <f t="shared" si="7"/>
        <v>0.31140966473143789</v>
      </c>
      <c r="AA51">
        <f t="shared" si="8"/>
        <v>206080.01678099998</v>
      </c>
    </row>
    <row r="52" spans="1:27" x14ac:dyDescent="0.25">
      <c r="A52">
        <v>2069</v>
      </c>
      <c r="B52" s="2">
        <v>1186995</v>
      </c>
      <c r="C52" s="2">
        <v>980674</v>
      </c>
      <c r="D52" s="2">
        <v>206321</v>
      </c>
      <c r="E52" s="1">
        <f t="shared" si="0"/>
        <v>13635893.746670425</v>
      </c>
      <c r="F52" s="1"/>
      <c r="G52" s="1"/>
      <c r="H52" s="1"/>
      <c r="J52" s="2">
        <v>663656</v>
      </c>
      <c r="K52" s="2">
        <v>82429</v>
      </c>
      <c r="L52" s="2">
        <v>19129</v>
      </c>
      <c r="M52">
        <f t="shared" si="9"/>
        <v>1264.2484840615282</v>
      </c>
      <c r="N52">
        <f t="shared" si="2"/>
        <v>2.882366768325759E-2</v>
      </c>
      <c r="O52">
        <f t="shared" si="3"/>
        <v>0.23206638440354729</v>
      </c>
      <c r="P52">
        <f t="shared" si="4"/>
        <v>0.12420440710247478</v>
      </c>
      <c r="Q52" s="3">
        <v>8.5751439999999999</v>
      </c>
      <c r="R52" s="3">
        <v>2.503015</v>
      </c>
      <c r="S52" s="3">
        <v>73.185000000000002</v>
      </c>
      <c r="T52" s="3">
        <v>0.56346359999999995</v>
      </c>
      <c r="U52" s="3">
        <v>0.5497822</v>
      </c>
      <c r="V52" s="3">
        <v>0.36121809999999999</v>
      </c>
      <c r="W52">
        <f t="shared" si="5"/>
        <v>0.31088549404360094</v>
      </c>
      <c r="Y52">
        <f t="shared" si="6"/>
        <v>4.827771463290313</v>
      </c>
      <c r="Z52">
        <f t="shared" si="7"/>
        <v>0.31088549404360094</v>
      </c>
      <c r="AA52">
        <f t="shared" si="8"/>
        <v>206321.02343500004</v>
      </c>
    </row>
    <row r="53" spans="1:27" x14ac:dyDescent="0.25">
      <c r="A53">
        <v>2070</v>
      </c>
      <c r="B53" s="2">
        <v>1190228</v>
      </c>
      <c r="C53" s="2">
        <v>983770</v>
      </c>
      <c r="D53" s="2">
        <v>206458</v>
      </c>
      <c r="E53" s="1">
        <f t="shared" si="0"/>
        <v>13644948.168873176</v>
      </c>
      <c r="F53" s="1"/>
      <c r="J53" s="2">
        <v>665895</v>
      </c>
      <c r="K53" s="2">
        <v>82311</v>
      </c>
      <c r="L53" s="2">
        <v>18840</v>
      </c>
      <c r="M53">
        <f t="shared" ref="M53" si="10">L53*$H$5/1000</f>
        <v>1245.148279560834</v>
      </c>
      <c r="N53">
        <f t="shared" ref="N53" si="11">L53/J53</f>
        <v>2.8292748856801747E-2</v>
      </c>
      <c r="O53">
        <f t="shared" ref="O53" si="12">L53/K53</f>
        <v>0.22888799795896053</v>
      </c>
      <c r="P53">
        <f t="shared" ref="P53" si="13">K53/J53</f>
        <v>0.12360957808663528</v>
      </c>
      <c r="Q53" s="3">
        <v>8.5483799999999999</v>
      </c>
      <c r="R53" s="3">
        <v>2.508267</v>
      </c>
      <c r="S53" s="3">
        <v>77.41525</v>
      </c>
      <c r="T53" s="3">
        <v>0.56487880000000001</v>
      </c>
      <c r="U53" s="3">
        <v>0.55447020000000002</v>
      </c>
      <c r="V53" s="3">
        <v>0.36173870000000002</v>
      </c>
      <c r="W53">
        <f t="shared" si="5"/>
        <v>0.31004582559863042</v>
      </c>
      <c r="Y53">
        <f t="shared" si="6"/>
        <v>5.029673316974506</v>
      </c>
      <c r="Z53">
        <f t="shared" si="7"/>
        <v>0.31004582559863042</v>
      </c>
      <c r="AA53">
        <f t="shared" si="8"/>
        <v>206457.96503700002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E1FD-A3DD-4F0D-883B-50910018CC21}">
  <dimension ref="A1:AM112"/>
  <sheetViews>
    <sheetView workbookViewId="0">
      <pane ySplit="2" topLeftCell="A27" activePane="bottomLeft" state="frozen"/>
      <selection pane="bottomLeft" activeCell="Q57" sqref="Q57"/>
    </sheetView>
  </sheetViews>
  <sheetFormatPr defaultRowHeight="15" x14ac:dyDescent="0.25"/>
  <sheetData>
    <row r="1" spans="1:39" x14ac:dyDescent="0.25">
      <c r="N1" t="s">
        <v>19</v>
      </c>
      <c r="S1" t="s">
        <v>27</v>
      </c>
      <c r="X1" t="s">
        <v>29</v>
      </c>
      <c r="AB1" t="s">
        <v>20</v>
      </c>
      <c r="AF1" t="s">
        <v>21</v>
      </c>
      <c r="AJ1" t="s">
        <v>33</v>
      </c>
    </row>
    <row r="2" spans="1:39" x14ac:dyDescent="0.25">
      <c r="A2" t="s">
        <v>0</v>
      </c>
      <c r="B2" t="s">
        <v>92</v>
      </c>
      <c r="C2" t="s">
        <v>93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K2" t="s">
        <v>4</v>
      </c>
      <c r="L2" t="s">
        <v>0</v>
      </c>
      <c r="Q2" t="s">
        <v>23</v>
      </c>
      <c r="S2" t="s">
        <v>94</v>
      </c>
      <c r="T2" t="s">
        <v>20</v>
      </c>
      <c r="U2" t="s">
        <v>21</v>
      </c>
      <c r="V2" t="s">
        <v>22</v>
      </c>
      <c r="X2" t="s">
        <v>20</v>
      </c>
      <c r="Y2" t="s">
        <v>21</v>
      </c>
      <c r="Z2" t="s">
        <v>22</v>
      </c>
      <c r="AB2" t="s">
        <v>31</v>
      </c>
      <c r="AC2" t="s">
        <v>30</v>
      </c>
      <c r="AD2" t="s">
        <v>32</v>
      </c>
      <c r="AF2" t="s">
        <v>31</v>
      </c>
      <c r="AG2" t="s">
        <v>30</v>
      </c>
      <c r="AH2" t="s">
        <v>32</v>
      </c>
      <c r="AJ2" t="s">
        <v>31</v>
      </c>
      <c r="AK2" t="s">
        <v>30</v>
      </c>
      <c r="AL2" t="s">
        <v>32</v>
      </c>
      <c r="AM2" t="s">
        <v>83</v>
      </c>
    </row>
    <row r="3" spans="1:39" x14ac:dyDescent="0.25">
      <c r="A3">
        <v>2019</v>
      </c>
      <c r="B3" s="2">
        <v>557886</v>
      </c>
      <c r="C3" s="2">
        <v>28671</v>
      </c>
      <c r="D3" s="2">
        <v>260590</v>
      </c>
      <c r="E3" s="2">
        <v>18458</v>
      </c>
      <c r="F3" s="2">
        <v>136749</v>
      </c>
      <c r="G3" s="2">
        <v>20010</v>
      </c>
      <c r="H3" s="2">
        <v>53686</v>
      </c>
      <c r="I3" s="2">
        <v>21460</v>
      </c>
      <c r="J3" s="1"/>
      <c r="K3">
        <f>childcare!H5</f>
        <v>66.090673012783114</v>
      </c>
      <c r="L3">
        <v>2019</v>
      </c>
      <c r="M3">
        <f>$K$3*C3/1000</f>
        <v>1894.8856859495047</v>
      </c>
      <c r="N3">
        <f>$K$3*E3/1000</f>
        <v>1219.9016424699507</v>
      </c>
      <c r="O3">
        <f t="shared" ref="O3:O34" si="0">$K$3*G3/1000</f>
        <v>1322.4743669857903</v>
      </c>
      <c r="P3">
        <f>$K$3*I3/1000</f>
        <v>1418.3058428543256</v>
      </c>
      <c r="Q3">
        <f>SUM(M3:P3)</f>
        <v>5855.5675382595718</v>
      </c>
      <c r="S3">
        <f>C3/B3</f>
        <v>5.1392219915896799E-2</v>
      </c>
      <c r="T3">
        <f t="shared" ref="T3:T34" si="1">E3/D3</f>
        <v>7.0831574504010134E-2</v>
      </c>
      <c r="U3">
        <f t="shared" ref="U3:U34" si="2">G3/F3</f>
        <v>0.14632648136366627</v>
      </c>
      <c r="V3">
        <f t="shared" ref="V3:V34" si="3">I3/H3</f>
        <v>0.39973177364676077</v>
      </c>
      <c r="X3">
        <f t="shared" ref="X3:X34" si="4">$K$3*D3/1000</f>
        <v>17222.568480401151</v>
      </c>
      <c r="Y3">
        <f t="shared" ref="Y3:Y34" si="5">$K$3*F3/1000</f>
        <v>9037.8334438250768</v>
      </c>
      <c r="Z3">
        <f t="shared" ref="Z3:Z34" si="6">$K$3*H3/1000</f>
        <v>3548.1438713642742</v>
      </c>
      <c r="AB3" s="3">
        <v>0.3492229</v>
      </c>
      <c r="AC3" s="3">
        <v>0.14912700000000001</v>
      </c>
      <c r="AD3" s="3">
        <v>0.68847619999999998</v>
      </c>
      <c r="AF3" s="3">
        <v>0.23358119999999999</v>
      </c>
      <c r="AG3" s="3">
        <v>0.33673370000000002</v>
      </c>
      <c r="AH3" s="3">
        <v>0.60229330000000003</v>
      </c>
      <c r="AJ3" s="3">
        <v>0.1057631</v>
      </c>
      <c r="AK3" s="3">
        <v>0.5431956</v>
      </c>
      <c r="AL3" s="3">
        <v>0.29411759999999998</v>
      </c>
      <c r="AM3">
        <f t="shared" ref="AM3:AM34" si="7">1-AK3-AJ3</f>
        <v>0.3510413</v>
      </c>
    </row>
    <row r="4" spans="1:39" x14ac:dyDescent="0.25">
      <c r="A4">
        <v>2020</v>
      </c>
      <c r="B4" s="2">
        <v>567509</v>
      </c>
      <c r="C4" s="2">
        <v>16103</v>
      </c>
      <c r="D4" s="2">
        <v>262199</v>
      </c>
      <c r="E4" s="2">
        <v>10889</v>
      </c>
      <c r="F4" s="2">
        <v>138755</v>
      </c>
      <c r="G4" s="2">
        <v>22240</v>
      </c>
      <c r="H4" s="2">
        <v>55980</v>
      </c>
      <c r="I4" s="2">
        <v>22363</v>
      </c>
      <c r="J4" s="1"/>
      <c r="L4">
        <v>2020</v>
      </c>
      <c r="M4">
        <f t="shared" ref="M4:M54" si="8">$K$3*C4/1000</f>
        <v>1064.2581075248465</v>
      </c>
      <c r="N4">
        <f>$K$3*E4/1000</f>
        <v>719.66133843619525</v>
      </c>
      <c r="O4">
        <f>$K$3*G4/1000</f>
        <v>1469.8565678042964</v>
      </c>
      <c r="P4">
        <f>$K$3*I4/1000</f>
        <v>1477.9857205848687</v>
      </c>
      <c r="Q4">
        <f>SUM(M4:P4)</f>
        <v>4731.761734350207</v>
      </c>
      <c r="S4">
        <f t="shared" ref="S4:S54" si="9">C4/B4</f>
        <v>2.8374880398372538E-2</v>
      </c>
      <c r="T4">
        <f>E4/D4</f>
        <v>4.1529525284230678E-2</v>
      </c>
      <c r="U4">
        <f>G4/F4</f>
        <v>0.16028251234189758</v>
      </c>
      <c r="V4">
        <f>I4/H4</f>
        <v>0.39948195784208645</v>
      </c>
      <c r="X4">
        <f t="shared" si="4"/>
        <v>17328.908373278718</v>
      </c>
      <c r="Y4">
        <f t="shared" si="5"/>
        <v>9170.41133388872</v>
      </c>
      <c r="Z4">
        <f t="shared" si="6"/>
        <v>3699.7558752555988</v>
      </c>
      <c r="AB4" s="3">
        <v>0.35738120000000001</v>
      </c>
      <c r="AC4" s="3">
        <v>0.1403018</v>
      </c>
      <c r="AD4" s="3">
        <v>0.85886669999999998</v>
      </c>
      <c r="AF4" s="3">
        <v>0.2438543</v>
      </c>
      <c r="AG4" s="3">
        <v>0.32591979999999998</v>
      </c>
      <c r="AH4" s="3">
        <v>0.77479730000000002</v>
      </c>
      <c r="AJ4" s="3">
        <v>0.1169168</v>
      </c>
      <c r="AK4" s="3">
        <v>0.52758130000000003</v>
      </c>
      <c r="AL4" s="3">
        <v>0.42191849999999997</v>
      </c>
      <c r="AM4">
        <f t="shared" si="7"/>
        <v>0.35550189999999998</v>
      </c>
    </row>
    <row r="5" spans="1:39" x14ac:dyDescent="0.25">
      <c r="A5">
        <v>2021</v>
      </c>
      <c r="B5" s="2">
        <v>562462</v>
      </c>
      <c r="C5" s="2">
        <v>17343</v>
      </c>
      <c r="D5" s="2">
        <v>262308</v>
      </c>
      <c r="E5" s="2">
        <v>10772</v>
      </c>
      <c r="F5" s="2">
        <v>140871</v>
      </c>
      <c r="G5" s="2">
        <v>24301</v>
      </c>
      <c r="H5" s="2">
        <v>56082</v>
      </c>
      <c r="I5" s="2">
        <v>23066</v>
      </c>
      <c r="J5" s="1"/>
      <c r="L5">
        <v>2021</v>
      </c>
      <c r="M5">
        <f t="shared" si="8"/>
        <v>1146.2105420606974</v>
      </c>
      <c r="N5">
        <f t="shared" ref="N5:N34" si="10">$K$3*E5/1000</f>
        <v>711.92872969369978</v>
      </c>
      <c r="O5">
        <f t="shared" si="0"/>
        <v>1606.0694448836425</v>
      </c>
      <c r="P5">
        <f t="shared" ref="P5:P34" si="11">$K$3*I5/1000</f>
        <v>1524.4474637128553</v>
      </c>
      <c r="Q5">
        <f t="shared" ref="Q5:Q54" si="12">SUM(M5:P5)</f>
        <v>4988.6561803508948</v>
      </c>
      <c r="S5">
        <f t="shared" si="9"/>
        <v>3.083408301360803E-2</v>
      </c>
      <c r="T5">
        <f t="shared" si="1"/>
        <v>4.1066227488296199E-2</v>
      </c>
      <c r="U5">
        <f t="shared" si="2"/>
        <v>0.17250534176658078</v>
      </c>
      <c r="V5">
        <f t="shared" si="3"/>
        <v>0.41129061017795371</v>
      </c>
      <c r="X5">
        <f t="shared" si="4"/>
        <v>17336.112256637112</v>
      </c>
      <c r="Y5">
        <f t="shared" si="5"/>
        <v>9310.2591979837689</v>
      </c>
      <c r="Z5">
        <f t="shared" si="6"/>
        <v>3706.4971239029023</v>
      </c>
      <c r="AB5" s="3">
        <v>0.36777759999999998</v>
      </c>
      <c r="AC5" s="3">
        <v>0.1362825</v>
      </c>
      <c r="AD5" s="3">
        <v>0.87457490000000004</v>
      </c>
      <c r="AF5" s="3">
        <v>0.2462182</v>
      </c>
      <c r="AG5" s="3">
        <v>0.30921199999999999</v>
      </c>
      <c r="AH5" s="3">
        <v>0.82359039999999994</v>
      </c>
      <c r="AJ5" s="3">
        <v>0.1236939</v>
      </c>
      <c r="AK5" s="3">
        <v>0.51809850000000002</v>
      </c>
      <c r="AL5" s="3">
        <v>0.4676902</v>
      </c>
      <c r="AM5">
        <f t="shared" si="7"/>
        <v>0.35820759999999996</v>
      </c>
    </row>
    <row r="6" spans="1:39" x14ac:dyDescent="0.25">
      <c r="A6">
        <v>2022</v>
      </c>
      <c r="B6" s="2">
        <v>565436</v>
      </c>
      <c r="C6" s="2">
        <v>19917</v>
      </c>
      <c r="D6" s="2">
        <v>262690</v>
      </c>
      <c r="E6" s="2">
        <v>11715</v>
      </c>
      <c r="F6" s="2">
        <v>142934</v>
      </c>
      <c r="G6" s="2">
        <v>26358</v>
      </c>
      <c r="H6" s="2">
        <v>56829</v>
      </c>
      <c r="I6" s="2">
        <v>23813</v>
      </c>
      <c r="J6" s="1"/>
      <c r="L6">
        <v>2022</v>
      </c>
      <c r="M6">
        <f t="shared" si="8"/>
        <v>1316.3279343956012</v>
      </c>
      <c r="N6">
        <f t="shared" si="10"/>
        <v>774.25223434475413</v>
      </c>
      <c r="O6">
        <f t="shared" si="0"/>
        <v>1742.0179592709374</v>
      </c>
      <c r="P6">
        <f t="shared" si="11"/>
        <v>1573.8171964534044</v>
      </c>
      <c r="Q6">
        <f t="shared" si="12"/>
        <v>5406.4153244646968</v>
      </c>
      <c r="S6">
        <f t="shared" si="9"/>
        <v>3.5224145615065192E-2</v>
      </c>
      <c r="T6">
        <f t="shared" si="1"/>
        <v>4.4596292207545012E-2</v>
      </c>
      <c r="U6">
        <f t="shared" si="2"/>
        <v>0.18440678914743869</v>
      </c>
      <c r="V6">
        <f t="shared" si="3"/>
        <v>0.41902901687518695</v>
      </c>
      <c r="X6">
        <f t="shared" si="4"/>
        <v>17361.358893727996</v>
      </c>
      <c r="Y6">
        <f t="shared" si="5"/>
        <v>9446.6042564091422</v>
      </c>
      <c r="Z6">
        <f t="shared" si="6"/>
        <v>3755.8668566434512</v>
      </c>
      <c r="AB6" s="3">
        <v>0.3746469</v>
      </c>
      <c r="AC6" s="3">
        <v>0.12801399999999999</v>
      </c>
      <c r="AD6" s="3">
        <v>0.87782179999999999</v>
      </c>
      <c r="AF6" s="3">
        <v>0.2572796</v>
      </c>
      <c r="AG6" s="3">
        <v>0.30316789999999999</v>
      </c>
      <c r="AH6" s="3">
        <v>0.83872279999999999</v>
      </c>
      <c r="AJ6" s="3">
        <v>0.12507699999999999</v>
      </c>
      <c r="AK6" s="3">
        <v>0.4996217</v>
      </c>
      <c r="AL6" s="3">
        <v>0.49795</v>
      </c>
      <c r="AM6">
        <f t="shared" si="7"/>
        <v>0.37530129999999995</v>
      </c>
    </row>
    <row r="7" spans="1:39" x14ac:dyDescent="0.25">
      <c r="A7">
        <v>2023</v>
      </c>
      <c r="B7" s="2">
        <v>570434</v>
      </c>
      <c r="C7" s="2">
        <v>22467</v>
      </c>
      <c r="D7" s="2">
        <v>262168</v>
      </c>
      <c r="E7" s="2">
        <v>12890</v>
      </c>
      <c r="F7" s="2">
        <v>144686</v>
      </c>
      <c r="G7" s="2">
        <v>27719</v>
      </c>
      <c r="H7" s="2">
        <v>58215</v>
      </c>
      <c r="I7" s="2">
        <v>25081</v>
      </c>
      <c r="J7" s="1"/>
      <c r="L7">
        <v>2023</v>
      </c>
      <c r="M7">
        <f t="shared" si="8"/>
        <v>1484.8591505781983</v>
      </c>
      <c r="N7">
        <f t="shared" si="10"/>
        <v>851.90877513477437</v>
      </c>
      <c r="O7">
        <f t="shared" si="0"/>
        <v>1831.9673652413353</v>
      </c>
      <c r="P7">
        <f t="shared" si="11"/>
        <v>1657.6201698336133</v>
      </c>
      <c r="Q7">
        <f t="shared" si="12"/>
        <v>5826.3554607879214</v>
      </c>
      <c r="S7">
        <f t="shared" si="9"/>
        <v>3.938580098661721E-2</v>
      </c>
      <c r="T7">
        <f t="shared" si="1"/>
        <v>4.916694638552379E-2</v>
      </c>
      <c r="U7">
        <f t="shared" si="2"/>
        <v>0.19158038787443152</v>
      </c>
      <c r="V7">
        <f t="shared" si="3"/>
        <v>0.43083397749720864</v>
      </c>
      <c r="X7">
        <f t="shared" si="4"/>
        <v>17326.859562415324</v>
      </c>
      <c r="Y7">
        <f t="shared" si="5"/>
        <v>9562.3951155275372</v>
      </c>
      <c r="Z7">
        <f t="shared" si="6"/>
        <v>3847.4685294391688</v>
      </c>
      <c r="AB7" s="3">
        <v>0.38074439999999998</v>
      </c>
      <c r="AC7" s="3">
        <v>0.1231233</v>
      </c>
      <c r="AD7" s="3">
        <v>0.87661730000000004</v>
      </c>
      <c r="AF7" s="3">
        <v>0.26312150000000001</v>
      </c>
      <c r="AG7" s="3">
        <v>0.29020780000000002</v>
      </c>
      <c r="AH7" s="3">
        <v>0.84617030000000004</v>
      </c>
      <c r="AJ7" s="3">
        <v>0.13400329999999999</v>
      </c>
      <c r="AK7" s="3">
        <v>0.48585420000000001</v>
      </c>
      <c r="AL7" s="3">
        <v>0.52067339999999995</v>
      </c>
      <c r="AM7">
        <f t="shared" si="7"/>
        <v>0.38014249999999999</v>
      </c>
    </row>
    <row r="8" spans="1:39" x14ac:dyDescent="0.25">
      <c r="A8">
        <v>2024</v>
      </c>
      <c r="B8" s="2">
        <v>580027</v>
      </c>
      <c r="C8" s="2">
        <v>24792</v>
      </c>
      <c r="D8" s="2">
        <v>264905</v>
      </c>
      <c r="E8" s="2">
        <v>13979</v>
      </c>
      <c r="F8" s="2">
        <v>148579</v>
      </c>
      <c r="G8" s="2">
        <v>29589</v>
      </c>
      <c r="H8" s="2">
        <v>61217</v>
      </c>
      <c r="I8" s="2">
        <v>26714</v>
      </c>
      <c r="J8" s="1"/>
      <c r="L8">
        <v>2024</v>
      </c>
      <c r="M8">
        <f t="shared" si="8"/>
        <v>1638.5199653329191</v>
      </c>
      <c r="N8">
        <f t="shared" si="10"/>
        <v>923.8815180456952</v>
      </c>
      <c r="O8">
        <f t="shared" si="0"/>
        <v>1955.5569237752395</v>
      </c>
      <c r="P8">
        <f t="shared" si="11"/>
        <v>1765.5462388634883</v>
      </c>
      <c r="Q8">
        <f t="shared" si="12"/>
        <v>6283.5046460173417</v>
      </c>
      <c r="S8">
        <f t="shared" si="9"/>
        <v>4.27428378334112E-2</v>
      </c>
      <c r="T8">
        <f t="shared" si="1"/>
        <v>5.2769860893527872E-2</v>
      </c>
      <c r="U8">
        <f t="shared" si="2"/>
        <v>0.19914658195303508</v>
      </c>
      <c r="V8">
        <f t="shared" si="3"/>
        <v>0.43638205073754022</v>
      </c>
      <c r="X8">
        <f t="shared" si="4"/>
        <v>17507.749734451314</v>
      </c>
      <c r="Y8">
        <f t="shared" si="5"/>
        <v>9819.686105566303</v>
      </c>
      <c r="Z8">
        <f t="shared" si="6"/>
        <v>4045.8727298235435</v>
      </c>
      <c r="AB8" s="3">
        <v>0.38810139999999999</v>
      </c>
      <c r="AC8" s="3">
        <v>0.1157547</v>
      </c>
      <c r="AD8" s="3">
        <v>0.87664260000000005</v>
      </c>
      <c r="AF8" s="3">
        <v>0.27182849999999997</v>
      </c>
      <c r="AG8" s="3">
        <v>0.27689649999999999</v>
      </c>
      <c r="AH8" s="3">
        <v>0.8485587</v>
      </c>
      <c r="AJ8" s="3">
        <v>0.13885030000000001</v>
      </c>
      <c r="AK8" s="3">
        <v>0.47274450000000001</v>
      </c>
      <c r="AL8" s="3">
        <v>0.53882090000000005</v>
      </c>
      <c r="AM8">
        <f t="shared" si="7"/>
        <v>0.38840520000000001</v>
      </c>
    </row>
    <row r="9" spans="1:39" x14ac:dyDescent="0.25">
      <c r="A9">
        <v>2025</v>
      </c>
      <c r="B9" s="2">
        <v>565985</v>
      </c>
      <c r="C9" s="2">
        <v>25235</v>
      </c>
      <c r="D9" s="2">
        <v>262302</v>
      </c>
      <c r="E9" s="2">
        <v>14372</v>
      </c>
      <c r="F9" s="2">
        <v>150770</v>
      </c>
      <c r="G9" s="2">
        <v>30726</v>
      </c>
      <c r="H9" s="2">
        <v>63221</v>
      </c>
      <c r="I9" s="2">
        <v>28099</v>
      </c>
      <c r="J9" s="1"/>
      <c r="L9">
        <v>2025</v>
      </c>
      <c r="M9">
        <f t="shared" si="8"/>
        <v>1667.7981334775818</v>
      </c>
      <c r="N9">
        <f t="shared" si="10"/>
        <v>949.85515253971892</v>
      </c>
      <c r="O9">
        <f t="shared" si="0"/>
        <v>2030.7020189907739</v>
      </c>
      <c r="P9">
        <f t="shared" si="11"/>
        <v>1857.0818209861927</v>
      </c>
      <c r="Q9">
        <f t="shared" si="12"/>
        <v>6505.4371259942673</v>
      </c>
      <c r="S9">
        <f t="shared" si="9"/>
        <v>4.4585987261146494E-2</v>
      </c>
      <c r="T9">
        <f t="shared" si="1"/>
        <v>5.4791804866146654E-2</v>
      </c>
      <c r="U9">
        <f t="shared" si="2"/>
        <v>0.20379385819460105</v>
      </c>
      <c r="V9">
        <f t="shared" si="3"/>
        <v>0.44445674696698884</v>
      </c>
      <c r="X9">
        <f t="shared" si="4"/>
        <v>17335.715712599034</v>
      </c>
      <c r="Y9">
        <f t="shared" si="5"/>
        <v>9964.4907701373104</v>
      </c>
      <c r="Z9">
        <f t="shared" si="6"/>
        <v>4178.3184385411614</v>
      </c>
      <c r="AB9" s="3">
        <v>0.39695079999999999</v>
      </c>
      <c r="AC9" s="3">
        <v>0.1105672</v>
      </c>
      <c r="AD9" s="3">
        <v>0.87307760000000001</v>
      </c>
      <c r="AF9" s="3">
        <v>0.27775420000000001</v>
      </c>
      <c r="AG9" s="3">
        <v>0.2623201</v>
      </c>
      <c r="AH9" s="3">
        <v>0.84881609999999996</v>
      </c>
      <c r="AJ9" s="3">
        <v>0.14816280000000001</v>
      </c>
      <c r="AK9" s="3">
        <v>0.45706330000000001</v>
      </c>
      <c r="AL9" s="3">
        <v>0.55411969999999999</v>
      </c>
      <c r="AM9">
        <f t="shared" si="7"/>
        <v>0.39477390000000001</v>
      </c>
    </row>
    <row r="10" spans="1:39" x14ac:dyDescent="0.25">
      <c r="A10">
        <v>2026</v>
      </c>
      <c r="B10" s="2">
        <v>564849</v>
      </c>
      <c r="C10" s="2">
        <v>26151</v>
      </c>
      <c r="D10" s="2">
        <v>262396</v>
      </c>
      <c r="E10" s="2">
        <v>14741</v>
      </c>
      <c r="F10" s="2">
        <v>153354</v>
      </c>
      <c r="G10" s="2">
        <v>31545</v>
      </c>
      <c r="H10" s="2">
        <v>64877</v>
      </c>
      <c r="I10" s="2">
        <v>29214</v>
      </c>
      <c r="J10" s="1"/>
      <c r="L10">
        <v>2026</v>
      </c>
      <c r="M10">
        <f t="shared" si="8"/>
        <v>1728.3371899572912</v>
      </c>
      <c r="N10">
        <f t="shared" si="10"/>
        <v>974.24261088143589</v>
      </c>
      <c r="O10">
        <f t="shared" si="0"/>
        <v>2084.8302801882433</v>
      </c>
      <c r="P10">
        <f t="shared" si="11"/>
        <v>1930.772921395446</v>
      </c>
      <c r="Q10">
        <f t="shared" si="12"/>
        <v>6718.1830024224164</v>
      </c>
      <c r="S10">
        <f t="shared" si="9"/>
        <v>4.629732902067632E-2</v>
      </c>
      <c r="T10">
        <f t="shared" si="1"/>
        <v>5.6178447842192718E-2</v>
      </c>
      <c r="U10">
        <f t="shared" si="2"/>
        <v>0.20570053601471106</v>
      </c>
      <c r="V10">
        <f t="shared" si="3"/>
        <v>0.45029825670114215</v>
      </c>
      <c r="X10">
        <f t="shared" si="4"/>
        <v>17341.928235862237</v>
      </c>
      <c r="Y10">
        <f t="shared" si="5"/>
        <v>10135.269069202341</v>
      </c>
      <c r="Z10">
        <f t="shared" si="6"/>
        <v>4287.7645930503295</v>
      </c>
      <c r="AB10" s="3">
        <v>0.41231950000000001</v>
      </c>
      <c r="AC10" s="3">
        <v>0.10428129999999999</v>
      </c>
      <c r="AD10" s="3">
        <v>0.87297440000000004</v>
      </c>
      <c r="AF10" s="3">
        <v>0.28068389999999999</v>
      </c>
      <c r="AG10" s="3">
        <v>0.24738840000000001</v>
      </c>
      <c r="AH10" s="3">
        <v>0.84996799999999995</v>
      </c>
      <c r="AJ10" s="3">
        <v>0.15483150000000001</v>
      </c>
      <c r="AK10" s="3">
        <v>0.4479862</v>
      </c>
      <c r="AL10" s="3">
        <v>0.56952389999999997</v>
      </c>
      <c r="AM10">
        <f t="shared" si="7"/>
        <v>0.39718229999999999</v>
      </c>
    </row>
    <row r="11" spans="1:39" x14ac:dyDescent="0.25">
      <c r="A11">
        <v>2027</v>
      </c>
      <c r="B11" s="2">
        <v>564720</v>
      </c>
      <c r="C11" s="2">
        <v>27243</v>
      </c>
      <c r="D11" s="2">
        <v>262182</v>
      </c>
      <c r="E11" s="2">
        <v>15130</v>
      </c>
      <c r="F11" s="2">
        <v>154015</v>
      </c>
      <c r="G11" s="2">
        <v>31933</v>
      </c>
      <c r="H11" s="2">
        <v>68642</v>
      </c>
      <c r="I11" s="2">
        <v>31004</v>
      </c>
      <c r="J11" s="1"/>
      <c r="L11">
        <v>2027</v>
      </c>
      <c r="M11">
        <f t="shared" si="8"/>
        <v>1800.5082048872505</v>
      </c>
      <c r="N11">
        <f t="shared" si="10"/>
        <v>999.9518826834086</v>
      </c>
      <c r="O11">
        <f t="shared" si="0"/>
        <v>2110.4734613172031</v>
      </c>
      <c r="P11">
        <f t="shared" si="11"/>
        <v>2049.0752260883278</v>
      </c>
      <c r="Q11">
        <f t="shared" si="12"/>
        <v>6960.0087749761897</v>
      </c>
      <c r="S11">
        <f t="shared" si="9"/>
        <v>4.8241606459838507E-2</v>
      </c>
      <c r="T11">
        <f t="shared" si="1"/>
        <v>5.7708004363381166E-2</v>
      </c>
      <c r="U11">
        <f t="shared" si="2"/>
        <v>0.20733694769989935</v>
      </c>
      <c r="V11">
        <f t="shared" si="3"/>
        <v>0.45167681594359138</v>
      </c>
      <c r="X11">
        <f t="shared" si="4"/>
        <v>17327.7848318375</v>
      </c>
      <c r="Y11">
        <f t="shared" si="5"/>
        <v>10178.955004063791</v>
      </c>
      <c r="Z11">
        <f t="shared" si="6"/>
        <v>4536.5959769434585</v>
      </c>
      <c r="AB11" s="3">
        <v>0.42509019999999997</v>
      </c>
      <c r="AC11" s="3">
        <v>9.6692399999999998E-2</v>
      </c>
      <c r="AD11" s="3">
        <v>0.87402639999999998</v>
      </c>
      <c r="AF11" s="3">
        <v>0.28605659999999999</v>
      </c>
      <c r="AG11" s="3">
        <v>0.23726259999999999</v>
      </c>
      <c r="AH11" s="3">
        <v>0.85179369999999999</v>
      </c>
      <c r="AJ11" s="3">
        <v>0.16921130000000001</v>
      </c>
      <c r="AK11" s="3">
        <v>0.43080039999999997</v>
      </c>
      <c r="AL11" s="3">
        <v>0.58634660000000005</v>
      </c>
      <c r="AM11">
        <f t="shared" si="7"/>
        <v>0.39998830000000002</v>
      </c>
    </row>
    <row r="12" spans="1:39" x14ac:dyDescent="0.25">
      <c r="A12">
        <v>2028</v>
      </c>
      <c r="B12" s="2">
        <v>564817</v>
      </c>
      <c r="C12" s="2">
        <v>28365</v>
      </c>
      <c r="D12" s="2">
        <v>261683</v>
      </c>
      <c r="E12" s="2">
        <v>15493</v>
      </c>
      <c r="F12" s="2">
        <v>155779</v>
      </c>
      <c r="G12" s="2">
        <v>32375</v>
      </c>
      <c r="H12" s="2">
        <v>71404</v>
      </c>
      <c r="I12" s="2">
        <v>32471</v>
      </c>
      <c r="J12" s="1"/>
      <c r="L12">
        <v>2028</v>
      </c>
      <c r="M12">
        <f t="shared" si="8"/>
        <v>1874.6619400075931</v>
      </c>
      <c r="N12">
        <f t="shared" si="10"/>
        <v>1023.9427969870488</v>
      </c>
      <c r="O12">
        <f t="shared" si="0"/>
        <v>2139.6855387888531</v>
      </c>
      <c r="P12">
        <f t="shared" si="11"/>
        <v>2146.0302433980805</v>
      </c>
      <c r="Q12">
        <f t="shared" si="12"/>
        <v>7184.320519181575</v>
      </c>
      <c r="S12">
        <f t="shared" si="9"/>
        <v>5.0219805706981202E-2</v>
      </c>
      <c r="T12">
        <f t="shared" si="1"/>
        <v>5.9205221584894697E-2</v>
      </c>
      <c r="U12">
        <f t="shared" si="2"/>
        <v>0.20782647211755115</v>
      </c>
      <c r="V12">
        <f t="shared" si="3"/>
        <v>0.45475043414934735</v>
      </c>
      <c r="X12">
        <f t="shared" si="4"/>
        <v>17294.805586004124</v>
      </c>
      <c r="Y12">
        <f t="shared" si="5"/>
        <v>10295.538951258341</v>
      </c>
      <c r="Z12">
        <f t="shared" si="6"/>
        <v>4719.1384158047649</v>
      </c>
      <c r="AB12" s="3">
        <v>0.43200359999999999</v>
      </c>
      <c r="AC12" s="3">
        <v>9.17713E-2</v>
      </c>
      <c r="AD12" s="3">
        <v>0.87393529999999997</v>
      </c>
      <c r="AF12" s="3">
        <v>0.29817880000000002</v>
      </c>
      <c r="AG12" s="3">
        <v>0.2228734</v>
      </c>
      <c r="AH12" s="3">
        <v>0.85255389999999998</v>
      </c>
      <c r="AJ12" s="3">
        <v>0.17444399999999999</v>
      </c>
      <c r="AK12" s="3">
        <v>0.41679739999999998</v>
      </c>
      <c r="AL12" s="3">
        <v>0.60311749999999997</v>
      </c>
      <c r="AM12">
        <f t="shared" si="7"/>
        <v>0.40875860000000003</v>
      </c>
    </row>
    <row r="13" spans="1:39" x14ac:dyDescent="0.25">
      <c r="A13">
        <v>2029</v>
      </c>
      <c r="B13" s="2">
        <v>564605</v>
      </c>
      <c r="C13" s="2">
        <v>28355</v>
      </c>
      <c r="D13" s="2">
        <v>260836</v>
      </c>
      <c r="E13" s="2">
        <v>15180</v>
      </c>
      <c r="F13" s="2">
        <v>158418</v>
      </c>
      <c r="G13" s="2">
        <v>32797</v>
      </c>
      <c r="H13" s="2">
        <v>73484</v>
      </c>
      <c r="I13" s="2">
        <v>33318</v>
      </c>
      <c r="J13" s="1"/>
      <c r="L13">
        <v>2029</v>
      </c>
      <c r="M13">
        <f t="shared" si="8"/>
        <v>1874.0010332774652</v>
      </c>
      <c r="N13">
        <f t="shared" si="10"/>
        <v>1003.2564163340477</v>
      </c>
      <c r="O13">
        <f t="shared" si="0"/>
        <v>2167.5758028002479</v>
      </c>
      <c r="P13">
        <f t="shared" si="11"/>
        <v>2202.0090434399081</v>
      </c>
      <c r="Q13">
        <f t="shared" si="12"/>
        <v>7246.8422958516694</v>
      </c>
      <c r="S13">
        <f t="shared" si="9"/>
        <v>5.0220950930296403E-2</v>
      </c>
      <c r="T13">
        <f t="shared" si="1"/>
        <v>5.8197488076799211E-2</v>
      </c>
      <c r="U13">
        <f t="shared" si="2"/>
        <v>0.20702824174020629</v>
      </c>
      <c r="V13">
        <f t="shared" si="3"/>
        <v>0.45340482281857275</v>
      </c>
      <c r="X13">
        <f t="shared" si="4"/>
        <v>17238.826785962294</v>
      </c>
      <c r="Y13">
        <f t="shared" si="5"/>
        <v>10469.952237339076</v>
      </c>
      <c r="Z13">
        <f t="shared" si="6"/>
        <v>4856.6070156713549</v>
      </c>
      <c r="AB13" s="3">
        <v>0.44469710000000001</v>
      </c>
      <c r="AC13" s="3">
        <v>8.4712200000000001E-2</v>
      </c>
      <c r="AD13" s="3">
        <v>0.87325750000000002</v>
      </c>
      <c r="AF13" s="3">
        <v>0.30213109999999999</v>
      </c>
      <c r="AG13" s="3">
        <v>0.21361840000000001</v>
      </c>
      <c r="AH13" s="3">
        <v>0.84983399999999998</v>
      </c>
      <c r="AJ13" s="3">
        <v>0.18409449999999999</v>
      </c>
      <c r="AK13" s="3">
        <v>0.40192420000000001</v>
      </c>
      <c r="AL13" s="3">
        <v>0.61392959999999996</v>
      </c>
      <c r="AM13">
        <f t="shared" si="7"/>
        <v>0.41398129999999994</v>
      </c>
    </row>
    <row r="14" spans="1:39" x14ac:dyDescent="0.25">
      <c r="A14">
        <v>2030</v>
      </c>
      <c r="B14" s="2">
        <v>564868</v>
      </c>
      <c r="C14" s="2">
        <v>28532</v>
      </c>
      <c r="D14" s="2">
        <v>260257</v>
      </c>
      <c r="E14" s="2">
        <v>15098</v>
      </c>
      <c r="F14" s="2">
        <v>161466</v>
      </c>
      <c r="G14" s="2">
        <v>33671</v>
      </c>
      <c r="H14" s="2">
        <v>75488</v>
      </c>
      <c r="I14" s="2">
        <v>34346</v>
      </c>
      <c r="J14" s="1"/>
      <c r="L14">
        <v>2030</v>
      </c>
      <c r="M14">
        <f t="shared" si="8"/>
        <v>1885.6990824007278</v>
      </c>
      <c r="N14">
        <f t="shared" si="10"/>
        <v>997.83698114699939</v>
      </c>
      <c r="O14">
        <f t="shared" si="0"/>
        <v>2225.3390510134204</v>
      </c>
      <c r="P14">
        <f t="shared" si="11"/>
        <v>2269.9502552970489</v>
      </c>
      <c r="Q14">
        <f t="shared" si="12"/>
        <v>7378.8253698581966</v>
      </c>
      <c r="S14">
        <f t="shared" si="9"/>
        <v>5.0510915824582024E-2</v>
      </c>
      <c r="T14">
        <f t="shared" si="1"/>
        <v>5.8011888248923178E-2</v>
      </c>
      <c r="U14">
        <f t="shared" si="2"/>
        <v>0.20853306578474726</v>
      </c>
      <c r="V14">
        <f t="shared" si="3"/>
        <v>0.45498622297583724</v>
      </c>
      <c r="X14">
        <f t="shared" si="4"/>
        <v>17200.560286287895</v>
      </c>
      <c r="Y14">
        <f t="shared" si="5"/>
        <v>10671.396608682038</v>
      </c>
      <c r="Z14">
        <f t="shared" si="6"/>
        <v>4989.0527243889719</v>
      </c>
      <c r="AB14" s="3">
        <v>0.45251419999999998</v>
      </c>
      <c r="AC14" s="3">
        <v>7.8795199999999996E-2</v>
      </c>
      <c r="AD14" s="3">
        <v>0.87256060000000002</v>
      </c>
      <c r="AF14" s="3">
        <v>0.31036259999999999</v>
      </c>
      <c r="AG14" s="3">
        <v>0.2051577</v>
      </c>
      <c r="AH14" s="3">
        <v>0.84815379999999996</v>
      </c>
      <c r="AJ14" s="3">
        <v>0.1916861</v>
      </c>
      <c r="AK14" s="3">
        <v>0.3887505</v>
      </c>
      <c r="AL14" s="3">
        <v>0.62423169999999994</v>
      </c>
      <c r="AM14">
        <f t="shared" si="7"/>
        <v>0.41956340000000003</v>
      </c>
    </row>
    <row r="15" spans="1:39" x14ac:dyDescent="0.25">
      <c r="A15">
        <v>2031</v>
      </c>
      <c r="B15" s="2">
        <v>565865</v>
      </c>
      <c r="C15" s="2">
        <v>28670</v>
      </c>
      <c r="D15" s="2">
        <v>259840</v>
      </c>
      <c r="E15" s="2">
        <v>15066</v>
      </c>
      <c r="F15" s="2">
        <v>164494</v>
      </c>
      <c r="G15" s="2">
        <v>34464</v>
      </c>
      <c r="H15" s="2">
        <v>77041</v>
      </c>
      <c r="I15" s="2">
        <v>35032</v>
      </c>
      <c r="J15" s="1"/>
      <c r="L15">
        <v>2031</v>
      </c>
      <c r="M15">
        <f t="shared" si="8"/>
        <v>1894.819595276492</v>
      </c>
      <c r="N15">
        <f t="shared" si="10"/>
        <v>995.72207961059041</v>
      </c>
      <c r="O15">
        <f t="shared" si="0"/>
        <v>2277.748954712557</v>
      </c>
      <c r="P15">
        <f t="shared" si="11"/>
        <v>2315.2884569838184</v>
      </c>
      <c r="Q15">
        <f t="shared" si="12"/>
        <v>7483.5790865834588</v>
      </c>
      <c r="S15">
        <f t="shared" si="9"/>
        <v>5.0665794845060216E-2</v>
      </c>
      <c r="T15">
        <f t="shared" si="1"/>
        <v>5.7981834975369455E-2</v>
      </c>
      <c r="U15">
        <f t="shared" si="2"/>
        <v>0.20951524067747151</v>
      </c>
      <c r="V15">
        <f t="shared" si="3"/>
        <v>0.45471891590192237</v>
      </c>
      <c r="X15">
        <f t="shared" si="4"/>
        <v>17173.000475641562</v>
      </c>
      <c r="Y15">
        <f t="shared" si="5"/>
        <v>10871.519166564745</v>
      </c>
      <c r="Z15">
        <f t="shared" si="6"/>
        <v>5091.6915395778242</v>
      </c>
      <c r="AB15" s="3">
        <v>0.45586900000000002</v>
      </c>
      <c r="AC15" s="3">
        <v>7.4488100000000002E-2</v>
      </c>
      <c r="AD15" s="3">
        <v>0.87174419999999997</v>
      </c>
      <c r="AF15" s="3">
        <v>0.31958609999999998</v>
      </c>
      <c r="AG15" s="3">
        <v>0.19136259999999999</v>
      </c>
      <c r="AH15" s="3">
        <v>0.84516760000000002</v>
      </c>
      <c r="AJ15" s="3">
        <v>0.19729749999999999</v>
      </c>
      <c r="AK15" s="3">
        <v>0.378357</v>
      </c>
      <c r="AL15" s="3">
        <v>0.62926230000000005</v>
      </c>
      <c r="AM15">
        <f t="shared" si="7"/>
        <v>0.42434549999999993</v>
      </c>
    </row>
    <row r="16" spans="1:39" x14ac:dyDescent="0.25">
      <c r="A16">
        <v>2032</v>
      </c>
      <c r="B16" s="2">
        <v>565387</v>
      </c>
      <c r="C16" s="2">
        <v>28814</v>
      </c>
      <c r="D16" s="2">
        <v>259364</v>
      </c>
      <c r="E16" s="2">
        <v>14875</v>
      </c>
      <c r="F16" s="2">
        <v>167712</v>
      </c>
      <c r="G16" s="2">
        <v>35341</v>
      </c>
      <c r="H16" s="2">
        <v>78172</v>
      </c>
      <c r="I16" s="2">
        <v>35598</v>
      </c>
      <c r="J16" s="1"/>
      <c r="L16">
        <v>2032</v>
      </c>
      <c r="M16">
        <f t="shared" si="8"/>
        <v>1904.3366521903326</v>
      </c>
      <c r="N16">
        <f t="shared" si="10"/>
        <v>983.09876106514889</v>
      </c>
      <c r="O16">
        <f t="shared" si="0"/>
        <v>2335.7104749447681</v>
      </c>
      <c r="P16">
        <f t="shared" si="11"/>
        <v>2352.6957779090535</v>
      </c>
      <c r="Q16">
        <f t="shared" si="12"/>
        <v>7575.8416661093033</v>
      </c>
      <c r="S16">
        <f t="shared" si="9"/>
        <v>5.0963322467619525E-2</v>
      </c>
      <c r="T16">
        <f t="shared" si="1"/>
        <v>5.735182986073626E-2</v>
      </c>
      <c r="U16">
        <f t="shared" si="2"/>
        <v>0.21072433695859569</v>
      </c>
      <c r="V16">
        <f t="shared" si="3"/>
        <v>0.45538044312541576</v>
      </c>
      <c r="X16">
        <f t="shared" si="4"/>
        <v>17141.541315287479</v>
      </c>
      <c r="Y16">
        <f t="shared" si="5"/>
        <v>11084.198952319881</v>
      </c>
      <c r="Z16">
        <f t="shared" si="6"/>
        <v>5166.4400907552817</v>
      </c>
      <c r="AB16" s="3">
        <v>0.46536529999999998</v>
      </c>
      <c r="AC16" s="3">
        <v>6.9940299999999997E-2</v>
      </c>
      <c r="AD16" s="3">
        <v>0.87214879999999995</v>
      </c>
      <c r="AF16" s="3">
        <v>0.31977440000000001</v>
      </c>
      <c r="AG16" s="3">
        <v>0.183839</v>
      </c>
      <c r="AH16" s="3">
        <v>0.84322529999999996</v>
      </c>
      <c r="AJ16" s="3">
        <v>0.21043339999999999</v>
      </c>
      <c r="AK16" s="3">
        <v>0.35908000000000001</v>
      </c>
      <c r="AL16" s="3">
        <v>0.63090360000000001</v>
      </c>
      <c r="AM16">
        <f t="shared" si="7"/>
        <v>0.43048659999999994</v>
      </c>
    </row>
    <row r="17" spans="1:39" x14ac:dyDescent="0.25">
      <c r="A17">
        <v>2033</v>
      </c>
      <c r="B17" s="2">
        <v>564337</v>
      </c>
      <c r="C17" s="2">
        <v>28777</v>
      </c>
      <c r="D17" s="2">
        <v>259377</v>
      </c>
      <c r="E17" s="2">
        <v>14902</v>
      </c>
      <c r="F17" s="2">
        <v>170304</v>
      </c>
      <c r="G17" s="2">
        <v>36038</v>
      </c>
      <c r="H17" s="2">
        <v>79288</v>
      </c>
      <c r="I17" s="2">
        <v>36115</v>
      </c>
      <c r="J17" s="1"/>
      <c r="L17">
        <v>2033</v>
      </c>
      <c r="M17">
        <f t="shared" si="8"/>
        <v>1901.8912972888597</v>
      </c>
      <c r="N17">
        <f t="shared" si="10"/>
        <v>984.88320923649394</v>
      </c>
      <c r="O17">
        <f t="shared" si="0"/>
        <v>2381.7756740346781</v>
      </c>
      <c r="P17">
        <f t="shared" si="11"/>
        <v>2386.864655856662</v>
      </c>
      <c r="Q17">
        <f t="shared" si="12"/>
        <v>7655.414836416694</v>
      </c>
      <c r="S17">
        <f t="shared" si="9"/>
        <v>5.0992580674313399E-2</v>
      </c>
      <c r="T17">
        <f t="shared" si="1"/>
        <v>5.7453050964426301E-2</v>
      </c>
      <c r="U17">
        <f t="shared" si="2"/>
        <v>0.21160982713265689</v>
      </c>
      <c r="V17">
        <f t="shared" si="3"/>
        <v>0.45549137322167288</v>
      </c>
      <c r="X17">
        <f t="shared" si="4"/>
        <v>17142.400494036643</v>
      </c>
      <c r="Y17">
        <f t="shared" si="5"/>
        <v>11255.505976769015</v>
      </c>
      <c r="Z17">
        <f t="shared" si="6"/>
        <v>5240.1972818375471</v>
      </c>
      <c r="AB17" s="3">
        <v>0.46695740000000002</v>
      </c>
      <c r="AC17" s="3">
        <v>6.7847199999999996E-2</v>
      </c>
      <c r="AD17" s="3">
        <v>0.87075179999999996</v>
      </c>
      <c r="AF17" s="3">
        <v>0.3236213</v>
      </c>
      <c r="AG17" s="3">
        <v>0.1749107</v>
      </c>
      <c r="AH17" s="3">
        <v>0.83856520000000001</v>
      </c>
      <c r="AJ17" s="3">
        <v>0.2237161</v>
      </c>
      <c r="AK17" s="3">
        <v>0.34861520000000001</v>
      </c>
      <c r="AL17" s="3">
        <v>0.63875999999999999</v>
      </c>
      <c r="AM17">
        <f t="shared" si="7"/>
        <v>0.42766870000000001</v>
      </c>
    </row>
    <row r="18" spans="1:39" x14ac:dyDescent="0.25">
      <c r="A18">
        <v>2034</v>
      </c>
      <c r="B18" s="2">
        <v>564041</v>
      </c>
      <c r="C18" s="2">
        <v>28916</v>
      </c>
      <c r="D18" s="2">
        <v>259325</v>
      </c>
      <c r="E18" s="2">
        <v>14911</v>
      </c>
      <c r="F18" s="2">
        <v>172982</v>
      </c>
      <c r="G18" s="2">
        <v>36835</v>
      </c>
      <c r="H18" s="2">
        <v>80269</v>
      </c>
      <c r="I18" s="2">
        <v>36708</v>
      </c>
      <c r="J18" s="1"/>
      <c r="L18">
        <v>2034</v>
      </c>
      <c r="M18">
        <f t="shared" si="8"/>
        <v>1911.0779008376367</v>
      </c>
      <c r="N18">
        <f t="shared" si="10"/>
        <v>985.47802529360899</v>
      </c>
      <c r="O18">
        <f t="shared" si="0"/>
        <v>2434.4499404258659</v>
      </c>
      <c r="P18">
        <f t="shared" si="11"/>
        <v>2426.0564249532426</v>
      </c>
      <c r="Q18">
        <f t="shared" si="12"/>
        <v>7757.062291510354</v>
      </c>
      <c r="S18">
        <f t="shared" si="9"/>
        <v>5.1265776778638431E-2</v>
      </c>
      <c r="T18">
        <f t="shared" si="1"/>
        <v>5.7499276969054276E-2</v>
      </c>
      <c r="U18">
        <f t="shared" si="2"/>
        <v>0.21294123087951347</v>
      </c>
      <c r="V18">
        <f t="shared" si="3"/>
        <v>0.45731228743350483</v>
      </c>
      <c r="X18">
        <f t="shared" si="4"/>
        <v>17138.963779039983</v>
      </c>
      <c r="Y18">
        <f t="shared" si="5"/>
        <v>11432.496799097249</v>
      </c>
      <c r="Z18">
        <f t="shared" si="6"/>
        <v>5305.0322320630876</v>
      </c>
      <c r="AB18" s="3">
        <v>0.46468330000000002</v>
      </c>
      <c r="AC18" s="3">
        <v>6.4887700000000006E-2</v>
      </c>
      <c r="AD18" s="3">
        <v>0.86984289999999997</v>
      </c>
      <c r="AF18" s="3">
        <v>0.33208660000000001</v>
      </c>
      <c r="AG18" s="3">
        <v>0.16431190000000001</v>
      </c>
      <c r="AH18" s="3">
        <v>0.83478629999999998</v>
      </c>
      <c r="AJ18" s="3">
        <v>0.23265520000000001</v>
      </c>
      <c r="AK18" s="3">
        <v>0.3348989</v>
      </c>
      <c r="AL18" s="3">
        <v>0.64074549999999997</v>
      </c>
      <c r="AM18">
        <f t="shared" si="7"/>
        <v>0.43244589999999999</v>
      </c>
    </row>
    <row r="19" spans="1:39" x14ac:dyDescent="0.25">
      <c r="A19">
        <v>2035</v>
      </c>
      <c r="B19" s="2">
        <v>562704</v>
      </c>
      <c r="C19" s="2">
        <v>28975</v>
      </c>
      <c r="D19" s="2">
        <v>259703</v>
      </c>
      <c r="E19" s="2">
        <v>14707</v>
      </c>
      <c r="F19" s="2">
        <v>175189</v>
      </c>
      <c r="G19" s="2">
        <v>37556</v>
      </c>
      <c r="H19" s="2">
        <v>81491</v>
      </c>
      <c r="I19" s="2">
        <v>37425</v>
      </c>
      <c r="J19" s="1"/>
      <c r="L19">
        <v>2035</v>
      </c>
      <c r="M19">
        <f t="shared" si="8"/>
        <v>1914.9772505453907</v>
      </c>
      <c r="N19">
        <f t="shared" si="10"/>
        <v>971.99552799900118</v>
      </c>
      <c r="O19">
        <f t="shared" si="0"/>
        <v>2482.1013156680829</v>
      </c>
      <c r="P19">
        <f t="shared" si="11"/>
        <v>2473.4434375034079</v>
      </c>
      <c r="Q19">
        <f t="shared" si="12"/>
        <v>7842.5175317158828</v>
      </c>
      <c r="S19">
        <f t="shared" si="9"/>
        <v>5.1492436520799566E-2</v>
      </c>
      <c r="T19">
        <f t="shared" si="1"/>
        <v>5.6630073584055633E-2</v>
      </c>
      <c r="U19">
        <f t="shared" si="2"/>
        <v>0.21437419016034112</v>
      </c>
      <c r="V19">
        <f t="shared" si="3"/>
        <v>0.45925316906161417</v>
      </c>
      <c r="X19">
        <f t="shared" si="4"/>
        <v>17163.946053438813</v>
      </c>
      <c r="Y19">
        <f t="shared" si="5"/>
        <v>11578.358914436461</v>
      </c>
      <c r="Z19">
        <f t="shared" si="6"/>
        <v>5385.7950344847086</v>
      </c>
      <c r="AB19" s="3">
        <v>0.47642879999999999</v>
      </c>
      <c r="AC19" s="3">
        <v>5.8204899999999997E-2</v>
      </c>
      <c r="AD19" s="3">
        <v>0.87022480000000002</v>
      </c>
      <c r="AF19" s="3">
        <v>0.33084269999999999</v>
      </c>
      <c r="AG19" s="3">
        <v>0.15975890000000001</v>
      </c>
      <c r="AH19" s="3">
        <v>0.83228970000000002</v>
      </c>
      <c r="AJ19" s="3">
        <v>0.2461131</v>
      </c>
      <c r="AK19" s="3">
        <v>0.32219510000000001</v>
      </c>
      <c r="AL19" s="3">
        <v>0.63838950000000005</v>
      </c>
      <c r="AM19">
        <f t="shared" si="7"/>
        <v>0.43169179999999996</v>
      </c>
    </row>
    <row r="20" spans="1:39" x14ac:dyDescent="0.25">
      <c r="A20">
        <v>2036</v>
      </c>
      <c r="B20" s="2">
        <v>561746</v>
      </c>
      <c r="C20" s="2">
        <v>28898</v>
      </c>
      <c r="D20" s="2">
        <v>260124</v>
      </c>
      <c r="E20" s="2">
        <v>14622</v>
      </c>
      <c r="F20" s="2">
        <v>177575</v>
      </c>
      <c r="G20" s="2">
        <v>38027</v>
      </c>
      <c r="H20" s="2">
        <v>82851</v>
      </c>
      <c r="I20" s="2">
        <v>38039</v>
      </c>
      <c r="J20" s="1"/>
      <c r="L20">
        <v>2036</v>
      </c>
      <c r="M20">
        <f t="shared" si="8"/>
        <v>1909.8882687234063</v>
      </c>
      <c r="N20">
        <f t="shared" si="10"/>
        <v>966.37782079291469</v>
      </c>
      <c r="O20">
        <f t="shared" si="0"/>
        <v>2513.2300226571033</v>
      </c>
      <c r="P20">
        <f t="shared" si="11"/>
        <v>2514.0231107332565</v>
      </c>
      <c r="Q20">
        <f t="shared" si="12"/>
        <v>7903.5192229066806</v>
      </c>
      <c r="S20">
        <f t="shared" si="9"/>
        <v>5.1443178945644472E-2</v>
      </c>
      <c r="T20">
        <f t="shared" si="1"/>
        <v>5.6211652903999633E-2</v>
      </c>
      <c r="U20">
        <f t="shared" si="2"/>
        <v>0.21414613543573138</v>
      </c>
      <c r="V20">
        <f t="shared" si="3"/>
        <v>0.4591254179189147</v>
      </c>
      <c r="X20">
        <f t="shared" si="4"/>
        <v>17191.770226777197</v>
      </c>
      <c r="Y20">
        <f t="shared" si="5"/>
        <v>11736.051260244962</v>
      </c>
      <c r="Z20">
        <f t="shared" si="6"/>
        <v>5475.6783497820934</v>
      </c>
      <c r="AB20" s="3">
        <v>0.48414990000000002</v>
      </c>
      <c r="AC20" s="3">
        <v>5.4966099999999997E-2</v>
      </c>
      <c r="AD20" s="3">
        <v>0.86976209999999998</v>
      </c>
      <c r="AF20" s="3">
        <v>0.34125860000000002</v>
      </c>
      <c r="AG20" s="3">
        <v>0.1535745</v>
      </c>
      <c r="AH20" s="3">
        <v>0.83096159999999997</v>
      </c>
      <c r="AJ20" s="3">
        <v>0.2472752</v>
      </c>
      <c r="AK20" s="3">
        <v>0.30552439999999997</v>
      </c>
      <c r="AL20" s="3">
        <v>0.63649199999999995</v>
      </c>
      <c r="AM20">
        <f t="shared" si="7"/>
        <v>0.44720040000000005</v>
      </c>
    </row>
    <row r="21" spans="1:39" x14ac:dyDescent="0.25">
      <c r="A21">
        <v>2037</v>
      </c>
      <c r="B21" s="2">
        <v>560896</v>
      </c>
      <c r="C21" s="2">
        <v>29055</v>
      </c>
      <c r="D21" s="2">
        <v>260705</v>
      </c>
      <c r="E21" s="2">
        <v>14861</v>
      </c>
      <c r="F21" s="2">
        <v>179270</v>
      </c>
      <c r="G21" s="2">
        <v>38350</v>
      </c>
      <c r="H21" s="2">
        <v>84169</v>
      </c>
      <c r="I21" s="2">
        <v>38474</v>
      </c>
      <c r="J21" s="1"/>
      <c r="L21">
        <v>2037</v>
      </c>
      <c r="M21">
        <f t="shared" si="8"/>
        <v>1920.2645043864134</v>
      </c>
      <c r="N21">
        <f t="shared" si="10"/>
        <v>982.17349164296991</v>
      </c>
      <c r="O21">
        <f t="shared" si="0"/>
        <v>2534.5773100402321</v>
      </c>
      <c r="P21">
        <f t="shared" si="11"/>
        <v>2542.7725534938172</v>
      </c>
      <c r="Q21">
        <f t="shared" si="12"/>
        <v>7979.7878595634329</v>
      </c>
      <c r="S21">
        <f t="shared" si="9"/>
        <v>5.1801046896394337E-2</v>
      </c>
      <c r="T21">
        <f t="shared" si="1"/>
        <v>5.7003126138739188E-2</v>
      </c>
      <c r="U21">
        <f t="shared" si="2"/>
        <v>0.2139231327048586</v>
      </c>
      <c r="V21">
        <f t="shared" si="3"/>
        <v>0.45710415948864785</v>
      </c>
      <c r="X21">
        <f t="shared" si="4"/>
        <v>17230.168907797623</v>
      </c>
      <c r="Y21">
        <f t="shared" si="5"/>
        <v>11848.074951001629</v>
      </c>
      <c r="Z21">
        <f t="shared" si="6"/>
        <v>5562.7858568129423</v>
      </c>
      <c r="AB21" s="3">
        <v>0.48730560000000001</v>
      </c>
      <c r="AC21" s="3">
        <v>5.1794199999999999E-2</v>
      </c>
      <c r="AD21" s="3">
        <v>0.86954220000000004</v>
      </c>
      <c r="AF21" s="3">
        <v>0.34746470000000002</v>
      </c>
      <c r="AG21" s="3">
        <v>0.14274000000000001</v>
      </c>
      <c r="AH21" s="3">
        <v>0.82911809999999997</v>
      </c>
      <c r="AJ21" s="3">
        <v>0.25882450000000001</v>
      </c>
      <c r="AK21" s="3">
        <v>0.29785309999999998</v>
      </c>
      <c r="AL21" s="3">
        <v>0.63264379999999998</v>
      </c>
      <c r="AM21">
        <f t="shared" si="7"/>
        <v>0.44332240000000001</v>
      </c>
    </row>
    <row r="22" spans="1:39" x14ac:dyDescent="0.25">
      <c r="A22">
        <v>2038</v>
      </c>
      <c r="B22" s="2">
        <v>561482</v>
      </c>
      <c r="C22" s="2">
        <v>28827</v>
      </c>
      <c r="D22" s="2">
        <v>261458</v>
      </c>
      <c r="E22" s="2">
        <v>14769</v>
      </c>
      <c r="F22" s="2">
        <v>179965</v>
      </c>
      <c r="G22" s="2">
        <v>38554</v>
      </c>
      <c r="H22" s="2">
        <v>85629</v>
      </c>
      <c r="I22" s="2">
        <v>39179</v>
      </c>
      <c r="J22" s="1"/>
      <c r="L22">
        <v>2038</v>
      </c>
      <c r="M22">
        <f t="shared" si="8"/>
        <v>1905.1958309394988</v>
      </c>
      <c r="N22">
        <f t="shared" si="10"/>
        <v>976.09314972579386</v>
      </c>
      <c r="O22">
        <f t="shared" si="0"/>
        <v>2548.0598073348401</v>
      </c>
      <c r="P22">
        <f t="shared" si="11"/>
        <v>2589.3664779678293</v>
      </c>
      <c r="Q22">
        <f t="shared" si="12"/>
        <v>8018.7152659679623</v>
      </c>
      <c r="S22">
        <f t="shared" si="9"/>
        <v>5.1340915648230935E-2</v>
      </c>
      <c r="T22">
        <f t="shared" si="1"/>
        <v>5.6487083967597093E-2</v>
      </c>
      <c r="U22">
        <f t="shared" si="2"/>
        <v>0.21423054482816103</v>
      </c>
      <c r="V22">
        <f t="shared" si="3"/>
        <v>0.45754358920459193</v>
      </c>
      <c r="X22">
        <f t="shared" si="4"/>
        <v>17279.935184576247</v>
      </c>
      <c r="Y22">
        <f t="shared" si="5"/>
        <v>11894.007968745513</v>
      </c>
      <c r="Z22">
        <f t="shared" si="6"/>
        <v>5659.2782394116057</v>
      </c>
      <c r="AB22" s="3">
        <v>0.49358980000000002</v>
      </c>
      <c r="AC22" s="3">
        <v>4.9254600000000003E-2</v>
      </c>
      <c r="AD22" s="3">
        <v>0.86854100000000001</v>
      </c>
      <c r="AF22" s="3">
        <v>0.35433559999999997</v>
      </c>
      <c r="AG22" s="3">
        <v>0.1339872</v>
      </c>
      <c r="AH22" s="3">
        <v>0.82602730000000002</v>
      </c>
      <c r="AJ22" s="3">
        <v>0.2642796</v>
      </c>
      <c r="AK22" s="3">
        <v>0.28457650000000001</v>
      </c>
      <c r="AL22" s="3">
        <v>0.63151500000000005</v>
      </c>
      <c r="AM22">
        <f t="shared" si="7"/>
        <v>0.45114389999999999</v>
      </c>
    </row>
    <row r="23" spans="1:39" x14ac:dyDescent="0.25">
      <c r="A23">
        <v>2039</v>
      </c>
      <c r="B23" s="2">
        <v>561973</v>
      </c>
      <c r="C23" s="2">
        <v>28820</v>
      </c>
      <c r="D23" s="2">
        <v>262757</v>
      </c>
      <c r="E23" s="2">
        <v>14611</v>
      </c>
      <c r="F23" s="2">
        <v>179947</v>
      </c>
      <c r="G23" s="2">
        <v>38702</v>
      </c>
      <c r="H23" s="2">
        <v>87723</v>
      </c>
      <c r="I23" s="2">
        <v>40064</v>
      </c>
      <c r="J23" s="1"/>
      <c r="L23">
        <v>2039</v>
      </c>
      <c r="M23">
        <f t="shared" si="8"/>
        <v>1904.7331962284095</v>
      </c>
      <c r="N23">
        <f t="shared" si="10"/>
        <v>965.65082338977402</v>
      </c>
      <c r="O23">
        <f t="shared" si="0"/>
        <v>2557.8412269407318</v>
      </c>
      <c r="P23">
        <f t="shared" si="11"/>
        <v>2647.8567235841424</v>
      </c>
      <c r="Q23">
        <f t="shared" si="12"/>
        <v>8076.0819701430573</v>
      </c>
      <c r="S23">
        <f t="shared" si="9"/>
        <v>5.1283602593007134E-2</v>
      </c>
      <c r="T23">
        <f t="shared" si="1"/>
        <v>5.5606510958794625E-2</v>
      </c>
      <c r="U23">
        <f t="shared" si="2"/>
        <v>0.21507443858469438</v>
      </c>
      <c r="V23">
        <f t="shared" si="3"/>
        <v>0.45671032682420803</v>
      </c>
      <c r="X23">
        <f t="shared" si="4"/>
        <v>17365.786968819852</v>
      </c>
      <c r="Y23">
        <f t="shared" si="5"/>
        <v>11892.818336631282</v>
      </c>
      <c r="Z23">
        <f t="shared" si="6"/>
        <v>5797.6721087003734</v>
      </c>
      <c r="AB23" s="3">
        <v>0.49460530000000003</v>
      </c>
      <c r="AC23" s="3">
        <v>4.5437400000000003E-2</v>
      </c>
      <c r="AD23" s="3">
        <v>0.86787789999999998</v>
      </c>
      <c r="AF23" s="3">
        <v>0.36319030000000002</v>
      </c>
      <c r="AG23" s="3">
        <v>0.12754309999999999</v>
      </c>
      <c r="AH23" s="3">
        <v>0.82312569999999996</v>
      </c>
      <c r="AJ23" s="3">
        <v>0.26901720000000001</v>
      </c>
      <c r="AK23" s="3">
        <v>0.2731325</v>
      </c>
      <c r="AL23" s="3">
        <v>0.62544599999999995</v>
      </c>
      <c r="AM23">
        <f t="shared" si="7"/>
        <v>0.45785029999999999</v>
      </c>
    </row>
    <row r="24" spans="1:39" x14ac:dyDescent="0.25">
      <c r="A24">
        <v>2040</v>
      </c>
      <c r="B24" s="2">
        <v>561343</v>
      </c>
      <c r="C24" s="2">
        <v>29076</v>
      </c>
      <c r="D24" s="2">
        <v>263867</v>
      </c>
      <c r="E24" s="2">
        <v>14722</v>
      </c>
      <c r="F24" s="2">
        <v>179714</v>
      </c>
      <c r="G24" s="2">
        <v>38590</v>
      </c>
      <c r="H24" s="2">
        <v>90085</v>
      </c>
      <c r="I24" s="2">
        <v>40893</v>
      </c>
      <c r="J24" s="1"/>
      <c r="L24">
        <v>2040</v>
      </c>
      <c r="M24">
        <f t="shared" si="8"/>
        <v>1921.6524085196818</v>
      </c>
      <c r="N24">
        <f t="shared" si="10"/>
        <v>972.98688809419298</v>
      </c>
      <c r="O24">
        <f t="shared" si="0"/>
        <v>2550.4390715633003</v>
      </c>
      <c r="P24">
        <f t="shared" si="11"/>
        <v>2702.6458915117396</v>
      </c>
      <c r="Q24">
        <f t="shared" si="12"/>
        <v>8147.7242596889155</v>
      </c>
      <c r="S24">
        <f t="shared" si="9"/>
        <v>5.1797207767799724E-2</v>
      </c>
      <c r="T24">
        <f t="shared" si="1"/>
        <v>5.5793259482997119E-2</v>
      </c>
      <c r="U24">
        <f t="shared" si="2"/>
        <v>0.21473007111299064</v>
      </c>
      <c r="V24">
        <f t="shared" si="3"/>
        <v>0.45393794749403343</v>
      </c>
      <c r="X24">
        <f t="shared" si="4"/>
        <v>17439.147615864043</v>
      </c>
      <c r="Y24">
        <f t="shared" si="5"/>
        <v>11877.419209819303</v>
      </c>
      <c r="Z24">
        <f t="shared" si="6"/>
        <v>5953.7782783565672</v>
      </c>
      <c r="AB24" s="3">
        <v>0.49456729999999999</v>
      </c>
      <c r="AC24" s="3">
        <v>4.5064399999999998E-2</v>
      </c>
      <c r="AD24" s="3">
        <v>0.86762269999999997</v>
      </c>
      <c r="AF24" s="3">
        <v>0.37697120000000001</v>
      </c>
      <c r="AG24" s="3">
        <v>0.1205582</v>
      </c>
      <c r="AH24" s="3">
        <v>0.82030340000000002</v>
      </c>
      <c r="AJ24" s="3">
        <v>0.2754954</v>
      </c>
      <c r="AK24" s="3">
        <v>0.25532549999999998</v>
      </c>
      <c r="AL24" s="3">
        <v>0.61900429999999995</v>
      </c>
      <c r="AM24">
        <f t="shared" si="7"/>
        <v>0.46917910000000002</v>
      </c>
    </row>
    <row r="25" spans="1:39" x14ac:dyDescent="0.25">
      <c r="A25">
        <v>2041</v>
      </c>
      <c r="B25" s="2">
        <v>561392</v>
      </c>
      <c r="C25" s="2">
        <v>29166</v>
      </c>
      <c r="D25" s="2">
        <v>265205</v>
      </c>
      <c r="E25" s="2">
        <v>14639</v>
      </c>
      <c r="F25" s="2">
        <v>178779</v>
      </c>
      <c r="G25" s="2">
        <v>38222</v>
      </c>
      <c r="H25" s="2">
        <v>92525</v>
      </c>
      <c r="I25" s="2">
        <v>41717</v>
      </c>
      <c r="J25" s="1"/>
      <c r="L25">
        <v>2041</v>
      </c>
      <c r="M25">
        <f t="shared" si="8"/>
        <v>1927.6005690908323</v>
      </c>
      <c r="N25">
        <f t="shared" si="10"/>
        <v>967.50136223413199</v>
      </c>
      <c r="O25">
        <f t="shared" si="0"/>
        <v>2526.1177038945962</v>
      </c>
      <c r="P25">
        <f t="shared" si="11"/>
        <v>2757.1046060742733</v>
      </c>
      <c r="Q25">
        <f t="shared" si="12"/>
        <v>8178.3242412938343</v>
      </c>
      <c r="S25">
        <f t="shared" si="9"/>
        <v>5.1953002536552002E-2</v>
      </c>
      <c r="T25">
        <f t="shared" si="1"/>
        <v>5.5198808468920273E-2</v>
      </c>
      <c r="U25">
        <f t="shared" si="2"/>
        <v>0.21379468505808849</v>
      </c>
      <c r="V25">
        <f t="shared" si="3"/>
        <v>0.45087273709808162</v>
      </c>
      <c r="X25">
        <f t="shared" si="4"/>
        <v>17527.576936355148</v>
      </c>
      <c r="Y25">
        <f t="shared" si="5"/>
        <v>11815.624430552352</v>
      </c>
      <c r="Z25">
        <f t="shared" si="6"/>
        <v>6115.0395205077575</v>
      </c>
      <c r="AB25" s="3">
        <v>0.50131409999999998</v>
      </c>
      <c r="AC25" s="3">
        <v>4.1933600000000001E-2</v>
      </c>
      <c r="AD25" s="3">
        <v>0.86601689999999998</v>
      </c>
      <c r="AF25" s="3">
        <v>0.39018560000000002</v>
      </c>
      <c r="AG25" s="3">
        <v>0.11632240000000001</v>
      </c>
      <c r="AH25" s="3">
        <v>0.81870909999999997</v>
      </c>
      <c r="AJ25" s="3">
        <v>0.27667120000000001</v>
      </c>
      <c r="AK25" s="3">
        <v>0.2421616</v>
      </c>
      <c r="AL25" s="3">
        <v>0.61545530000000004</v>
      </c>
      <c r="AM25">
        <f t="shared" si="7"/>
        <v>0.48116720000000002</v>
      </c>
    </row>
    <row r="26" spans="1:39" x14ac:dyDescent="0.25">
      <c r="A26">
        <v>2042</v>
      </c>
      <c r="B26" s="2">
        <v>562191</v>
      </c>
      <c r="C26" s="2">
        <v>29355</v>
      </c>
      <c r="D26" s="2">
        <v>266837</v>
      </c>
      <c r="E26" s="2">
        <v>14588</v>
      </c>
      <c r="F26" s="2">
        <v>177263</v>
      </c>
      <c r="G26" s="2">
        <v>37567</v>
      </c>
      <c r="H26" s="2">
        <v>95165</v>
      </c>
      <c r="I26" s="2">
        <v>42805</v>
      </c>
      <c r="J26" s="1"/>
      <c r="L26">
        <v>2042</v>
      </c>
      <c r="M26">
        <f t="shared" si="8"/>
        <v>1940.0917062902483</v>
      </c>
      <c r="N26">
        <f t="shared" si="10"/>
        <v>964.13073791048009</v>
      </c>
      <c r="O26">
        <f t="shared" si="0"/>
        <v>2482.8283130712234</v>
      </c>
      <c r="P26">
        <f t="shared" si="11"/>
        <v>2829.0112583121813</v>
      </c>
      <c r="Q26">
        <f t="shared" si="12"/>
        <v>8216.0620155841334</v>
      </c>
      <c r="S26">
        <f t="shared" si="9"/>
        <v>5.2215350299097636E-2</v>
      </c>
      <c r="T26">
        <f t="shared" si="1"/>
        <v>5.4670079486727856E-2</v>
      </c>
      <c r="U26">
        <f t="shared" si="2"/>
        <v>0.21192803912830088</v>
      </c>
      <c r="V26">
        <f t="shared" si="3"/>
        <v>0.44979771974990806</v>
      </c>
      <c r="X26">
        <f t="shared" si="4"/>
        <v>17635.436914712009</v>
      </c>
      <c r="Y26">
        <f t="shared" si="5"/>
        <v>11715.430970264973</v>
      </c>
      <c r="Z26">
        <f t="shared" si="6"/>
        <v>6289.5188972615051</v>
      </c>
      <c r="AB26" s="3">
        <v>0.50675879999999995</v>
      </c>
      <c r="AC26" s="3">
        <v>3.8667800000000002E-2</v>
      </c>
      <c r="AD26" s="3">
        <v>0.86634909999999998</v>
      </c>
      <c r="AF26" s="3">
        <v>0.40079429999999999</v>
      </c>
      <c r="AG26" s="3">
        <v>0.10897370000000001</v>
      </c>
      <c r="AH26" s="3">
        <v>0.81702889999999995</v>
      </c>
      <c r="AJ26" s="3">
        <v>0.28289809999999999</v>
      </c>
      <c r="AK26" s="3">
        <v>0.23328950000000001</v>
      </c>
      <c r="AL26" s="3">
        <v>0.60879530000000004</v>
      </c>
      <c r="AM26">
        <f t="shared" si="7"/>
        <v>0.48381239999999998</v>
      </c>
    </row>
    <row r="27" spans="1:39" x14ac:dyDescent="0.25">
      <c r="A27">
        <v>2043</v>
      </c>
      <c r="B27" s="2">
        <v>563939</v>
      </c>
      <c r="C27" s="2">
        <v>29542</v>
      </c>
      <c r="D27" s="2">
        <v>268022</v>
      </c>
      <c r="E27" s="2">
        <v>14740</v>
      </c>
      <c r="F27" s="2">
        <v>175830</v>
      </c>
      <c r="G27" s="2">
        <v>36974</v>
      </c>
      <c r="H27" s="2">
        <v>97510</v>
      </c>
      <c r="I27" s="2">
        <v>43527</v>
      </c>
      <c r="J27" s="1"/>
      <c r="L27">
        <v>2043</v>
      </c>
      <c r="M27">
        <f t="shared" si="8"/>
        <v>1952.4506621436387</v>
      </c>
      <c r="N27">
        <f t="shared" si="10"/>
        <v>974.1765202084232</v>
      </c>
      <c r="O27">
        <f t="shared" si="0"/>
        <v>2443.6365439746428</v>
      </c>
      <c r="P27">
        <f t="shared" si="11"/>
        <v>2876.7287242274106</v>
      </c>
      <c r="Q27">
        <f t="shared" si="12"/>
        <v>8246.9924505541148</v>
      </c>
      <c r="S27">
        <f t="shared" si="9"/>
        <v>5.2385098388300862E-2</v>
      </c>
      <c r="T27">
        <f t="shared" si="1"/>
        <v>5.4995485445224646E-2</v>
      </c>
      <c r="U27">
        <f t="shared" si="2"/>
        <v>0.21028265938690782</v>
      </c>
      <c r="V27">
        <f t="shared" si="3"/>
        <v>0.44638498615526612</v>
      </c>
      <c r="X27">
        <f t="shared" si="4"/>
        <v>17713.754362232157</v>
      </c>
      <c r="Y27">
        <f t="shared" si="5"/>
        <v>11620.723035837655</v>
      </c>
      <c r="Z27">
        <f t="shared" si="6"/>
        <v>6444.5015254764821</v>
      </c>
      <c r="AB27" s="3">
        <v>0.50947310000000001</v>
      </c>
      <c r="AC27" s="3">
        <v>3.5165000000000002E-2</v>
      </c>
      <c r="AD27" s="3">
        <v>0.86792130000000001</v>
      </c>
      <c r="AF27" s="3">
        <v>0.4045897</v>
      </c>
      <c r="AG27" s="3">
        <v>0.105966</v>
      </c>
      <c r="AH27" s="3">
        <v>0.81425809999999998</v>
      </c>
      <c r="AJ27" s="3">
        <v>0.29375449999999997</v>
      </c>
      <c r="AK27" s="3">
        <v>0.2203466</v>
      </c>
      <c r="AL27" s="3">
        <v>0.60192800000000002</v>
      </c>
      <c r="AM27">
        <f t="shared" si="7"/>
        <v>0.48589889999999997</v>
      </c>
    </row>
    <row r="28" spans="1:39" x14ac:dyDescent="0.25">
      <c r="A28">
        <v>2044</v>
      </c>
      <c r="B28" s="2">
        <v>565805</v>
      </c>
      <c r="C28" s="2">
        <v>29730</v>
      </c>
      <c r="D28" s="2">
        <v>270613</v>
      </c>
      <c r="E28" s="2">
        <v>14784</v>
      </c>
      <c r="F28" s="2">
        <v>175254</v>
      </c>
      <c r="G28" s="2">
        <v>36549</v>
      </c>
      <c r="H28" s="2">
        <v>100300</v>
      </c>
      <c r="I28" s="2">
        <v>44882</v>
      </c>
      <c r="J28" s="1"/>
      <c r="L28">
        <v>2044</v>
      </c>
      <c r="M28">
        <f t="shared" si="8"/>
        <v>1964.8757086700421</v>
      </c>
      <c r="N28">
        <f t="shared" si="10"/>
        <v>977.08450982098566</v>
      </c>
      <c r="O28">
        <f t="shared" si="0"/>
        <v>2415.54800794421</v>
      </c>
      <c r="P28">
        <f t="shared" si="11"/>
        <v>2966.2815861597319</v>
      </c>
      <c r="Q28">
        <f t="shared" si="12"/>
        <v>8323.7898125949687</v>
      </c>
      <c r="S28">
        <f t="shared" si="9"/>
        <v>5.2544604589920559E-2</v>
      </c>
      <c r="T28">
        <f t="shared" si="1"/>
        <v>5.4631521767246956E-2</v>
      </c>
      <c r="U28">
        <f t="shared" si="2"/>
        <v>0.20854873497894486</v>
      </c>
      <c r="V28">
        <f t="shared" si="3"/>
        <v>0.44747756729810567</v>
      </c>
      <c r="X28">
        <f t="shared" si="4"/>
        <v>17884.995296008277</v>
      </c>
      <c r="Y28">
        <f t="shared" si="5"/>
        <v>11582.654808182291</v>
      </c>
      <c r="Z28">
        <f t="shared" si="6"/>
        <v>6628.8945031821468</v>
      </c>
      <c r="AB28" s="3">
        <v>0.51010480000000002</v>
      </c>
      <c r="AC28" s="3">
        <v>3.4085600000000001E-2</v>
      </c>
      <c r="AD28" s="3">
        <v>0.86643289999999995</v>
      </c>
      <c r="AF28" s="3">
        <v>0.41237859999999998</v>
      </c>
      <c r="AG28" s="3">
        <v>9.8428600000000005E-2</v>
      </c>
      <c r="AH28" s="3">
        <v>0.8161583</v>
      </c>
      <c r="AJ28" s="3">
        <v>0.29842469999999999</v>
      </c>
      <c r="AK28" s="3">
        <v>0.21041869999999999</v>
      </c>
      <c r="AL28" s="3">
        <v>0.5963908</v>
      </c>
      <c r="AM28">
        <f t="shared" si="7"/>
        <v>0.49115660000000005</v>
      </c>
    </row>
    <row r="29" spans="1:39" x14ac:dyDescent="0.25">
      <c r="A29">
        <v>2045</v>
      </c>
      <c r="B29" s="2">
        <v>567336</v>
      </c>
      <c r="C29" s="2">
        <v>29827</v>
      </c>
      <c r="D29" s="2">
        <v>271883</v>
      </c>
      <c r="E29" s="2">
        <v>14740</v>
      </c>
      <c r="F29" s="2">
        <v>175033</v>
      </c>
      <c r="G29" s="2">
        <v>36152</v>
      </c>
      <c r="H29" s="2">
        <v>102904</v>
      </c>
      <c r="I29" s="2">
        <v>45921</v>
      </c>
      <c r="J29" s="1"/>
      <c r="L29">
        <v>2045</v>
      </c>
      <c r="M29">
        <f t="shared" si="8"/>
        <v>1971.2865039522819</v>
      </c>
      <c r="N29">
        <f t="shared" si="10"/>
        <v>974.1765202084232</v>
      </c>
      <c r="O29">
        <f t="shared" si="0"/>
        <v>2389.3100107581349</v>
      </c>
      <c r="P29">
        <f t="shared" si="11"/>
        <v>3034.9497954200133</v>
      </c>
      <c r="Q29">
        <f t="shared" si="12"/>
        <v>8369.7228303388547</v>
      </c>
      <c r="S29">
        <f t="shared" si="9"/>
        <v>5.2573783436975621E-2</v>
      </c>
      <c r="T29">
        <f t="shared" si="1"/>
        <v>5.4214496676879394E-2</v>
      </c>
      <c r="U29">
        <f t="shared" si="2"/>
        <v>0.20654390886290014</v>
      </c>
      <c r="V29">
        <f t="shared" si="3"/>
        <v>0.44625087460157037</v>
      </c>
      <c r="X29">
        <f t="shared" si="4"/>
        <v>17968.930450734511</v>
      </c>
      <c r="Y29">
        <f t="shared" si="5"/>
        <v>11568.048769446466</v>
      </c>
      <c r="Z29">
        <f t="shared" si="6"/>
        <v>6800.9946157074337</v>
      </c>
      <c r="AB29" s="3">
        <v>0.50762640000000003</v>
      </c>
      <c r="AC29" s="3">
        <v>3.2852399999999997E-2</v>
      </c>
      <c r="AD29" s="3">
        <v>0.86406289999999997</v>
      </c>
      <c r="AF29" s="3">
        <v>0.4212748</v>
      </c>
      <c r="AG29" s="3">
        <v>8.9783100000000005E-2</v>
      </c>
      <c r="AH29" s="3">
        <v>0.81511489999999998</v>
      </c>
      <c r="AJ29" s="3">
        <v>0.30683939999999998</v>
      </c>
      <c r="AK29" s="3">
        <v>0.20227590000000001</v>
      </c>
      <c r="AL29" s="3">
        <v>0.58785860000000001</v>
      </c>
      <c r="AM29">
        <f t="shared" si="7"/>
        <v>0.49088469999999995</v>
      </c>
    </row>
    <row r="30" spans="1:39" x14ac:dyDescent="0.25">
      <c r="A30">
        <v>2046</v>
      </c>
      <c r="B30" s="2">
        <v>567096</v>
      </c>
      <c r="C30" s="2">
        <v>30288</v>
      </c>
      <c r="D30" s="2">
        <v>273085</v>
      </c>
      <c r="E30" s="2">
        <v>15066</v>
      </c>
      <c r="F30" s="2">
        <v>174823</v>
      </c>
      <c r="G30" s="2">
        <v>35924</v>
      </c>
      <c r="H30" s="2">
        <v>105363</v>
      </c>
      <c r="I30" s="2">
        <v>47185</v>
      </c>
      <c r="J30" s="1"/>
      <c r="L30">
        <v>2046</v>
      </c>
      <c r="M30">
        <f t="shared" si="8"/>
        <v>2001.7543042111752</v>
      </c>
      <c r="N30">
        <f t="shared" si="10"/>
        <v>995.72207961059041</v>
      </c>
      <c r="O30">
        <f t="shared" si="0"/>
        <v>2374.2413373112204</v>
      </c>
      <c r="P30">
        <f t="shared" si="11"/>
        <v>3118.4884061081711</v>
      </c>
      <c r="Q30">
        <f t="shared" si="12"/>
        <v>8490.2061272411556</v>
      </c>
      <c r="S30">
        <f t="shared" si="9"/>
        <v>5.3408946633374241E-2</v>
      </c>
      <c r="T30">
        <f t="shared" si="1"/>
        <v>5.5169635827672703E-2</v>
      </c>
      <c r="U30">
        <f t="shared" si="2"/>
        <v>0.20548783626868319</v>
      </c>
      <c r="V30">
        <f t="shared" si="3"/>
        <v>0.44783273065497375</v>
      </c>
      <c r="X30">
        <f t="shared" si="4"/>
        <v>18048.371439695875</v>
      </c>
      <c r="Y30">
        <f t="shared" si="5"/>
        <v>11554.169728113782</v>
      </c>
      <c r="Z30">
        <f t="shared" si="6"/>
        <v>6963.511580645868</v>
      </c>
      <c r="AB30" s="3">
        <v>0.5005328</v>
      </c>
      <c r="AC30" s="3">
        <v>3.2312300000000002E-2</v>
      </c>
      <c r="AD30" s="3">
        <v>0.86304999999999998</v>
      </c>
      <c r="AF30" s="3">
        <v>0.4357607</v>
      </c>
      <c r="AG30" s="3">
        <v>8.4908700000000004E-2</v>
      </c>
      <c r="AH30" s="3">
        <v>0.81458960000000002</v>
      </c>
      <c r="AJ30" s="3">
        <v>0.31521500000000002</v>
      </c>
      <c r="AK30" s="3">
        <v>0.1890607</v>
      </c>
      <c r="AL30" s="3">
        <v>0.58293709999999999</v>
      </c>
      <c r="AM30">
        <f t="shared" si="7"/>
        <v>0.49572430000000001</v>
      </c>
    </row>
    <row r="31" spans="1:39" x14ac:dyDescent="0.25">
      <c r="A31">
        <v>2047</v>
      </c>
      <c r="B31" s="2">
        <v>567726</v>
      </c>
      <c r="C31" s="2">
        <v>30229</v>
      </c>
      <c r="D31" s="2">
        <v>274363</v>
      </c>
      <c r="E31" s="2">
        <v>15054</v>
      </c>
      <c r="F31" s="2">
        <v>174551</v>
      </c>
      <c r="G31" s="2">
        <v>35311</v>
      </c>
      <c r="H31" s="2">
        <v>107768</v>
      </c>
      <c r="I31" s="2">
        <v>48244</v>
      </c>
      <c r="J31" s="1"/>
      <c r="L31">
        <v>2047</v>
      </c>
      <c r="M31">
        <f t="shared" si="8"/>
        <v>1997.8549545034207</v>
      </c>
      <c r="N31">
        <f t="shared" si="10"/>
        <v>994.92899153443705</v>
      </c>
      <c r="O31">
        <f t="shared" si="0"/>
        <v>2333.7277547543845</v>
      </c>
      <c r="P31">
        <f t="shared" si="11"/>
        <v>3188.4784288287083</v>
      </c>
      <c r="Q31">
        <f t="shared" si="12"/>
        <v>8514.99012962095</v>
      </c>
      <c r="S31">
        <f t="shared" si="9"/>
        <v>5.3245755875193312E-2</v>
      </c>
      <c r="T31">
        <f t="shared" si="1"/>
        <v>5.4868914540225903E-2</v>
      </c>
      <c r="U31">
        <f t="shared" si="2"/>
        <v>0.20229617704854169</v>
      </c>
      <c r="V31">
        <f t="shared" si="3"/>
        <v>0.44766535520748274</v>
      </c>
      <c r="X31">
        <f t="shared" si="4"/>
        <v>18132.835319806214</v>
      </c>
      <c r="Y31">
        <f t="shared" si="5"/>
        <v>11536.193065054305</v>
      </c>
      <c r="Z31">
        <f t="shared" si="6"/>
        <v>7122.4596492416104</v>
      </c>
      <c r="AB31" s="3">
        <v>0.49434139999999999</v>
      </c>
      <c r="AC31" s="3">
        <v>3.0146200000000001E-2</v>
      </c>
      <c r="AD31" s="3">
        <v>0.8611219</v>
      </c>
      <c r="AF31" s="3">
        <v>0.4532429</v>
      </c>
      <c r="AG31" s="3">
        <v>8.0383399999999994E-2</v>
      </c>
      <c r="AH31" s="3">
        <v>0.81549229999999995</v>
      </c>
      <c r="AJ31" s="3">
        <v>0.31668030000000003</v>
      </c>
      <c r="AK31" s="3">
        <v>0.17972869999999999</v>
      </c>
      <c r="AL31" s="3">
        <v>0.57467889999999999</v>
      </c>
      <c r="AM31">
        <f t="shared" si="7"/>
        <v>0.50359100000000001</v>
      </c>
    </row>
    <row r="32" spans="1:39" x14ac:dyDescent="0.25">
      <c r="A32">
        <v>2048</v>
      </c>
      <c r="B32" s="2">
        <v>566673</v>
      </c>
      <c r="C32" s="2">
        <v>30350</v>
      </c>
      <c r="D32" s="2">
        <v>275707</v>
      </c>
      <c r="E32" s="2">
        <v>15167</v>
      </c>
      <c r="F32" s="2">
        <v>174526</v>
      </c>
      <c r="G32" s="2">
        <v>34767</v>
      </c>
      <c r="H32" s="2">
        <v>109945</v>
      </c>
      <c r="I32" s="2">
        <v>49370</v>
      </c>
      <c r="J32" s="1"/>
      <c r="L32">
        <v>2048</v>
      </c>
      <c r="M32">
        <f t="shared" si="8"/>
        <v>2005.8519259379675</v>
      </c>
      <c r="N32">
        <f t="shared" si="10"/>
        <v>1002.3972375848815</v>
      </c>
      <c r="O32">
        <f t="shared" si="0"/>
        <v>2297.7744286354305</v>
      </c>
      <c r="P32">
        <f t="shared" si="11"/>
        <v>3262.8965266411024</v>
      </c>
      <c r="Q32">
        <f t="shared" si="12"/>
        <v>8568.9201187993822</v>
      </c>
      <c r="S32">
        <f t="shared" si="9"/>
        <v>5.3558224937485993E-2</v>
      </c>
      <c r="T32">
        <f t="shared" si="1"/>
        <v>5.5011298226015297E-2</v>
      </c>
      <c r="U32">
        <f t="shared" si="2"/>
        <v>0.19920814090737196</v>
      </c>
      <c r="V32">
        <f t="shared" si="3"/>
        <v>0.44904270316976669</v>
      </c>
      <c r="X32">
        <f t="shared" si="4"/>
        <v>18221.661184335397</v>
      </c>
      <c r="Y32">
        <f t="shared" si="5"/>
        <v>11534.540798228987</v>
      </c>
      <c r="Z32">
        <f t="shared" si="6"/>
        <v>7266.3390443904391</v>
      </c>
      <c r="AB32" s="3">
        <v>0.491286</v>
      </c>
      <c r="AC32" s="3">
        <v>2.8301799999999998E-2</v>
      </c>
      <c r="AD32" s="3">
        <v>0.86034089999999996</v>
      </c>
      <c r="AF32" s="3">
        <v>0.46236660000000002</v>
      </c>
      <c r="AG32" s="3">
        <v>7.4252499999999999E-2</v>
      </c>
      <c r="AH32" s="3">
        <v>0.81756870000000004</v>
      </c>
      <c r="AJ32" s="3">
        <v>0.3224612</v>
      </c>
      <c r="AK32" s="3">
        <v>0.17259540000000001</v>
      </c>
      <c r="AL32" s="3">
        <v>0.56881170000000003</v>
      </c>
      <c r="AM32">
        <f t="shared" si="7"/>
        <v>0.50494339999999993</v>
      </c>
    </row>
    <row r="33" spans="1:39" x14ac:dyDescent="0.25">
      <c r="A33">
        <v>2049</v>
      </c>
      <c r="B33" s="2">
        <v>567292</v>
      </c>
      <c r="C33" s="2">
        <v>30421</v>
      </c>
      <c r="D33" s="2">
        <v>277211</v>
      </c>
      <c r="E33" s="2">
        <v>15282</v>
      </c>
      <c r="F33" s="2">
        <v>174616</v>
      </c>
      <c r="G33" s="2">
        <v>34084</v>
      </c>
      <c r="H33" s="2">
        <v>112201</v>
      </c>
      <c r="I33" s="2">
        <v>50501</v>
      </c>
      <c r="J33" s="1"/>
      <c r="L33">
        <v>2049</v>
      </c>
      <c r="M33">
        <f t="shared" si="8"/>
        <v>2010.544363721875</v>
      </c>
      <c r="N33">
        <f t="shared" si="10"/>
        <v>1009.9976649813516</v>
      </c>
      <c r="O33">
        <f t="shared" si="0"/>
        <v>2252.6344989676995</v>
      </c>
      <c r="P33">
        <f t="shared" si="11"/>
        <v>3337.6450778185599</v>
      </c>
      <c r="Q33">
        <f t="shared" si="12"/>
        <v>8610.8216054894874</v>
      </c>
      <c r="S33">
        <f t="shared" si="9"/>
        <v>5.3624940947519094E-2</v>
      </c>
      <c r="T33">
        <f t="shared" si="1"/>
        <v>5.512768252342079E-2</v>
      </c>
      <c r="U33">
        <f t="shared" si="2"/>
        <v>0.19519402574792688</v>
      </c>
      <c r="V33">
        <f t="shared" si="3"/>
        <v>0.45009402768246271</v>
      </c>
      <c r="X33">
        <f t="shared" si="4"/>
        <v>18321.061556546621</v>
      </c>
      <c r="Y33">
        <f t="shared" si="5"/>
        <v>11540.488958800137</v>
      </c>
      <c r="Z33">
        <f t="shared" si="6"/>
        <v>7415.439602707278</v>
      </c>
      <c r="AB33" s="3">
        <v>0.48524050000000002</v>
      </c>
      <c r="AC33" s="3">
        <v>2.8476499999999998E-2</v>
      </c>
      <c r="AD33" s="3">
        <v>0.85904239999999998</v>
      </c>
      <c r="AF33" s="3">
        <v>0.47280889999999998</v>
      </c>
      <c r="AG33" s="3">
        <v>7.0617799999999994E-2</v>
      </c>
      <c r="AH33" s="3">
        <v>0.81709580000000004</v>
      </c>
      <c r="AJ33" s="3">
        <v>0.3321539</v>
      </c>
      <c r="AK33" s="3">
        <v>0.1617276</v>
      </c>
      <c r="AL33" s="3">
        <v>0.56315009999999999</v>
      </c>
      <c r="AM33">
        <f t="shared" si="7"/>
        <v>0.50611850000000003</v>
      </c>
    </row>
    <row r="34" spans="1:39" x14ac:dyDescent="0.25">
      <c r="A34">
        <v>2050</v>
      </c>
      <c r="B34" s="2">
        <v>566153</v>
      </c>
      <c r="C34" s="2">
        <v>30373</v>
      </c>
      <c r="D34" s="2">
        <v>278096</v>
      </c>
      <c r="E34" s="2">
        <v>15397</v>
      </c>
      <c r="F34" s="2">
        <v>175288</v>
      </c>
      <c r="G34" s="2">
        <v>33530</v>
      </c>
      <c r="H34" s="2">
        <v>114014</v>
      </c>
      <c r="I34" s="2">
        <v>51429</v>
      </c>
      <c r="J34" s="1"/>
      <c r="L34">
        <v>2050</v>
      </c>
      <c r="M34">
        <f t="shared" si="8"/>
        <v>2007.3720114172615</v>
      </c>
      <c r="N34">
        <f t="shared" si="10"/>
        <v>1017.5980923778216</v>
      </c>
      <c r="O34">
        <f t="shared" si="0"/>
        <v>2216.0202661186177</v>
      </c>
      <c r="P34">
        <f t="shared" si="11"/>
        <v>3398.977222374423</v>
      </c>
      <c r="Q34">
        <f t="shared" si="12"/>
        <v>8639.9675922881252</v>
      </c>
      <c r="S34">
        <f t="shared" si="9"/>
        <v>5.36480421370195E-2</v>
      </c>
      <c r="T34">
        <f t="shared" si="1"/>
        <v>5.5365772970485012E-2</v>
      </c>
      <c r="U34">
        <f t="shared" si="2"/>
        <v>0.19128519921500617</v>
      </c>
      <c r="V34">
        <f t="shared" si="3"/>
        <v>0.4510761836265722</v>
      </c>
      <c r="X34">
        <f t="shared" si="4"/>
        <v>18379.551802162932</v>
      </c>
      <c r="Y34">
        <f t="shared" si="5"/>
        <v>11584.901891064726</v>
      </c>
      <c r="Z34">
        <f t="shared" si="6"/>
        <v>7535.2619928794538</v>
      </c>
      <c r="AB34" s="3">
        <v>0.48063980000000001</v>
      </c>
      <c r="AC34" s="3">
        <v>2.7530099999999998E-2</v>
      </c>
      <c r="AD34" s="3">
        <v>0.85875020000000002</v>
      </c>
      <c r="AF34" s="3">
        <v>0.48544110000000001</v>
      </c>
      <c r="AG34" s="3">
        <v>6.4271400000000006E-2</v>
      </c>
      <c r="AH34" s="3">
        <v>0.8203471</v>
      </c>
      <c r="AJ34" s="3">
        <v>0.33330989999999999</v>
      </c>
      <c r="AK34" s="3">
        <v>0.15775259999999999</v>
      </c>
      <c r="AL34" s="3">
        <v>0.55837879999999995</v>
      </c>
      <c r="AM34">
        <f t="shared" si="7"/>
        <v>0.50893750000000004</v>
      </c>
    </row>
    <row r="35" spans="1:39" x14ac:dyDescent="0.25">
      <c r="A35">
        <v>2051</v>
      </c>
      <c r="B35" s="2">
        <v>565897</v>
      </c>
      <c r="C35" s="2">
        <v>30382</v>
      </c>
      <c r="D35" s="2">
        <v>279032</v>
      </c>
      <c r="E35" s="2">
        <v>15423</v>
      </c>
      <c r="F35" s="2">
        <v>176131</v>
      </c>
      <c r="G35" s="2">
        <v>33430</v>
      </c>
      <c r="H35" s="2">
        <v>116039</v>
      </c>
      <c r="I35" s="2">
        <v>52112</v>
      </c>
      <c r="J35" s="1"/>
      <c r="L35">
        <v>2051</v>
      </c>
      <c r="M35">
        <f t="shared" si="8"/>
        <v>2007.9668274743767</v>
      </c>
      <c r="N35">
        <f t="shared" ref="N35:N53" si="13">$K$3*E35/1000</f>
        <v>1019.3164498761539</v>
      </c>
      <c r="O35">
        <f t="shared" ref="O35:O53" si="14">$K$3*G35/1000</f>
        <v>2209.4111988173399</v>
      </c>
      <c r="P35">
        <f t="shared" ref="P35:P53" si="15">$K$3*I35/1000</f>
        <v>3444.117152042154</v>
      </c>
      <c r="Q35">
        <f t="shared" si="12"/>
        <v>8680.8116282100236</v>
      </c>
      <c r="S35">
        <f t="shared" si="9"/>
        <v>5.368821534660901E-2</v>
      </c>
      <c r="T35">
        <f t="shared" ref="T35:T53" si="16">E35/D35</f>
        <v>5.527323031050202E-2</v>
      </c>
      <c r="U35">
        <f t="shared" ref="U35:U53" si="17">G35/F35</f>
        <v>0.18980190880651335</v>
      </c>
      <c r="V35">
        <f t="shared" ref="V35:V53" si="18">I35/H35</f>
        <v>0.44909039202337148</v>
      </c>
      <c r="X35">
        <f t="shared" ref="X35:X53" si="19">$K$3*D35/1000</f>
        <v>18441.412672102899</v>
      </c>
      <c r="Y35">
        <f t="shared" ref="Y35:Y53" si="20">$K$3*F35/1000</f>
        <v>11640.616328414504</v>
      </c>
      <c r="Z35">
        <f t="shared" ref="Z35:Z53" si="21">$K$3*H35/1000</f>
        <v>7669.0956057303401</v>
      </c>
      <c r="AB35" s="3">
        <v>0.48080869999999998</v>
      </c>
      <c r="AC35" s="3">
        <v>2.8161599999999998E-2</v>
      </c>
      <c r="AD35" s="3">
        <v>0.85893730000000001</v>
      </c>
      <c r="AF35" s="3">
        <v>0.4870295</v>
      </c>
      <c r="AG35" s="3">
        <v>5.8609799999999997E-2</v>
      </c>
      <c r="AH35" s="3">
        <v>0.82434669999999999</v>
      </c>
      <c r="AJ35" s="3">
        <v>0.34084229999999999</v>
      </c>
      <c r="AK35" s="3">
        <v>0.14949280000000001</v>
      </c>
      <c r="AL35" s="3">
        <v>0.55905340000000003</v>
      </c>
      <c r="AM35">
        <f t="shared" ref="AM35:AM54" si="22">1-AK35-AJ35</f>
        <v>0.50966489999999998</v>
      </c>
    </row>
    <row r="36" spans="1:39" x14ac:dyDescent="0.25">
      <c r="A36">
        <v>2052</v>
      </c>
      <c r="B36" s="2">
        <v>564588</v>
      </c>
      <c r="C36" s="2">
        <v>30393</v>
      </c>
      <c r="D36" s="2">
        <v>279892</v>
      </c>
      <c r="E36" s="2">
        <v>15413</v>
      </c>
      <c r="F36" s="2">
        <v>177451</v>
      </c>
      <c r="G36" s="2">
        <v>33372</v>
      </c>
      <c r="H36" s="2">
        <v>117571</v>
      </c>
      <c r="I36" s="2">
        <v>53284</v>
      </c>
      <c r="J36" s="1"/>
      <c r="L36">
        <v>2052</v>
      </c>
      <c r="M36">
        <f t="shared" si="8"/>
        <v>2008.693824877517</v>
      </c>
      <c r="N36">
        <f t="shared" si="13"/>
        <v>1018.655543146026</v>
      </c>
      <c r="O36">
        <f t="shared" si="14"/>
        <v>2205.5779397825982</v>
      </c>
      <c r="P36">
        <f t="shared" si="15"/>
        <v>3521.5754208131352</v>
      </c>
      <c r="Q36">
        <f t="shared" si="12"/>
        <v>8754.5027286192762</v>
      </c>
      <c r="S36">
        <f t="shared" si="9"/>
        <v>5.383217496652426E-2</v>
      </c>
      <c r="T36">
        <f t="shared" si="16"/>
        <v>5.5067668958026665E-2</v>
      </c>
      <c r="U36">
        <f t="shared" si="17"/>
        <v>0.18806318363942723</v>
      </c>
      <c r="V36">
        <f t="shared" si="18"/>
        <v>0.45320699832441674</v>
      </c>
      <c r="X36">
        <f t="shared" si="19"/>
        <v>18498.250650893893</v>
      </c>
      <c r="Y36">
        <f t="shared" si="20"/>
        <v>11727.856016791377</v>
      </c>
      <c r="Z36">
        <f t="shared" si="21"/>
        <v>7770.3465167859231</v>
      </c>
      <c r="AB36" s="3">
        <v>0.47823090000000001</v>
      </c>
      <c r="AC36" s="3">
        <v>2.8461E-2</v>
      </c>
      <c r="AD36" s="3">
        <v>0.85734849999999996</v>
      </c>
      <c r="AF36" s="3">
        <v>0.49112709999999998</v>
      </c>
      <c r="AG36" s="3">
        <v>5.5113799999999998E-2</v>
      </c>
      <c r="AH36" s="3">
        <v>0.82510660000000002</v>
      </c>
      <c r="AJ36" s="3">
        <v>0.35000130000000002</v>
      </c>
      <c r="AK36" s="3">
        <v>0.1412168</v>
      </c>
      <c r="AL36" s="3">
        <v>0.55255120000000002</v>
      </c>
      <c r="AM36">
        <f t="shared" si="22"/>
        <v>0.50878190000000001</v>
      </c>
    </row>
    <row r="37" spans="1:39" x14ac:dyDescent="0.25">
      <c r="A37">
        <v>2053</v>
      </c>
      <c r="B37" s="2">
        <v>563582</v>
      </c>
      <c r="C37" s="2">
        <v>30359</v>
      </c>
      <c r="D37" s="2">
        <v>280610</v>
      </c>
      <c r="E37" s="2">
        <v>15441</v>
      </c>
      <c r="F37" s="2">
        <v>179415</v>
      </c>
      <c r="G37" s="2">
        <v>33499</v>
      </c>
      <c r="H37" s="2">
        <v>118468</v>
      </c>
      <c r="I37" s="2">
        <v>53648</v>
      </c>
      <c r="J37" s="1"/>
      <c r="L37">
        <v>2053</v>
      </c>
      <c r="M37">
        <f t="shared" si="8"/>
        <v>2006.4467419950824</v>
      </c>
      <c r="N37">
        <f t="shared" si="13"/>
        <v>1020.506081990384</v>
      </c>
      <c r="O37">
        <f t="shared" si="14"/>
        <v>2213.9714552552214</v>
      </c>
      <c r="P37">
        <f t="shared" si="15"/>
        <v>3545.6324257897882</v>
      </c>
      <c r="Q37">
        <f t="shared" si="12"/>
        <v>8786.5567050304762</v>
      </c>
      <c r="S37">
        <f t="shared" si="9"/>
        <v>5.3867937584947706E-2</v>
      </c>
      <c r="T37">
        <f t="shared" si="16"/>
        <v>5.5026549303303515E-2</v>
      </c>
      <c r="U37">
        <f t="shared" si="17"/>
        <v>0.18671237076052727</v>
      </c>
      <c r="V37">
        <f t="shared" si="18"/>
        <v>0.45284802647128336</v>
      </c>
      <c r="X37">
        <f t="shared" si="19"/>
        <v>18545.703754117068</v>
      </c>
      <c r="Y37">
        <f t="shared" si="20"/>
        <v>11857.658098588481</v>
      </c>
      <c r="Z37">
        <f t="shared" si="21"/>
        <v>7829.6298504783899</v>
      </c>
      <c r="AB37" s="3">
        <v>0.48130149999999999</v>
      </c>
      <c r="AC37" s="3">
        <v>2.5106E-2</v>
      </c>
      <c r="AD37" s="3">
        <v>0.85812690000000003</v>
      </c>
      <c r="AF37" s="3">
        <v>0.48889450000000001</v>
      </c>
      <c r="AG37" s="3">
        <v>5.7910400000000001E-2</v>
      </c>
      <c r="AH37" s="3">
        <v>0.8264861</v>
      </c>
      <c r="AJ37" s="3">
        <v>0.3567208</v>
      </c>
      <c r="AK37" s="3">
        <v>0.1320779</v>
      </c>
      <c r="AL37" s="3">
        <v>0.55312830000000002</v>
      </c>
      <c r="AM37">
        <f t="shared" si="22"/>
        <v>0.51120129999999997</v>
      </c>
    </row>
    <row r="38" spans="1:39" x14ac:dyDescent="0.25">
      <c r="A38">
        <v>2054</v>
      </c>
      <c r="B38" s="2">
        <v>562288</v>
      </c>
      <c r="C38" s="2">
        <v>30309</v>
      </c>
      <c r="D38" s="2">
        <v>281370</v>
      </c>
      <c r="E38" s="2">
        <v>15437</v>
      </c>
      <c r="F38" s="2">
        <v>182001</v>
      </c>
      <c r="G38" s="2">
        <v>33969</v>
      </c>
      <c r="H38" s="2">
        <v>119059</v>
      </c>
      <c r="I38" s="2">
        <v>54172</v>
      </c>
      <c r="J38" s="1"/>
      <c r="L38">
        <v>2054</v>
      </c>
      <c r="M38">
        <f t="shared" si="8"/>
        <v>2003.1422083444434</v>
      </c>
      <c r="N38">
        <f t="shared" si="13"/>
        <v>1020.2417192983329</v>
      </c>
      <c r="O38">
        <f t="shared" si="14"/>
        <v>2245.0340715712296</v>
      </c>
      <c r="P38">
        <f t="shared" si="15"/>
        <v>3580.2639384484869</v>
      </c>
      <c r="Q38">
        <f t="shared" si="12"/>
        <v>8848.6819376624917</v>
      </c>
      <c r="S38">
        <f t="shared" si="9"/>
        <v>5.3902982101698776E-2</v>
      </c>
      <c r="T38">
        <f t="shared" si="16"/>
        <v>5.4863702598002627E-2</v>
      </c>
      <c r="U38">
        <f t="shared" si="17"/>
        <v>0.18664183163828771</v>
      </c>
      <c r="V38">
        <f t="shared" si="18"/>
        <v>0.45500130187554072</v>
      </c>
      <c r="X38">
        <f t="shared" si="19"/>
        <v>18595.932665606786</v>
      </c>
      <c r="Y38">
        <f t="shared" si="20"/>
        <v>12028.56857899954</v>
      </c>
      <c r="Z38">
        <f t="shared" si="21"/>
        <v>7868.6894382289447</v>
      </c>
      <c r="AB38" s="3">
        <v>0.48538930000000002</v>
      </c>
      <c r="AC38" s="3">
        <v>2.5539300000000001E-2</v>
      </c>
      <c r="AD38" s="3">
        <v>0.8573267</v>
      </c>
      <c r="AF38" s="3">
        <v>0.48177209999999998</v>
      </c>
      <c r="AG38" s="3">
        <v>5.3411800000000002E-2</v>
      </c>
      <c r="AH38" s="3">
        <v>0.82725919999999997</v>
      </c>
      <c r="AJ38" s="3">
        <v>0.36481069999999999</v>
      </c>
      <c r="AK38" s="3">
        <v>0.12660950000000001</v>
      </c>
      <c r="AL38" s="3">
        <v>0.54870269999999999</v>
      </c>
      <c r="AM38">
        <f t="shared" si="22"/>
        <v>0.50857979999999992</v>
      </c>
    </row>
    <row r="39" spans="1:39" x14ac:dyDescent="0.25">
      <c r="A39">
        <v>2055</v>
      </c>
      <c r="B39" s="2">
        <v>562426</v>
      </c>
      <c r="C39" s="2">
        <v>30480</v>
      </c>
      <c r="D39" s="2">
        <v>282028</v>
      </c>
      <c r="E39" s="2">
        <v>15603</v>
      </c>
      <c r="F39" s="2">
        <v>184808</v>
      </c>
      <c r="G39" s="2">
        <v>34693</v>
      </c>
      <c r="H39" s="2">
        <v>119244</v>
      </c>
      <c r="I39" s="2">
        <v>54479</v>
      </c>
      <c r="J39" s="1"/>
      <c r="L39">
        <v>2055</v>
      </c>
      <c r="M39">
        <f t="shared" si="8"/>
        <v>2014.4437134296293</v>
      </c>
      <c r="N39">
        <f t="shared" si="13"/>
        <v>1031.212771018455</v>
      </c>
      <c r="O39">
        <f t="shared" si="14"/>
        <v>2292.8837188324846</v>
      </c>
      <c r="P39">
        <f t="shared" si="15"/>
        <v>3600.5537750634112</v>
      </c>
      <c r="Q39">
        <f t="shared" si="12"/>
        <v>8939.093978343979</v>
      </c>
      <c r="S39">
        <f t="shared" si="9"/>
        <v>5.4193796161628373E-2</v>
      </c>
      <c r="T39">
        <f t="shared" si="16"/>
        <v>5.5324294041726355E-2</v>
      </c>
      <c r="U39">
        <f t="shared" si="17"/>
        <v>0.18772455737846847</v>
      </c>
      <c r="V39">
        <f t="shared" si="18"/>
        <v>0.4568699473348764</v>
      </c>
      <c r="X39">
        <f t="shared" si="19"/>
        <v>18639.420328449196</v>
      </c>
      <c r="Y39">
        <f t="shared" si="20"/>
        <v>12214.085098146421</v>
      </c>
      <c r="Z39">
        <f t="shared" si="21"/>
        <v>7880.9162127363097</v>
      </c>
      <c r="AB39" s="3">
        <v>0.47960130000000001</v>
      </c>
      <c r="AC39" s="3">
        <v>2.62633E-2</v>
      </c>
      <c r="AD39" s="3">
        <v>0.85807080000000002</v>
      </c>
      <c r="AF39" s="3">
        <v>0.4844271</v>
      </c>
      <c r="AG39" s="3">
        <v>5.1869999999999999E-2</v>
      </c>
      <c r="AH39" s="3">
        <v>0.82986669999999996</v>
      </c>
      <c r="AJ39" s="3">
        <v>0.38063130000000001</v>
      </c>
      <c r="AK39" s="3">
        <v>0.117507</v>
      </c>
      <c r="AL39" s="3">
        <v>0.5461239</v>
      </c>
      <c r="AM39">
        <f t="shared" si="22"/>
        <v>0.50186169999999997</v>
      </c>
    </row>
    <row r="40" spans="1:39" x14ac:dyDescent="0.25">
      <c r="A40">
        <v>2056</v>
      </c>
      <c r="B40" s="2">
        <v>562082</v>
      </c>
      <c r="C40" s="2">
        <v>30708</v>
      </c>
      <c r="D40" s="2">
        <v>282769</v>
      </c>
      <c r="E40" s="2">
        <v>15811</v>
      </c>
      <c r="F40" s="2">
        <v>187854</v>
      </c>
      <c r="G40" s="2">
        <v>35179</v>
      </c>
      <c r="H40" s="2">
        <v>119199</v>
      </c>
      <c r="I40" s="2">
        <v>54453</v>
      </c>
      <c r="J40" s="1"/>
      <c r="L40">
        <v>2056</v>
      </c>
      <c r="M40">
        <f t="shared" si="8"/>
        <v>2029.5123868765438</v>
      </c>
      <c r="N40">
        <f t="shared" si="13"/>
        <v>1044.9596310051138</v>
      </c>
      <c r="O40">
        <f t="shared" si="14"/>
        <v>2325.0037859166973</v>
      </c>
      <c r="P40">
        <f t="shared" si="15"/>
        <v>3598.8354175650788</v>
      </c>
      <c r="Q40">
        <f t="shared" si="12"/>
        <v>8998.311221363434</v>
      </c>
      <c r="S40">
        <f t="shared" si="9"/>
        <v>5.4632598090670045E-2</v>
      </c>
      <c r="T40">
        <f t="shared" si="16"/>
        <v>5.5914898733595265E-2</v>
      </c>
      <c r="U40">
        <f t="shared" si="17"/>
        <v>0.18726777178021228</v>
      </c>
      <c r="V40">
        <f t="shared" si="18"/>
        <v>0.45682430221730047</v>
      </c>
      <c r="X40">
        <f t="shared" si="19"/>
        <v>18688.393517151668</v>
      </c>
      <c r="Y40">
        <f t="shared" si="20"/>
        <v>12415.397288143358</v>
      </c>
      <c r="Z40">
        <f t="shared" si="21"/>
        <v>7877.9421324507339</v>
      </c>
      <c r="AB40" s="3">
        <v>0.47377900000000001</v>
      </c>
      <c r="AC40" s="3">
        <v>2.59647E-2</v>
      </c>
      <c r="AD40" s="3">
        <v>0.85690089999999997</v>
      </c>
      <c r="AF40" s="3">
        <v>0.48956100000000002</v>
      </c>
      <c r="AG40" s="3">
        <v>4.8798500000000002E-2</v>
      </c>
      <c r="AH40" s="3">
        <v>0.82994769999999995</v>
      </c>
      <c r="AJ40" s="3">
        <v>0.3916308</v>
      </c>
      <c r="AK40" s="3">
        <v>0.1135999</v>
      </c>
      <c r="AL40" s="3">
        <v>0.54087700000000005</v>
      </c>
      <c r="AM40">
        <f t="shared" si="22"/>
        <v>0.49476930000000002</v>
      </c>
    </row>
    <row r="41" spans="1:39" x14ac:dyDescent="0.25">
      <c r="A41">
        <v>2057</v>
      </c>
      <c r="B41" s="2">
        <v>562010</v>
      </c>
      <c r="C41" s="2">
        <v>30731</v>
      </c>
      <c r="D41" s="2">
        <v>283399</v>
      </c>
      <c r="E41" s="2">
        <v>16010</v>
      </c>
      <c r="F41" s="2">
        <v>191238</v>
      </c>
      <c r="G41" s="2">
        <v>35815</v>
      </c>
      <c r="H41" s="2">
        <v>119034</v>
      </c>
      <c r="I41" s="2">
        <v>54310</v>
      </c>
      <c r="J41" s="1"/>
      <c r="L41">
        <v>2057</v>
      </c>
      <c r="M41">
        <f t="shared" si="8"/>
        <v>2031.0324723558379</v>
      </c>
      <c r="N41">
        <f t="shared" si="13"/>
        <v>1058.1116749346577</v>
      </c>
      <c r="O41">
        <f t="shared" si="14"/>
        <v>2367.037453952827</v>
      </c>
      <c r="P41">
        <f t="shared" si="15"/>
        <v>3589.3844513242511</v>
      </c>
      <c r="Q41">
        <f t="shared" si="12"/>
        <v>9045.5660525675739</v>
      </c>
      <c r="S41">
        <f t="shared" si="9"/>
        <v>5.4680521698902154E-2</v>
      </c>
      <c r="T41">
        <f t="shared" si="16"/>
        <v>5.6492789318240359E-2</v>
      </c>
      <c r="U41">
        <f t="shared" si="17"/>
        <v>0.18727972474089877</v>
      </c>
      <c r="V41">
        <f t="shared" si="18"/>
        <v>0.45625619570878906</v>
      </c>
      <c r="X41">
        <f t="shared" si="19"/>
        <v>18730.030641149722</v>
      </c>
      <c r="Y41">
        <f t="shared" si="20"/>
        <v>12639.048125618618</v>
      </c>
      <c r="Z41">
        <f t="shared" si="21"/>
        <v>7867.0371714036246</v>
      </c>
      <c r="AB41" s="3">
        <v>0.47185769999999999</v>
      </c>
      <c r="AC41" s="3">
        <v>2.6732599999999999E-2</v>
      </c>
      <c r="AD41" s="3">
        <v>0.85521829999999999</v>
      </c>
      <c r="AF41" s="3">
        <v>0.48976140000000001</v>
      </c>
      <c r="AG41" s="3">
        <v>4.4834199999999998E-2</v>
      </c>
      <c r="AH41" s="3">
        <v>0.829924</v>
      </c>
      <c r="AJ41" s="3">
        <v>0.40030579999999999</v>
      </c>
      <c r="AK41" s="3">
        <v>0.1089857</v>
      </c>
      <c r="AL41" s="3">
        <v>0.53742630000000002</v>
      </c>
      <c r="AM41">
        <f t="shared" si="22"/>
        <v>0.49070850000000005</v>
      </c>
    </row>
    <row r="42" spans="1:39" x14ac:dyDescent="0.25">
      <c r="A42">
        <v>2058</v>
      </c>
      <c r="B42" s="2">
        <v>561760</v>
      </c>
      <c r="C42" s="2">
        <v>30996</v>
      </c>
      <c r="D42" s="2">
        <v>283956</v>
      </c>
      <c r="E42" s="2">
        <v>16176</v>
      </c>
      <c r="F42" s="2">
        <v>193964</v>
      </c>
      <c r="G42" s="2">
        <v>36132</v>
      </c>
      <c r="H42" s="2">
        <v>119052</v>
      </c>
      <c r="I42" s="2">
        <v>54303</v>
      </c>
      <c r="J42" s="1"/>
      <c r="L42">
        <v>2058</v>
      </c>
      <c r="M42">
        <f t="shared" si="8"/>
        <v>2048.5465007042253</v>
      </c>
      <c r="N42">
        <f t="shared" si="13"/>
        <v>1069.0827266547797</v>
      </c>
      <c r="O42">
        <f t="shared" si="14"/>
        <v>2387.9881972978797</v>
      </c>
      <c r="P42">
        <f t="shared" si="15"/>
        <v>3588.9218166131614</v>
      </c>
      <c r="Q42">
        <f t="shared" si="12"/>
        <v>9094.5392412700457</v>
      </c>
      <c r="S42">
        <f t="shared" si="9"/>
        <v>5.5176587866704645E-2</v>
      </c>
      <c r="T42">
        <f t="shared" si="16"/>
        <v>5.6966572285847103E-2</v>
      </c>
      <c r="U42">
        <f t="shared" si="17"/>
        <v>0.1862819904724588</v>
      </c>
      <c r="V42">
        <f t="shared" si="18"/>
        <v>0.45612841447434732</v>
      </c>
      <c r="X42">
        <f t="shared" si="19"/>
        <v>18766.843146017844</v>
      </c>
      <c r="Y42">
        <f t="shared" si="20"/>
        <v>12819.211300251463</v>
      </c>
      <c r="Z42">
        <f t="shared" si="21"/>
        <v>7868.2268035178558</v>
      </c>
      <c r="AB42" s="3">
        <v>0.46798099999999998</v>
      </c>
      <c r="AC42" s="3">
        <v>2.7567700000000001E-2</v>
      </c>
      <c r="AD42" s="3">
        <v>0.85449149999999996</v>
      </c>
      <c r="AF42" s="3">
        <v>0.4962106</v>
      </c>
      <c r="AG42" s="3">
        <v>3.9899200000000003E-2</v>
      </c>
      <c r="AH42" s="3">
        <v>0.83114390000000005</v>
      </c>
      <c r="AJ42" s="3">
        <v>0.40473910000000002</v>
      </c>
      <c r="AK42" s="3">
        <v>0.1056093</v>
      </c>
      <c r="AL42" s="3">
        <v>0.53542990000000001</v>
      </c>
      <c r="AM42">
        <f t="shared" si="22"/>
        <v>0.48965159999999996</v>
      </c>
    </row>
    <row r="43" spans="1:39" x14ac:dyDescent="0.25">
      <c r="A43">
        <v>2059</v>
      </c>
      <c r="B43" s="2">
        <v>560399</v>
      </c>
      <c r="C43" s="2">
        <v>30800</v>
      </c>
      <c r="D43" s="2">
        <v>284289</v>
      </c>
      <c r="E43" s="2">
        <v>16269</v>
      </c>
      <c r="F43" s="2">
        <v>196204</v>
      </c>
      <c r="G43" s="2">
        <v>36439</v>
      </c>
      <c r="H43" s="2">
        <v>119728</v>
      </c>
      <c r="I43" s="2">
        <v>54163</v>
      </c>
      <c r="J43" s="1"/>
      <c r="L43">
        <v>2059</v>
      </c>
      <c r="M43">
        <f t="shared" si="8"/>
        <v>2035.59272879372</v>
      </c>
      <c r="N43">
        <f t="shared" si="13"/>
        <v>1075.2291592449685</v>
      </c>
      <c r="O43">
        <f t="shared" si="14"/>
        <v>2408.2780339128039</v>
      </c>
      <c r="P43">
        <f t="shared" si="15"/>
        <v>3579.6691223913722</v>
      </c>
      <c r="Q43">
        <f t="shared" si="12"/>
        <v>9098.7690443428655</v>
      </c>
      <c r="S43">
        <f t="shared" si="9"/>
        <v>5.4960840401214135E-2</v>
      </c>
      <c r="T43">
        <f t="shared" si="16"/>
        <v>5.722697677363528E-2</v>
      </c>
      <c r="U43">
        <f t="shared" si="17"/>
        <v>0.18571996493445597</v>
      </c>
      <c r="V43">
        <f t="shared" si="18"/>
        <v>0.4523837364693305</v>
      </c>
      <c r="X43">
        <f t="shared" si="19"/>
        <v>18788.851340131099</v>
      </c>
      <c r="Y43">
        <f t="shared" si="20"/>
        <v>12967.254407800099</v>
      </c>
      <c r="Z43">
        <f t="shared" si="21"/>
        <v>7912.904098474497</v>
      </c>
      <c r="AB43" s="3">
        <v>0.46582879999999999</v>
      </c>
      <c r="AC43" s="3">
        <v>2.8671499999999999E-2</v>
      </c>
      <c r="AD43" s="3">
        <v>0.85386700000000004</v>
      </c>
      <c r="AF43" s="3">
        <v>0.49772179999999999</v>
      </c>
      <c r="AG43" s="3">
        <v>3.7058399999999998E-2</v>
      </c>
      <c r="AH43" s="3">
        <v>0.82988620000000002</v>
      </c>
      <c r="AJ43" s="3">
        <v>0.41093980000000002</v>
      </c>
      <c r="AK43" s="3">
        <v>9.9074599999999999E-2</v>
      </c>
      <c r="AL43" s="3">
        <v>0.53387680000000004</v>
      </c>
      <c r="AM43">
        <f t="shared" si="22"/>
        <v>0.48998559999999997</v>
      </c>
    </row>
    <row r="44" spans="1:39" x14ac:dyDescent="0.25">
      <c r="A44">
        <v>2060</v>
      </c>
      <c r="B44" s="2">
        <v>560550</v>
      </c>
      <c r="C44" s="2">
        <v>31011</v>
      </c>
      <c r="D44" s="2">
        <v>284894</v>
      </c>
      <c r="E44" s="2">
        <v>16416</v>
      </c>
      <c r="F44" s="2">
        <v>197741</v>
      </c>
      <c r="G44" s="2">
        <v>36583</v>
      </c>
      <c r="H44" s="2">
        <v>120920</v>
      </c>
      <c r="I44" s="2">
        <v>54051</v>
      </c>
      <c r="J44" s="1"/>
      <c r="L44">
        <v>2060</v>
      </c>
      <c r="M44">
        <f t="shared" si="8"/>
        <v>2049.5378607994171</v>
      </c>
      <c r="N44">
        <f t="shared" si="13"/>
        <v>1084.9444881778477</v>
      </c>
      <c r="O44">
        <f t="shared" si="14"/>
        <v>2417.7950908266444</v>
      </c>
      <c r="P44">
        <f t="shared" si="15"/>
        <v>3572.2669670139403</v>
      </c>
      <c r="Q44">
        <f t="shared" si="12"/>
        <v>9124.5444068178494</v>
      </c>
      <c r="S44">
        <f t="shared" si="9"/>
        <v>5.5322451164035322E-2</v>
      </c>
      <c r="T44">
        <f t="shared" si="16"/>
        <v>5.7621431128770703E-2</v>
      </c>
      <c r="U44">
        <f t="shared" si="17"/>
        <v>0.1850046272649577</v>
      </c>
      <c r="V44">
        <f t="shared" si="18"/>
        <v>0.44699801521667221</v>
      </c>
      <c r="X44">
        <f t="shared" si="19"/>
        <v>18828.83619730383</v>
      </c>
      <c r="Y44">
        <f t="shared" si="20"/>
        <v>13068.835772220746</v>
      </c>
      <c r="Z44">
        <f t="shared" si="21"/>
        <v>7991.6841807057344</v>
      </c>
      <c r="AB44" s="3">
        <v>0.46061340000000001</v>
      </c>
      <c r="AC44" s="3">
        <v>2.90108E-2</v>
      </c>
      <c r="AD44" s="3">
        <v>0.85287159999999995</v>
      </c>
      <c r="AF44" s="3">
        <v>0.50044759999999999</v>
      </c>
      <c r="AG44" s="3">
        <v>3.6426399999999998E-2</v>
      </c>
      <c r="AH44" s="3">
        <v>0.82979760000000002</v>
      </c>
      <c r="AJ44" s="3">
        <v>0.42096430000000001</v>
      </c>
      <c r="AK44" s="3">
        <v>9.1903700000000005E-2</v>
      </c>
      <c r="AL44" s="3">
        <v>0.53521339999999995</v>
      </c>
      <c r="AM44">
        <f t="shared" si="22"/>
        <v>0.48713199999999995</v>
      </c>
    </row>
    <row r="45" spans="1:39" x14ac:dyDescent="0.25">
      <c r="A45">
        <v>2061</v>
      </c>
      <c r="B45" s="2">
        <v>559800</v>
      </c>
      <c r="C45" s="2">
        <v>31351</v>
      </c>
      <c r="D45" s="2">
        <v>285511</v>
      </c>
      <c r="E45" s="2">
        <v>16754</v>
      </c>
      <c r="F45" s="2">
        <v>199091</v>
      </c>
      <c r="G45" s="2">
        <v>36891</v>
      </c>
      <c r="H45" s="2">
        <v>121748</v>
      </c>
      <c r="I45" s="2">
        <v>53964</v>
      </c>
      <c r="J45" s="1"/>
      <c r="L45">
        <v>2061</v>
      </c>
      <c r="M45">
        <f t="shared" si="8"/>
        <v>2072.0086896237635</v>
      </c>
      <c r="N45">
        <f t="shared" si="13"/>
        <v>1107.2831356561683</v>
      </c>
      <c r="O45">
        <f t="shared" si="14"/>
        <v>2438.1510181145818</v>
      </c>
      <c r="P45">
        <f t="shared" si="15"/>
        <v>3566.5170784618281</v>
      </c>
      <c r="Q45">
        <f t="shared" si="12"/>
        <v>9183.9599218563417</v>
      </c>
      <c r="S45">
        <f t="shared" si="9"/>
        <v>5.6003929974991068E-2</v>
      </c>
      <c r="T45">
        <f t="shared" si="16"/>
        <v>5.8680751354588792E-2</v>
      </c>
      <c r="U45">
        <f t="shared" si="17"/>
        <v>0.1852971756633901</v>
      </c>
      <c r="V45">
        <f t="shared" si="18"/>
        <v>0.44324342083648194</v>
      </c>
      <c r="X45">
        <f t="shared" si="19"/>
        <v>18869.61414255272</v>
      </c>
      <c r="Y45">
        <f t="shared" si="20"/>
        <v>13158.058180788003</v>
      </c>
      <c r="Z45">
        <f t="shared" si="21"/>
        <v>8046.4072579603189</v>
      </c>
      <c r="AB45" s="3">
        <v>0.45243440000000001</v>
      </c>
      <c r="AC45" s="3">
        <v>2.9140699999999999E-2</v>
      </c>
      <c r="AD45" s="3">
        <v>0.85158889999999998</v>
      </c>
      <c r="AF45" s="3">
        <v>0.50441259999999999</v>
      </c>
      <c r="AG45" s="3">
        <v>3.5511399999999999E-2</v>
      </c>
      <c r="AH45" s="3">
        <v>0.82747090000000001</v>
      </c>
      <c r="AJ45" s="3">
        <v>0.43829879999999999</v>
      </c>
      <c r="AK45" s="3">
        <v>8.5619500000000001E-2</v>
      </c>
      <c r="AL45" s="3">
        <v>0.53453030000000001</v>
      </c>
      <c r="AM45">
        <f t="shared" si="22"/>
        <v>0.47608170000000005</v>
      </c>
    </row>
    <row r="46" spans="1:39" x14ac:dyDescent="0.25">
      <c r="A46">
        <v>2062</v>
      </c>
      <c r="B46" s="2">
        <v>560074</v>
      </c>
      <c r="C46" s="2">
        <v>31765</v>
      </c>
      <c r="D46" s="2">
        <v>285661</v>
      </c>
      <c r="E46" s="2">
        <v>17019</v>
      </c>
      <c r="F46" s="2">
        <v>200777</v>
      </c>
      <c r="G46" s="2">
        <v>37137</v>
      </c>
      <c r="H46" s="2">
        <v>122819</v>
      </c>
      <c r="I46" s="2">
        <v>54193</v>
      </c>
      <c r="J46" s="1"/>
      <c r="L46">
        <v>2062</v>
      </c>
      <c r="M46">
        <f t="shared" si="8"/>
        <v>2099.3702282510558</v>
      </c>
      <c r="N46">
        <f t="shared" si="13"/>
        <v>1124.797164004556</v>
      </c>
      <c r="O46">
        <f t="shared" si="14"/>
        <v>2454.4093236757267</v>
      </c>
      <c r="P46">
        <f t="shared" si="15"/>
        <v>3581.6518425817553</v>
      </c>
      <c r="Q46">
        <f t="shared" si="12"/>
        <v>9260.228558513094</v>
      </c>
      <c r="S46">
        <f t="shared" si="9"/>
        <v>5.6715719708467095E-2</v>
      </c>
      <c r="T46">
        <f t="shared" si="16"/>
        <v>5.9577611224493371E-2</v>
      </c>
      <c r="U46">
        <f t="shared" si="17"/>
        <v>0.18496640551457588</v>
      </c>
      <c r="V46">
        <f t="shared" si="18"/>
        <v>0.44124280445207992</v>
      </c>
      <c r="X46">
        <f t="shared" si="19"/>
        <v>18879.527743504637</v>
      </c>
      <c r="Y46">
        <f t="shared" si="20"/>
        <v>13269.487055487554</v>
      </c>
      <c r="Z46">
        <f t="shared" si="21"/>
        <v>8117.1903687570093</v>
      </c>
      <c r="AB46" s="3">
        <v>0.44466689999999998</v>
      </c>
      <c r="AC46" s="3">
        <v>3.0382200000000002E-2</v>
      </c>
      <c r="AD46" s="3">
        <v>0.84996550000000004</v>
      </c>
      <c r="AF46" s="3">
        <v>0.50797650000000005</v>
      </c>
      <c r="AG46" s="3">
        <v>3.25784E-2</v>
      </c>
      <c r="AH46" s="3">
        <v>0.82602089999999995</v>
      </c>
      <c r="AJ46" s="3">
        <v>0.45286969999999999</v>
      </c>
      <c r="AK46" s="3">
        <v>8.0956500000000001E-2</v>
      </c>
      <c r="AL46" s="3">
        <v>0.53689580000000003</v>
      </c>
      <c r="AM46">
        <f t="shared" si="22"/>
        <v>0.46617380000000003</v>
      </c>
    </row>
    <row r="47" spans="1:39" x14ac:dyDescent="0.25">
      <c r="A47">
        <v>2063</v>
      </c>
      <c r="B47" s="2">
        <v>559710</v>
      </c>
      <c r="C47" s="2">
        <v>31852</v>
      </c>
      <c r="D47" s="2">
        <v>285814</v>
      </c>
      <c r="E47" s="2">
        <v>16940</v>
      </c>
      <c r="F47" s="2">
        <v>202268</v>
      </c>
      <c r="G47" s="2">
        <v>37323</v>
      </c>
      <c r="H47" s="2">
        <v>123950</v>
      </c>
      <c r="I47" s="2">
        <v>54321</v>
      </c>
      <c r="J47" s="1"/>
      <c r="L47">
        <v>2063</v>
      </c>
      <c r="M47">
        <f t="shared" si="8"/>
        <v>2105.120116803168</v>
      </c>
      <c r="N47">
        <f t="shared" si="13"/>
        <v>1119.5760008365457</v>
      </c>
      <c r="O47">
        <f t="shared" si="14"/>
        <v>2466.7021888561044</v>
      </c>
      <c r="P47">
        <f t="shared" si="15"/>
        <v>3590.1114487273917</v>
      </c>
      <c r="Q47">
        <f t="shared" si="12"/>
        <v>9281.5097552232091</v>
      </c>
      <c r="S47">
        <f t="shared" si="9"/>
        <v>5.6908041664433369E-2</v>
      </c>
      <c r="T47">
        <f t="shared" si="16"/>
        <v>5.9269315009061838E-2</v>
      </c>
      <c r="U47">
        <f t="shared" si="17"/>
        <v>0.18452251468348924</v>
      </c>
      <c r="V47">
        <f t="shared" si="18"/>
        <v>0.43824929407018959</v>
      </c>
      <c r="X47">
        <f t="shared" si="19"/>
        <v>18889.639616475593</v>
      </c>
      <c r="Y47">
        <f t="shared" si="20"/>
        <v>13368.028248949615</v>
      </c>
      <c r="Z47">
        <f t="shared" si="21"/>
        <v>8191.9389199344678</v>
      </c>
      <c r="AB47" s="3">
        <v>0.44236809999999999</v>
      </c>
      <c r="AC47" s="3">
        <v>3.0677300000000001E-2</v>
      </c>
      <c r="AD47" s="3">
        <v>0.85038170000000002</v>
      </c>
      <c r="AF47" s="3">
        <v>0.50737639999999995</v>
      </c>
      <c r="AG47" s="3">
        <v>3.0865E-2</v>
      </c>
      <c r="AH47" s="3">
        <v>0.82539499999999999</v>
      </c>
      <c r="AJ47" s="3">
        <v>0.46099230000000002</v>
      </c>
      <c r="AK47" s="3">
        <v>7.5909599999999994E-2</v>
      </c>
      <c r="AL47" s="3">
        <v>0.53976599999999997</v>
      </c>
      <c r="AM47">
        <f t="shared" si="22"/>
        <v>0.46309809999999996</v>
      </c>
    </row>
    <row r="48" spans="1:39" x14ac:dyDescent="0.25">
      <c r="A48">
        <v>2064</v>
      </c>
      <c r="B48" s="2">
        <v>559589</v>
      </c>
      <c r="C48" s="2">
        <v>31928</v>
      </c>
      <c r="D48" s="2">
        <v>285697</v>
      </c>
      <c r="E48" s="2">
        <v>17199</v>
      </c>
      <c r="F48" s="2">
        <v>203534</v>
      </c>
      <c r="G48" s="2">
        <v>37898</v>
      </c>
      <c r="H48" s="2">
        <v>124976</v>
      </c>
      <c r="I48" s="2">
        <v>54236</v>
      </c>
      <c r="J48" s="1"/>
      <c r="L48">
        <v>2064</v>
      </c>
      <c r="M48">
        <f t="shared" si="8"/>
        <v>2110.1430079521392</v>
      </c>
      <c r="N48">
        <f t="shared" si="13"/>
        <v>1136.6934851468568</v>
      </c>
      <c r="O48">
        <f t="shared" si="14"/>
        <v>2504.7043258384547</v>
      </c>
      <c r="P48">
        <f t="shared" si="15"/>
        <v>3584.4937415213049</v>
      </c>
      <c r="Q48">
        <f t="shared" si="12"/>
        <v>9336.0345604587546</v>
      </c>
      <c r="S48">
        <f t="shared" si="9"/>
        <v>5.7056160860917568E-2</v>
      </c>
      <c r="T48">
        <f t="shared" si="16"/>
        <v>6.0200142108597574E-2</v>
      </c>
      <c r="U48">
        <f t="shared" si="17"/>
        <v>0.18619984867393163</v>
      </c>
      <c r="V48">
        <f t="shared" si="18"/>
        <v>0.43397132249391884</v>
      </c>
      <c r="X48">
        <f t="shared" si="19"/>
        <v>18881.907007733094</v>
      </c>
      <c r="Y48">
        <f t="shared" si="20"/>
        <v>13451.699040983798</v>
      </c>
      <c r="Z48">
        <f t="shared" si="21"/>
        <v>8259.7479504455823</v>
      </c>
      <c r="AB48" s="3">
        <v>0.44194020000000001</v>
      </c>
      <c r="AC48" s="3">
        <v>3.0696899999999999E-2</v>
      </c>
      <c r="AD48" s="3">
        <v>0.84898340000000005</v>
      </c>
      <c r="AF48" s="3">
        <v>0.50080080000000005</v>
      </c>
      <c r="AG48" s="3">
        <v>3.0786000000000001E-2</v>
      </c>
      <c r="AH48" s="3">
        <v>0.82484009999999996</v>
      </c>
      <c r="AJ48" s="3">
        <v>0.47317890000000001</v>
      </c>
      <c r="AK48" s="3">
        <v>7.0165500000000006E-2</v>
      </c>
      <c r="AL48" s="3">
        <v>0.5401357</v>
      </c>
      <c r="AM48">
        <f t="shared" si="22"/>
        <v>0.45665559999999999</v>
      </c>
    </row>
    <row r="49" spans="1:39" x14ac:dyDescent="0.25">
      <c r="A49">
        <v>2065</v>
      </c>
      <c r="B49" s="2">
        <v>559332</v>
      </c>
      <c r="C49" s="2">
        <v>31847</v>
      </c>
      <c r="D49" s="2">
        <v>285791</v>
      </c>
      <c r="E49" s="2">
        <v>17091</v>
      </c>
      <c r="F49" s="2">
        <v>204320</v>
      </c>
      <c r="G49" s="2">
        <v>38122</v>
      </c>
      <c r="H49" s="2">
        <v>126628</v>
      </c>
      <c r="I49" s="2">
        <v>54662</v>
      </c>
      <c r="J49" s="1"/>
      <c r="L49">
        <v>2065</v>
      </c>
      <c r="M49">
        <f t="shared" si="8"/>
        <v>2104.7896634381036</v>
      </c>
      <c r="N49">
        <f t="shared" si="13"/>
        <v>1129.5556924614762</v>
      </c>
      <c r="O49">
        <f t="shared" si="14"/>
        <v>2519.508636593318</v>
      </c>
      <c r="P49">
        <f t="shared" si="15"/>
        <v>3612.6483682247508</v>
      </c>
      <c r="Q49">
        <f t="shared" si="12"/>
        <v>9366.5023607176481</v>
      </c>
      <c r="S49">
        <f t="shared" si="9"/>
        <v>5.6937561233757414E-2</v>
      </c>
      <c r="T49">
        <f t="shared" si="16"/>
        <v>5.9802443044042676E-2</v>
      </c>
      <c r="U49">
        <f t="shared" si="17"/>
        <v>0.18657987470634299</v>
      </c>
      <c r="V49">
        <f t="shared" si="18"/>
        <v>0.43167387939476259</v>
      </c>
      <c r="X49">
        <f t="shared" si="19"/>
        <v>18888.1195309963</v>
      </c>
      <c r="Y49">
        <f t="shared" si="20"/>
        <v>13503.646309971846</v>
      </c>
      <c r="Z49">
        <f t="shared" si="21"/>
        <v>8368.9297422627005</v>
      </c>
      <c r="AB49" s="3">
        <v>0.44273960000000001</v>
      </c>
      <c r="AC49" s="3">
        <v>3.1579000000000003E-2</v>
      </c>
      <c r="AD49" s="3">
        <v>0.84859220000000002</v>
      </c>
      <c r="AF49" s="3">
        <v>0.49621179999999998</v>
      </c>
      <c r="AG49" s="3">
        <v>2.7902300000000001E-2</v>
      </c>
      <c r="AH49" s="3">
        <v>0.82449589999999995</v>
      </c>
      <c r="AJ49" s="3">
        <v>0.48160750000000002</v>
      </c>
      <c r="AK49" s="3">
        <v>6.6841499999999998E-2</v>
      </c>
      <c r="AL49" s="3">
        <v>0.54384500000000002</v>
      </c>
      <c r="AM49">
        <f t="shared" si="22"/>
        <v>0.45155099999999998</v>
      </c>
    </row>
    <row r="50" spans="1:39" x14ac:dyDescent="0.25">
      <c r="A50">
        <v>2066</v>
      </c>
      <c r="B50" s="2">
        <v>559327</v>
      </c>
      <c r="C50" s="2">
        <v>31926</v>
      </c>
      <c r="D50" s="2">
        <v>285499</v>
      </c>
      <c r="E50" s="2">
        <v>17065</v>
      </c>
      <c r="F50" s="2">
        <v>205068</v>
      </c>
      <c r="G50" s="2">
        <v>37865</v>
      </c>
      <c r="H50" s="2">
        <v>128335</v>
      </c>
      <c r="I50" s="2">
        <v>55418</v>
      </c>
      <c r="J50" s="1"/>
      <c r="L50">
        <v>2066</v>
      </c>
      <c r="M50">
        <f t="shared" si="8"/>
        <v>2110.0108266061134</v>
      </c>
      <c r="N50">
        <f t="shared" si="13"/>
        <v>1127.8373349631438</v>
      </c>
      <c r="O50">
        <f t="shared" si="14"/>
        <v>2502.5233336290325</v>
      </c>
      <c r="P50">
        <f t="shared" si="15"/>
        <v>3662.6129170224144</v>
      </c>
      <c r="Q50">
        <f t="shared" si="12"/>
        <v>9402.9844122207032</v>
      </c>
      <c r="S50">
        <f t="shared" si="9"/>
        <v>5.7079311386720115E-2</v>
      </c>
      <c r="T50">
        <f t="shared" si="16"/>
        <v>5.9772538607841007E-2</v>
      </c>
      <c r="U50">
        <f t="shared" si="17"/>
        <v>0.1846460686211403</v>
      </c>
      <c r="V50">
        <f t="shared" si="18"/>
        <v>0.43182296333813847</v>
      </c>
      <c r="X50">
        <f t="shared" si="19"/>
        <v>18868.821054476568</v>
      </c>
      <c r="Y50">
        <f t="shared" si="20"/>
        <v>13553.082133385407</v>
      </c>
      <c r="Z50">
        <f t="shared" si="21"/>
        <v>8481.7465210955215</v>
      </c>
      <c r="AB50" s="3">
        <v>0.44429580000000002</v>
      </c>
      <c r="AC50" s="3">
        <v>3.1541300000000001E-2</v>
      </c>
      <c r="AD50" s="3">
        <v>0.84865800000000002</v>
      </c>
      <c r="AF50" s="3">
        <v>0.49471389999999998</v>
      </c>
      <c r="AG50" s="3">
        <v>2.8219899999999999E-2</v>
      </c>
      <c r="AH50" s="3">
        <v>0.82420470000000001</v>
      </c>
      <c r="AJ50" s="3">
        <v>0.4824872</v>
      </c>
      <c r="AK50" s="3">
        <v>6.1565399999999999E-2</v>
      </c>
      <c r="AL50" s="3">
        <v>0.54843180000000002</v>
      </c>
      <c r="AM50">
        <f t="shared" si="22"/>
        <v>0.4559474</v>
      </c>
    </row>
    <row r="51" spans="1:39" x14ac:dyDescent="0.25">
      <c r="A51">
        <v>2067</v>
      </c>
      <c r="B51" s="2">
        <v>559989</v>
      </c>
      <c r="C51" s="2">
        <v>32008</v>
      </c>
      <c r="D51" s="2">
        <v>285381</v>
      </c>
      <c r="E51" s="2">
        <v>17099</v>
      </c>
      <c r="F51" s="2">
        <v>205653</v>
      </c>
      <c r="G51" s="2">
        <v>38274</v>
      </c>
      <c r="H51" s="2">
        <v>130340</v>
      </c>
      <c r="I51" s="2">
        <v>56280</v>
      </c>
      <c r="J51" s="1"/>
      <c r="L51">
        <v>2067</v>
      </c>
      <c r="M51">
        <f t="shared" si="8"/>
        <v>2115.4302617931617</v>
      </c>
      <c r="N51">
        <f t="shared" si="13"/>
        <v>1130.0844178455784</v>
      </c>
      <c r="O51">
        <f t="shared" si="14"/>
        <v>2529.5544188912609</v>
      </c>
      <c r="P51">
        <f t="shared" si="15"/>
        <v>3719.5830771594337</v>
      </c>
      <c r="Q51">
        <f t="shared" si="12"/>
        <v>9494.6521756894344</v>
      </c>
      <c r="S51">
        <f t="shared" si="9"/>
        <v>5.7158265608788741E-2</v>
      </c>
      <c r="T51">
        <f t="shared" si="16"/>
        <v>5.9916392471818375E-2</v>
      </c>
      <c r="U51">
        <f t="shared" si="17"/>
        <v>0.18610961182185526</v>
      </c>
      <c r="V51">
        <f t="shared" si="18"/>
        <v>0.43179377013963482</v>
      </c>
      <c r="X51">
        <f t="shared" si="19"/>
        <v>18861.022355061057</v>
      </c>
      <c r="Y51">
        <f t="shared" si="20"/>
        <v>13591.745177097884</v>
      </c>
      <c r="Z51">
        <f t="shared" si="21"/>
        <v>8614.2583204861512</v>
      </c>
      <c r="AB51" s="3">
        <v>0.44564989999999999</v>
      </c>
      <c r="AC51" s="3">
        <v>3.2318199999999998E-2</v>
      </c>
      <c r="AD51" s="3">
        <v>0.84808729999999999</v>
      </c>
      <c r="AF51" s="3">
        <v>0.49124980000000001</v>
      </c>
      <c r="AG51" s="3">
        <v>2.6719799999999998E-2</v>
      </c>
      <c r="AH51" s="3">
        <v>0.82318270000000004</v>
      </c>
      <c r="AJ51" s="3">
        <v>0.48614390000000002</v>
      </c>
      <c r="AK51" s="3">
        <v>5.7327000000000003E-2</v>
      </c>
      <c r="AL51" s="3">
        <v>0.55000000000000004</v>
      </c>
      <c r="AM51">
        <f t="shared" si="22"/>
        <v>0.45652909999999997</v>
      </c>
    </row>
    <row r="52" spans="1:39" x14ac:dyDescent="0.25">
      <c r="A52">
        <v>2068</v>
      </c>
      <c r="B52" s="2">
        <v>560341</v>
      </c>
      <c r="C52" s="2">
        <v>32210</v>
      </c>
      <c r="D52" s="2">
        <v>284687</v>
      </c>
      <c r="E52" s="2">
        <v>17153</v>
      </c>
      <c r="F52" s="2">
        <v>205848</v>
      </c>
      <c r="G52" s="2">
        <v>37985</v>
      </c>
      <c r="H52" s="2">
        <v>132663</v>
      </c>
      <c r="I52" s="2">
        <v>57157</v>
      </c>
      <c r="J52" s="1"/>
      <c r="L52">
        <v>2068</v>
      </c>
      <c r="M52">
        <f t="shared" si="8"/>
        <v>2128.7805777417439</v>
      </c>
      <c r="N52">
        <f t="shared" si="13"/>
        <v>1133.6533141882687</v>
      </c>
      <c r="O52">
        <f t="shared" si="14"/>
        <v>2510.4542143905664</v>
      </c>
      <c r="P52">
        <f t="shared" si="15"/>
        <v>3777.5445973916444</v>
      </c>
      <c r="Q52">
        <f t="shared" si="12"/>
        <v>9550.4327037122239</v>
      </c>
      <c r="S52">
        <f t="shared" si="9"/>
        <v>5.7482854190573238E-2</v>
      </c>
      <c r="T52">
        <f t="shared" si="16"/>
        <v>6.025213655699066E-2</v>
      </c>
      <c r="U52">
        <f t="shared" si="17"/>
        <v>0.18452936147059967</v>
      </c>
      <c r="V52">
        <f t="shared" si="18"/>
        <v>0.43084356602820684</v>
      </c>
      <c r="X52">
        <f t="shared" si="19"/>
        <v>18815.155427990187</v>
      </c>
      <c r="Y52">
        <f t="shared" si="20"/>
        <v>13604.632858335377</v>
      </c>
      <c r="Z52">
        <f t="shared" si="21"/>
        <v>8767.7869538948453</v>
      </c>
      <c r="AB52" s="3">
        <v>0.44689780000000001</v>
      </c>
      <c r="AC52" s="3">
        <v>3.33665E-2</v>
      </c>
      <c r="AD52" s="3">
        <v>0.84951189999999999</v>
      </c>
      <c r="AF52" s="3">
        <v>0.49300450000000001</v>
      </c>
      <c r="AG52" s="3">
        <v>2.12147E-2</v>
      </c>
      <c r="AH52" s="3">
        <v>0.82267500000000005</v>
      </c>
      <c r="AJ52" s="3">
        <v>0.47962129999999997</v>
      </c>
      <c r="AK52" s="3">
        <v>6.0099699999999999E-2</v>
      </c>
      <c r="AL52" s="3">
        <v>0.55033430000000005</v>
      </c>
      <c r="AM52">
        <f t="shared" si="22"/>
        <v>0.46027900000000005</v>
      </c>
    </row>
    <row r="53" spans="1:39" x14ac:dyDescent="0.25">
      <c r="A53">
        <v>2069</v>
      </c>
      <c r="B53" s="2">
        <v>561109</v>
      </c>
      <c r="C53" s="2">
        <v>32322</v>
      </c>
      <c r="D53" s="2">
        <v>284430</v>
      </c>
      <c r="E53" s="2">
        <v>17062</v>
      </c>
      <c r="F53" s="2">
        <v>206405</v>
      </c>
      <c r="G53" s="2">
        <v>37951</v>
      </c>
      <c r="H53" s="2">
        <v>135051</v>
      </c>
      <c r="I53" s="2">
        <v>58221</v>
      </c>
      <c r="J53" s="1"/>
      <c r="L53">
        <v>2069</v>
      </c>
      <c r="M53">
        <f t="shared" si="8"/>
        <v>2136.1827331191757</v>
      </c>
      <c r="N53">
        <f t="shared" si="13"/>
        <v>1127.6390629441055</v>
      </c>
      <c r="O53">
        <f t="shared" si="14"/>
        <v>2508.2071315081321</v>
      </c>
      <c r="P53">
        <f t="shared" si="15"/>
        <v>3847.8650734772459</v>
      </c>
      <c r="Q53">
        <f t="shared" si="12"/>
        <v>9619.8940010486585</v>
      </c>
      <c r="S53">
        <f t="shared" si="9"/>
        <v>5.7603781083532792E-2</v>
      </c>
      <c r="T53">
        <f t="shared" si="16"/>
        <v>5.9986639946559783E-2</v>
      </c>
      <c r="U53">
        <f t="shared" si="17"/>
        <v>0.18386666989656258</v>
      </c>
      <c r="V53">
        <f t="shared" si="18"/>
        <v>0.43110380522913566</v>
      </c>
      <c r="X53">
        <f t="shared" si="19"/>
        <v>18798.170125025903</v>
      </c>
      <c r="Y53">
        <f t="shared" si="20"/>
        <v>13641.4453632035</v>
      </c>
      <c r="Z53">
        <f t="shared" si="21"/>
        <v>8925.6114810493727</v>
      </c>
      <c r="AB53" s="3">
        <v>0.44869740000000002</v>
      </c>
      <c r="AC53" s="3">
        <v>3.3055599999999997E-2</v>
      </c>
      <c r="AD53" s="3">
        <v>0.85041310000000003</v>
      </c>
      <c r="AF53" s="3">
        <v>0.49603930000000002</v>
      </c>
      <c r="AG53" s="3">
        <v>2.1937499999999999E-2</v>
      </c>
      <c r="AH53" s="3">
        <v>0.8241079</v>
      </c>
      <c r="AJ53" s="3">
        <v>0.46973369999999998</v>
      </c>
      <c r="AK53" s="3">
        <v>5.6112099999999998E-2</v>
      </c>
      <c r="AL53" s="3">
        <v>0.54864460000000004</v>
      </c>
      <c r="AM53">
        <f t="shared" si="22"/>
        <v>0.47415420000000003</v>
      </c>
    </row>
    <row r="54" spans="1:39" x14ac:dyDescent="0.25">
      <c r="A54">
        <v>2070</v>
      </c>
      <c r="B54" s="2">
        <v>561508</v>
      </c>
      <c r="C54" s="2">
        <v>32312</v>
      </c>
      <c r="D54" s="2">
        <v>284236</v>
      </c>
      <c r="E54" s="2">
        <v>17160</v>
      </c>
      <c r="F54" s="2">
        <v>206544</v>
      </c>
      <c r="G54" s="2">
        <v>38151</v>
      </c>
      <c r="H54" s="2">
        <v>137940</v>
      </c>
      <c r="I54" s="2">
        <v>59505</v>
      </c>
      <c r="J54" s="1"/>
      <c r="L54">
        <v>2070</v>
      </c>
      <c r="M54">
        <f t="shared" si="8"/>
        <v>2135.5218263890479</v>
      </c>
      <c r="N54">
        <f t="shared" ref="N54" si="23">$K$3*E54/1000</f>
        <v>1134.1159488993583</v>
      </c>
      <c r="O54">
        <f t="shared" ref="O54" si="24">$K$3*G54/1000</f>
        <v>2521.4252661106884</v>
      </c>
      <c r="P54">
        <f t="shared" ref="P54" si="25">$K$3*I54/1000</f>
        <v>3932.725497625659</v>
      </c>
      <c r="Q54">
        <f t="shared" si="12"/>
        <v>9723.7885390247538</v>
      </c>
      <c r="S54">
        <f t="shared" si="9"/>
        <v>5.7545039429536177E-2</v>
      </c>
      <c r="T54">
        <f t="shared" ref="T54" si="26">E54/D54</f>
        <v>6.0372366624917323E-2</v>
      </c>
      <c r="U54">
        <f t="shared" ref="U54" si="27">G54/F54</f>
        <v>0.18471124796653499</v>
      </c>
      <c r="V54">
        <f t="shared" ref="V54" si="28">I54/H54</f>
        <v>0.43138321009134406</v>
      </c>
      <c r="X54">
        <f t="shared" ref="X54" si="29">$K$3*D54/1000</f>
        <v>18785.34853446142</v>
      </c>
      <c r="Y54">
        <f t="shared" ref="Y54" si="30">$K$3*F54/1000</f>
        <v>13650.631966752277</v>
      </c>
      <c r="Z54">
        <f t="shared" ref="Z54" si="31">$K$3*H54/1000</f>
        <v>9116.5474353833033</v>
      </c>
      <c r="AB54" s="3">
        <v>0.45027719999999999</v>
      </c>
      <c r="AC54" s="3">
        <v>3.2691100000000001E-2</v>
      </c>
      <c r="AD54" s="3">
        <v>0.84914299999999998</v>
      </c>
      <c r="AF54" s="3">
        <v>0.48797829999999998</v>
      </c>
      <c r="AG54" s="3">
        <v>2.31331E-2</v>
      </c>
      <c r="AH54" s="3">
        <v>0.82360659999999997</v>
      </c>
      <c r="AJ54" s="3">
        <v>0.47778739999999997</v>
      </c>
      <c r="AK54" s="3">
        <v>5.1935599999999998E-2</v>
      </c>
      <c r="AL54" s="3">
        <v>0.5495795</v>
      </c>
      <c r="AM54">
        <f t="shared" si="22"/>
        <v>0.47027700000000006</v>
      </c>
    </row>
    <row r="56" spans="1:39" x14ac:dyDescent="0.25">
      <c r="M56">
        <f>M54-M4</f>
        <v>1071.2637188642013</v>
      </c>
      <c r="N56">
        <f>N54-N4</f>
        <v>414.45461046316302</v>
      </c>
      <c r="O56">
        <f>O54-O4</f>
        <v>1051.568698306392</v>
      </c>
      <c r="P56">
        <f>P54-P4</f>
        <v>2454.7397770407906</v>
      </c>
      <c r="Q56">
        <f>P56/SUM(M56:P56)</f>
        <v>0.49173209060940254</v>
      </c>
      <c r="R56" s="1"/>
      <c r="S56" s="1"/>
      <c r="X56">
        <f>X53-X4</f>
        <v>1469.2617517471845</v>
      </c>
      <c r="Y56">
        <f>Y53-Y4</f>
        <v>4471.0340293147801</v>
      </c>
      <c r="Z56">
        <f>Z53-Z4</f>
        <v>5225.855605793774</v>
      </c>
    </row>
    <row r="58" spans="1:39" x14ac:dyDescent="0.25">
      <c r="X58">
        <f>N56/X56</f>
        <v>0.28208357698708958</v>
      </c>
      <c r="Y58">
        <f>O56/Y56</f>
        <v>0.23519586104951942</v>
      </c>
      <c r="Z58">
        <f t="shared" ref="Z58" si="32">P56/Z56</f>
        <v>0.46972973656587119</v>
      </c>
    </row>
    <row r="62" spans="1:39" x14ac:dyDescent="0.25">
      <c r="R62" s="1"/>
      <c r="S62" s="1"/>
    </row>
    <row r="63" spans="1:39" x14ac:dyDescent="0.25">
      <c r="R63" s="1"/>
      <c r="S63" s="1"/>
    </row>
    <row r="64" spans="1:39" x14ac:dyDescent="0.25">
      <c r="R64" s="1"/>
      <c r="S64" s="1"/>
    </row>
    <row r="65" spans="18:19" x14ac:dyDescent="0.25">
      <c r="R65" s="1"/>
      <c r="S65" s="1"/>
    </row>
    <row r="66" spans="18:19" x14ac:dyDescent="0.25">
      <c r="R66" s="1"/>
      <c r="S66" s="1"/>
    </row>
    <row r="67" spans="18:19" x14ac:dyDescent="0.25">
      <c r="R67" s="1"/>
      <c r="S67" s="1"/>
    </row>
    <row r="68" spans="18:19" x14ac:dyDescent="0.25">
      <c r="R68" s="1"/>
      <c r="S68" s="1"/>
    </row>
    <row r="69" spans="18:19" x14ac:dyDescent="0.25">
      <c r="R69" s="1"/>
      <c r="S69" s="1"/>
    </row>
    <row r="70" spans="18:19" x14ac:dyDescent="0.25">
      <c r="R70" s="1"/>
      <c r="S70" s="1"/>
    </row>
    <row r="71" spans="18:19" x14ac:dyDescent="0.25">
      <c r="R71" s="1"/>
      <c r="S71" s="1"/>
    </row>
    <row r="72" spans="18:19" x14ac:dyDescent="0.25">
      <c r="R72" s="1"/>
      <c r="S72" s="1"/>
    </row>
    <row r="73" spans="18:19" x14ac:dyDescent="0.25">
      <c r="R73" s="1"/>
      <c r="S73" s="1"/>
    </row>
    <row r="74" spans="18:19" x14ac:dyDescent="0.25">
      <c r="R74" s="1"/>
      <c r="S74" s="1"/>
    </row>
    <row r="75" spans="18:19" x14ac:dyDescent="0.25">
      <c r="R75" s="1"/>
      <c r="S75" s="1"/>
    </row>
    <row r="76" spans="18:19" x14ac:dyDescent="0.25">
      <c r="R76" s="1"/>
      <c r="S76" s="1"/>
    </row>
    <row r="77" spans="18:19" x14ac:dyDescent="0.25">
      <c r="R77" s="1"/>
      <c r="S77" s="1"/>
    </row>
    <row r="78" spans="18:19" x14ac:dyDescent="0.25">
      <c r="R78" s="1"/>
      <c r="S78" s="1"/>
    </row>
    <row r="79" spans="18:19" x14ac:dyDescent="0.25">
      <c r="R79" s="1"/>
      <c r="S79" s="1"/>
    </row>
    <row r="80" spans="18:19" x14ac:dyDescent="0.25">
      <c r="R80" s="1"/>
      <c r="S80" s="1"/>
    </row>
    <row r="81" spans="18:19" x14ac:dyDescent="0.25">
      <c r="R81" s="1"/>
      <c r="S81" s="1"/>
    </row>
    <row r="82" spans="18:19" x14ac:dyDescent="0.25">
      <c r="R82" s="1"/>
      <c r="S82" s="1"/>
    </row>
    <row r="83" spans="18:19" x14ac:dyDescent="0.25">
      <c r="R83" s="1"/>
      <c r="S83" s="1"/>
    </row>
    <row r="84" spans="18:19" x14ac:dyDescent="0.25">
      <c r="R84" s="1"/>
      <c r="S84" s="1"/>
    </row>
    <row r="85" spans="18:19" x14ac:dyDescent="0.25">
      <c r="R85" s="1"/>
      <c r="S85" s="1"/>
    </row>
    <row r="86" spans="18:19" x14ac:dyDescent="0.25">
      <c r="R86" s="1"/>
      <c r="S86" s="1"/>
    </row>
    <row r="87" spans="18:19" x14ac:dyDescent="0.25">
      <c r="R87" s="1"/>
      <c r="S87" s="1"/>
    </row>
    <row r="88" spans="18:19" x14ac:dyDescent="0.25">
      <c r="R88" s="1"/>
      <c r="S88" s="1"/>
    </row>
    <row r="89" spans="18:19" x14ac:dyDescent="0.25">
      <c r="R89" s="1"/>
      <c r="S89" s="1"/>
    </row>
    <row r="90" spans="18:19" x14ac:dyDescent="0.25">
      <c r="R90" s="1"/>
      <c r="S90" s="1"/>
    </row>
    <row r="91" spans="18:19" x14ac:dyDescent="0.25">
      <c r="R91" s="1"/>
      <c r="S91" s="1"/>
    </row>
    <row r="92" spans="18:19" x14ac:dyDescent="0.25">
      <c r="R92" s="1"/>
      <c r="S92" s="1"/>
    </row>
    <row r="93" spans="18:19" x14ac:dyDescent="0.25">
      <c r="R93" s="1"/>
      <c r="S93" s="1"/>
    </row>
    <row r="94" spans="18:19" x14ac:dyDescent="0.25">
      <c r="R94" s="1"/>
      <c r="S94" s="1"/>
    </row>
    <row r="95" spans="18:19" x14ac:dyDescent="0.25">
      <c r="R95" s="1"/>
      <c r="S95" s="1"/>
    </row>
    <row r="96" spans="18:19" x14ac:dyDescent="0.25">
      <c r="R96" s="1"/>
      <c r="S96" s="1"/>
    </row>
    <row r="97" spans="18:19" x14ac:dyDescent="0.25">
      <c r="R97" s="1"/>
      <c r="S97" s="1"/>
    </row>
    <row r="98" spans="18:19" x14ac:dyDescent="0.25">
      <c r="R98" s="1"/>
      <c r="S98" s="1"/>
    </row>
    <row r="99" spans="18:19" x14ac:dyDescent="0.25">
      <c r="R99" s="1"/>
      <c r="S99" s="1"/>
    </row>
    <row r="100" spans="18:19" x14ac:dyDescent="0.25">
      <c r="R100" s="1"/>
      <c r="S100" s="1"/>
    </row>
    <row r="101" spans="18:19" x14ac:dyDescent="0.25">
      <c r="R101" s="1"/>
      <c r="S101" s="1"/>
    </row>
    <row r="102" spans="18:19" x14ac:dyDescent="0.25">
      <c r="R102" s="1"/>
      <c r="S102" s="1"/>
    </row>
    <row r="103" spans="18:19" x14ac:dyDescent="0.25">
      <c r="R103" s="1"/>
      <c r="S103" s="1"/>
    </row>
    <row r="104" spans="18:19" x14ac:dyDescent="0.25">
      <c r="R104" s="1"/>
      <c r="S104" s="1"/>
    </row>
    <row r="105" spans="18:19" x14ac:dyDescent="0.25">
      <c r="R105" s="1"/>
      <c r="S105" s="1"/>
    </row>
    <row r="106" spans="18:19" x14ac:dyDescent="0.25">
      <c r="R106" s="1"/>
      <c r="S106" s="1"/>
    </row>
    <row r="107" spans="18:19" x14ac:dyDescent="0.25">
      <c r="R107" s="1"/>
      <c r="S107" s="1"/>
    </row>
    <row r="108" spans="18:19" x14ac:dyDescent="0.25">
      <c r="R108" s="1"/>
      <c r="S108" s="1"/>
    </row>
    <row r="109" spans="18:19" x14ac:dyDescent="0.25">
      <c r="R109" s="1"/>
      <c r="S109" s="1"/>
    </row>
    <row r="110" spans="18:19" x14ac:dyDescent="0.25">
      <c r="R110" s="1"/>
      <c r="S110" s="1"/>
    </row>
    <row r="111" spans="18:19" x14ac:dyDescent="0.25">
      <c r="R111" s="1"/>
      <c r="S111" s="1"/>
    </row>
    <row r="112" spans="18:19" x14ac:dyDescent="0.25">
      <c r="R112" s="1"/>
      <c r="S112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CEC5-8078-4F73-952B-9FFD4FC1EAF4}">
  <dimension ref="A1:CO60"/>
  <sheetViews>
    <sheetView tabSelected="1" workbookViewId="0">
      <pane xSplit="1" ySplit="2" topLeftCell="BH21" activePane="bottomRight" state="frozen"/>
      <selection pane="topRight" activeCell="B1" sqref="B1"/>
      <selection pane="bottomLeft" activeCell="A3" sqref="A3"/>
      <selection pane="bottomRight" activeCell="CA54" sqref="CA54"/>
    </sheetView>
  </sheetViews>
  <sheetFormatPr defaultRowHeight="15" x14ac:dyDescent="0.25"/>
  <cols>
    <col min="58" max="58" width="12" bestFit="1" customWidth="1"/>
    <col min="59" max="59" width="11" bestFit="1" customWidth="1"/>
    <col min="60" max="63" width="12" bestFit="1" customWidth="1"/>
    <col min="76" max="76" width="12" bestFit="1" customWidth="1"/>
    <col min="78" max="78" width="12" bestFit="1" customWidth="1"/>
    <col min="80" max="80" width="8.7109375" customWidth="1"/>
  </cols>
  <sheetData>
    <row r="1" spans="1:93" x14ac:dyDescent="0.25">
      <c r="H1" t="s">
        <v>94</v>
      </c>
      <c r="J1" t="s">
        <v>20</v>
      </c>
      <c r="L1" t="s">
        <v>21</v>
      </c>
      <c r="O1" t="s">
        <v>33</v>
      </c>
      <c r="R1" t="s">
        <v>95</v>
      </c>
      <c r="V1" t="s">
        <v>34</v>
      </c>
      <c r="AB1" t="s">
        <v>36</v>
      </c>
      <c r="AL1" t="s">
        <v>35</v>
      </c>
      <c r="AQ1" t="s">
        <v>69</v>
      </c>
      <c r="AY1" t="s">
        <v>96</v>
      </c>
      <c r="BF1" t="s">
        <v>48</v>
      </c>
      <c r="BT1" t="s">
        <v>66</v>
      </c>
      <c r="CG1" t="s">
        <v>87</v>
      </c>
      <c r="CM1" t="s">
        <v>84</v>
      </c>
    </row>
    <row r="2" spans="1:93" x14ac:dyDescent="0.25">
      <c r="A2" t="s">
        <v>0</v>
      </c>
      <c r="H2" t="s">
        <v>45</v>
      </c>
      <c r="I2" t="s">
        <v>46</v>
      </c>
      <c r="J2" t="s">
        <v>45</v>
      </c>
      <c r="K2" t="s">
        <v>46</v>
      </c>
      <c r="L2" t="s">
        <v>45</v>
      </c>
      <c r="M2" t="s">
        <v>46</v>
      </c>
      <c r="N2" t="s">
        <v>47</v>
      </c>
      <c r="O2" t="s">
        <v>45</v>
      </c>
      <c r="P2" t="s">
        <v>46</v>
      </c>
      <c r="Q2" t="s">
        <v>47</v>
      </c>
      <c r="R2" t="s">
        <v>45</v>
      </c>
      <c r="S2" t="s">
        <v>46</v>
      </c>
      <c r="T2" t="s">
        <v>4</v>
      </c>
      <c r="U2" t="s">
        <v>0</v>
      </c>
      <c r="V2" t="s">
        <v>94</v>
      </c>
      <c r="W2" t="s">
        <v>20</v>
      </c>
      <c r="X2" t="s">
        <v>21</v>
      </c>
      <c r="Y2" t="s">
        <v>33</v>
      </c>
      <c r="Z2" t="s">
        <v>23</v>
      </c>
      <c r="AB2" t="s">
        <v>94</v>
      </c>
      <c r="AC2" t="s">
        <v>20</v>
      </c>
      <c r="AD2" t="s">
        <v>21</v>
      </c>
      <c r="AE2" t="s">
        <v>33</v>
      </c>
      <c r="AG2" t="s">
        <v>94</v>
      </c>
      <c r="AH2" t="s">
        <v>20</v>
      </c>
      <c r="AI2" t="s">
        <v>21</v>
      </c>
      <c r="AJ2" t="s">
        <v>33</v>
      </c>
      <c r="AL2" t="s">
        <v>94</v>
      </c>
      <c r="AM2" t="s">
        <v>20</v>
      </c>
      <c r="AN2" t="s">
        <v>21</v>
      </c>
      <c r="AO2" t="s">
        <v>33</v>
      </c>
      <c r="AQ2" t="s">
        <v>38</v>
      </c>
      <c r="AR2" t="s">
        <v>37</v>
      </c>
      <c r="AS2" t="s">
        <v>39</v>
      </c>
      <c r="AU2" t="s">
        <v>38</v>
      </c>
      <c r="AV2" t="s">
        <v>37</v>
      </c>
      <c r="AW2" t="s">
        <v>39</v>
      </c>
      <c r="AY2" t="s">
        <v>44</v>
      </c>
      <c r="AZ2" t="s">
        <v>40</v>
      </c>
      <c r="BA2" t="s">
        <v>41</v>
      </c>
      <c r="BB2" t="s">
        <v>42</v>
      </c>
      <c r="BC2" t="s">
        <v>43</v>
      </c>
      <c r="BD2" t="s">
        <v>39</v>
      </c>
      <c r="BF2" t="s">
        <v>44</v>
      </c>
      <c r="BG2" t="s">
        <v>40</v>
      </c>
      <c r="BH2" t="s">
        <v>41</v>
      </c>
      <c r="BI2" t="s">
        <v>42</v>
      </c>
      <c r="BJ2" t="s">
        <v>43</v>
      </c>
      <c r="BK2" t="s">
        <v>39</v>
      </c>
      <c r="BM2" t="s">
        <v>49</v>
      </c>
      <c r="BN2" t="s">
        <v>52</v>
      </c>
      <c r="BO2" t="s">
        <v>53</v>
      </c>
      <c r="BP2" t="s">
        <v>50</v>
      </c>
      <c r="BQ2" t="s">
        <v>51</v>
      </c>
      <c r="BS2" t="s">
        <v>0</v>
      </c>
      <c r="BT2" t="s">
        <v>44</v>
      </c>
      <c r="BU2" t="s">
        <v>40</v>
      </c>
      <c r="BV2" t="s">
        <v>41</v>
      </c>
      <c r="BW2" t="s">
        <v>42</v>
      </c>
      <c r="BX2" t="s">
        <v>43</v>
      </c>
      <c r="BY2" t="s">
        <v>39</v>
      </c>
      <c r="BZ2" t="s">
        <v>23</v>
      </c>
      <c r="CA2" t="s">
        <v>54</v>
      </c>
      <c r="CB2" t="s">
        <v>98</v>
      </c>
      <c r="CC2" t="s">
        <v>55</v>
      </c>
      <c r="CD2" t="s">
        <v>56</v>
      </c>
      <c r="CG2" t="s">
        <v>88</v>
      </c>
      <c r="CH2" t="s">
        <v>91</v>
      </c>
      <c r="CI2" t="s">
        <v>90</v>
      </c>
      <c r="CJ2" t="s">
        <v>89</v>
      </c>
      <c r="CM2" t="s">
        <v>86</v>
      </c>
      <c r="CN2" t="s">
        <v>85</v>
      </c>
    </row>
    <row r="3" spans="1:93" x14ac:dyDescent="0.25">
      <c r="A3">
        <v>2019</v>
      </c>
      <c r="B3" s="3">
        <v>3363</v>
      </c>
      <c r="C3" s="3">
        <v>5665</v>
      </c>
      <c r="D3" s="3">
        <v>19659</v>
      </c>
      <c r="E3" s="3">
        <v>15564</v>
      </c>
      <c r="F3" s="3">
        <v>21130</v>
      </c>
      <c r="G3" s="3">
        <v>17981</v>
      </c>
      <c r="H3" s="1">
        <f>'social care need'!B3</f>
        <v>557886</v>
      </c>
      <c r="I3">
        <f>B3</f>
        <v>3363</v>
      </c>
      <c r="J3" s="1">
        <f>'social care need'!D3</f>
        <v>260590</v>
      </c>
      <c r="K3">
        <f>C3</f>
        <v>5665</v>
      </c>
      <c r="L3" s="1">
        <f>'social care need'!F3</f>
        <v>136749</v>
      </c>
      <c r="M3" s="1">
        <f>D3</f>
        <v>19659</v>
      </c>
      <c r="N3" s="1">
        <f>E3</f>
        <v>15564</v>
      </c>
      <c r="O3" s="1">
        <f>'social care need'!H3</f>
        <v>53686</v>
      </c>
      <c r="P3" s="1">
        <f>F3</f>
        <v>21130</v>
      </c>
      <c r="Q3" s="1">
        <f>G3</f>
        <v>17981</v>
      </c>
      <c r="R3" s="1">
        <f>O3+L3+J3+H3</f>
        <v>1008911</v>
      </c>
      <c r="S3" s="1">
        <f>K3+M3+P3+I3</f>
        <v>49817</v>
      </c>
      <c r="T3">
        <f>childcare!H5</f>
        <v>66.090673012783114</v>
      </c>
      <c r="U3">
        <v>2019</v>
      </c>
      <c r="V3">
        <f>$T$3*I3/1000</f>
        <v>222.26293334198962</v>
      </c>
      <c r="W3">
        <f>$T$3*K3/1000</f>
        <v>374.40366261741633</v>
      </c>
      <c r="X3">
        <f t="shared" ref="X3:X34" si="0">$T$3*M3/1000</f>
        <v>1299.2765407583031</v>
      </c>
      <c r="Y3">
        <f t="shared" ref="Y3:Y34" si="1">$T$3*P3/1000</f>
        <v>1396.4959207601073</v>
      </c>
      <c r="Z3">
        <f>SUM(V3:Y3)</f>
        <v>3292.4390574778163</v>
      </c>
      <c r="AB3">
        <f>I3/'social care need'!C3</f>
        <v>0.1172962226640159</v>
      </c>
      <c r="AC3">
        <f>K3/'social care need'!E3</f>
        <v>0.30691299165673419</v>
      </c>
      <c r="AD3">
        <f>N3/'social care need'!G3</f>
        <v>0.77781109445277363</v>
      </c>
      <c r="AE3">
        <f>Q3/'social care need'!I3</f>
        <v>0.83788443616029817</v>
      </c>
      <c r="AG3">
        <f>AB3</f>
        <v>0.1172962226640159</v>
      </c>
      <c r="AH3">
        <f>AC3</f>
        <v>0.30691299165673419</v>
      </c>
      <c r="AI3">
        <f>M3/'social care need'!G3</f>
        <v>0.98245877061469267</v>
      </c>
      <c r="AJ3">
        <f>P3/'social care need'!I3</f>
        <v>0.98462255358807083</v>
      </c>
      <c r="AL3" s="3">
        <v>59.873910000000002</v>
      </c>
      <c r="AM3" s="3">
        <v>49.781790000000001</v>
      </c>
      <c r="AN3" s="3">
        <v>19.859940000000002</v>
      </c>
      <c r="AO3" s="3">
        <v>18.346710000000002</v>
      </c>
      <c r="AQ3" s="2">
        <v>33286</v>
      </c>
      <c r="AR3" s="2">
        <v>9760</v>
      </c>
      <c r="AS3" s="2">
        <v>6771</v>
      </c>
      <c r="AU3">
        <f>AQ3*$T$3</f>
        <v>2199894.1419034987</v>
      </c>
      <c r="AV3">
        <f t="shared" ref="AV3:AW18" si="2">AR3*$T$3</f>
        <v>645044.96860476315</v>
      </c>
      <c r="AW3">
        <f t="shared" si="2"/>
        <v>447499.94696955447</v>
      </c>
      <c r="AY3" s="3">
        <v>0.1873271</v>
      </c>
      <c r="AZ3" s="3">
        <v>0.4700974</v>
      </c>
      <c r="BA3" s="3">
        <v>0.13793240000000001</v>
      </c>
      <c r="BB3" s="3">
        <v>5.4360100000000001E-2</v>
      </c>
      <c r="BC3" s="3">
        <v>0.2233869</v>
      </c>
      <c r="BD3" s="3">
        <v>0.17721680000000001</v>
      </c>
      <c r="BF3">
        <f t="shared" ref="BF3:BK3" si="3">AY3*$R3*$T$3*365.25/7</f>
        <v>651757182.63375068</v>
      </c>
      <c r="BG3">
        <f t="shared" si="3"/>
        <v>1635584797.8613417</v>
      </c>
      <c r="BH3">
        <f t="shared" si="3"/>
        <v>479900838.78900355</v>
      </c>
      <c r="BI3">
        <f t="shared" si="3"/>
        <v>189132195.09451085</v>
      </c>
      <c r="BJ3">
        <f t="shared" si="3"/>
        <v>777218120.50305271</v>
      </c>
      <c r="BK3">
        <f t="shared" si="3"/>
        <v>616580955.36293924</v>
      </c>
      <c r="BO3">
        <v>1.7</v>
      </c>
      <c r="BP3">
        <f>CM3*(1+BO3/100)*(1+BO4/100)*(1+BO5/100)*(1+BO6/100)*(1+BO7/100)</f>
        <v>11.644722687582053</v>
      </c>
      <c r="BQ3">
        <f>2233921*(1+BO3/100)*(1+BO4/100)*(1+BO5/100)</f>
        <v>2354038.1167888343</v>
      </c>
      <c r="BS3">
        <v>2019</v>
      </c>
      <c r="BT3">
        <f t="shared" ref="BT3:BY3" si="4">BF3*$BP3/10^9</f>
        <v>7.5895316514097964</v>
      </c>
      <c r="BU3">
        <f t="shared" si="4"/>
        <v>19.045931403120274</v>
      </c>
      <c r="BV3">
        <f t="shared" si="4"/>
        <v>5.5883121852359663</v>
      </c>
      <c r="BW3">
        <f t="shared" si="4"/>
        <v>2.2023919631692457</v>
      </c>
      <c r="BX3">
        <f t="shared" si="4"/>
        <v>9.0504894810217795</v>
      </c>
      <c r="BY3">
        <f t="shared" si="4"/>
        <v>7.1799142396458357</v>
      </c>
      <c r="BZ3">
        <f>SUM(BT3:BY3)</f>
        <v>50.656570923602899</v>
      </c>
      <c r="CA3">
        <f>BZ3/BQ3*1000</f>
        <v>2.151901048769083E-2</v>
      </c>
      <c r="CB3">
        <f>SUM(BT3:BX3)/BQ3*1000</f>
        <v>1.8468968864133763E-2</v>
      </c>
      <c r="CC3">
        <f>BY3/BZ3</f>
        <v>0.1417370759357979</v>
      </c>
      <c r="CD3">
        <f>BU3/BZ3</f>
        <v>0.37598145819708501</v>
      </c>
      <c r="CE3">
        <f>SUM(BT3:BX3)/BY3*0.29</f>
        <v>1.7560419271762044</v>
      </c>
      <c r="CM3">
        <v>9.5</v>
      </c>
      <c r="CN3">
        <v>10.36</v>
      </c>
      <c r="CO3">
        <f>CN3/CM3</f>
        <v>1.0905263157894736</v>
      </c>
    </row>
    <row r="4" spans="1:93" x14ac:dyDescent="0.25">
      <c r="A4">
        <v>2020</v>
      </c>
      <c r="B4" s="3">
        <v>1716</v>
      </c>
      <c r="C4" s="3">
        <v>3356</v>
      </c>
      <c r="D4" s="3">
        <v>20971</v>
      </c>
      <c r="E4" s="3">
        <v>18051</v>
      </c>
      <c r="F4" s="3">
        <v>21873</v>
      </c>
      <c r="G4" s="3">
        <v>19405</v>
      </c>
      <c r="H4" s="1">
        <f>'social care need'!B4</f>
        <v>567509</v>
      </c>
      <c r="I4">
        <f t="shared" ref="I4:I54" si="5">B4</f>
        <v>1716</v>
      </c>
      <c r="J4" s="1">
        <f>'social care need'!D4</f>
        <v>262199</v>
      </c>
      <c r="K4">
        <f t="shared" ref="K4:K54" si="6">C4</f>
        <v>3356</v>
      </c>
      <c r="L4" s="1">
        <f>'social care need'!F4</f>
        <v>138755</v>
      </c>
      <c r="M4" s="1">
        <f t="shared" ref="M4:M54" si="7">D4</f>
        <v>20971</v>
      </c>
      <c r="N4" s="1">
        <f t="shared" ref="N4:N54" si="8">E4</f>
        <v>18051</v>
      </c>
      <c r="O4" s="1">
        <f>'social care need'!H4</f>
        <v>55980</v>
      </c>
      <c r="P4" s="1">
        <f t="shared" ref="P4:P54" si="9">F4</f>
        <v>21873</v>
      </c>
      <c r="Q4" s="1">
        <f t="shared" ref="Q4:Q54" si="10">G4</f>
        <v>19405</v>
      </c>
      <c r="R4" s="1">
        <f t="shared" ref="R4:R54" si="11">O4+L4+J4+H4</f>
        <v>1024443</v>
      </c>
      <c r="S4" s="1">
        <f t="shared" ref="S4:S54" si="12">K4+M4+P4+I4</f>
        <v>47916</v>
      </c>
      <c r="U4">
        <v>2020</v>
      </c>
      <c r="V4">
        <f t="shared" ref="V4:V54" si="13">$T$3*I4/1000</f>
        <v>113.41159488993581</v>
      </c>
      <c r="W4">
        <f t="shared" ref="W4:W34" si="14">$T$3*K4/1000</f>
        <v>221.80029863090013</v>
      </c>
      <c r="X4">
        <f t="shared" si="0"/>
        <v>1385.9875037510747</v>
      </c>
      <c r="Y4">
        <f t="shared" si="1"/>
        <v>1445.601290808605</v>
      </c>
      <c r="Z4">
        <f t="shared" ref="Z4:Z54" si="15">SUM(V4:Y4)</f>
        <v>3166.8006880805156</v>
      </c>
      <c r="AB4">
        <f>I4/'social care need'!C4</f>
        <v>0.10656399428677886</v>
      </c>
      <c r="AC4">
        <f>K4/'social care need'!E4</f>
        <v>0.30820093672513543</v>
      </c>
      <c r="AD4">
        <f>N4/'social care need'!G4</f>
        <v>0.8116456834532374</v>
      </c>
      <c r="AE4">
        <f>Q4/'social care need'!I4</f>
        <v>0.86772794347806648</v>
      </c>
      <c r="AG4">
        <f t="shared" ref="AG4:AG54" si="16">AB4</f>
        <v>0.10656399428677886</v>
      </c>
      <c r="AH4">
        <f t="shared" ref="AH4:AH53" si="17">AC4</f>
        <v>0.30820093672513543</v>
      </c>
      <c r="AI4">
        <f>M4/'social care need'!G4</f>
        <v>0.94294064748201434</v>
      </c>
      <c r="AJ4">
        <f>P4/'social care need'!I4</f>
        <v>0.97808880740508874</v>
      </c>
      <c r="AL4" s="3">
        <v>57.94509</v>
      </c>
      <c r="AM4" s="3">
        <v>49.97542</v>
      </c>
      <c r="AN4" s="3">
        <v>16.487939999999998</v>
      </c>
      <c r="AO4" s="3">
        <v>14.09953</v>
      </c>
      <c r="AQ4" s="2">
        <v>32039</v>
      </c>
      <c r="AR4" s="2">
        <v>9639</v>
      </c>
      <c r="AS4" s="2">
        <v>6232</v>
      </c>
      <c r="AU4">
        <f t="shared" ref="AU4:AU53" si="18">AQ4*$T$3</f>
        <v>2117479.0726565584</v>
      </c>
      <c r="AV4">
        <f t="shared" si="2"/>
        <v>637047.9971702164</v>
      </c>
      <c r="AW4">
        <f t="shared" si="2"/>
        <v>411877.07421566435</v>
      </c>
      <c r="AY4" s="3">
        <v>6.7205100000000004E-2</v>
      </c>
      <c r="AZ4" s="3">
        <v>0.44688030000000001</v>
      </c>
      <c r="BA4" s="3">
        <v>0.1057041</v>
      </c>
      <c r="BB4" s="3">
        <v>5.1138599999999999E-2</v>
      </c>
      <c r="BC4" s="3">
        <v>0.1053337</v>
      </c>
      <c r="BD4" s="3">
        <v>0.1230745</v>
      </c>
      <c r="BF4">
        <f t="shared" ref="BF4:BF54" si="19">AY4*$R4*$T$3*365.25/7</f>
        <v>237422782.20715985</v>
      </c>
      <c r="BG4">
        <f t="shared" ref="BG4:BG54" si="20">AZ4*$R4*$T$3*365.25/7</f>
        <v>1578742746.3030376</v>
      </c>
      <c r="BH4">
        <f t="shared" ref="BH4:BH54" si="21">BA4*$R4*$T$3*365.25/7</f>
        <v>373432395.94471025</v>
      </c>
      <c r="BI4">
        <f t="shared" ref="BI4:BI54" si="22">BB4*$R4*$T$3*365.25/7</f>
        <v>180662906.38923335</v>
      </c>
      <c r="BJ4">
        <f t="shared" ref="BJ4:BJ54" si="23">BC4*$R4*$T$3*365.25/7</f>
        <v>372123843.49066246</v>
      </c>
      <c r="BK4">
        <f t="shared" ref="BK4:BK54" si="24">BD4*$R4*$T$3*365.25/7</f>
        <v>434798701.41931343</v>
      </c>
      <c r="BO4">
        <v>0.5</v>
      </c>
      <c r="BP4">
        <f>CM4*(1+BO4/100)*(1+BO5/100)*(1+BO6/100)*(1+BO7/100)</f>
        <v>12.076812226835605</v>
      </c>
      <c r="BQ4">
        <f>2104288*(1+BO4/100)*(1+BO5/100)</f>
        <v>2180368.5326399999</v>
      </c>
      <c r="BS4">
        <v>2020</v>
      </c>
      <c r="BT4">
        <f t="shared" ref="BT4:BT34" si="25">BF4*$BP4/10^9</f>
        <v>2.867310359088755</v>
      </c>
      <c r="BU4">
        <f t="shared" ref="BU4:BU34" si="26">BG4*$BP4/10^9</f>
        <v>19.066179701580548</v>
      </c>
      <c r="BV4">
        <f t="shared" ref="BV4:BV34" si="27">BH4*$BP4/10^9</f>
        <v>4.5098729252415914</v>
      </c>
      <c r="BW4">
        <f t="shared" ref="BW4:BW34" si="28">BI4*$BP4/10^9</f>
        <v>2.1818319968171496</v>
      </c>
      <c r="BX4">
        <f t="shared" ref="BX4:BX34" si="29">BJ4*$BP4/10^9</f>
        <v>4.4940697829650915</v>
      </c>
      <c r="BY4">
        <f t="shared" ref="BY4:BY34" si="30">BK4*$BP4/10^9</f>
        <v>5.2509822735130083</v>
      </c>
      <c r="BZ4">
        <f>SUM(BT4:BY4)</f>
        <v>38.370247039206141</v>
      </c>
      <c r="CA4">
        <f>BZ4/BQ4*1000</f>
        <v>1.759805577121739E-2</v>
      </c>
      <c r="CB4">
        <f t="shared" ref="CB4:CB54" si="31">SUM(BT4:BX4)/BQ4*1000</f>
        <v>1.5189755433496455E-2</v>
      </c>
      <c r="CC4">
        <f>BY4/BZ4</f>
        <v>0.13685036398508546</v>
      </c>
      <c r="CD4">
        <f>BU4/BZ4</f>
        <v>0.49690010288698461</v>
      </c>
      <c r="CE4">
        <f t="shared" ref="CE4:CE53" si="32">SUM(BT4:BX4)/BY4*0.29</f>
        <v>1.829102876712885</v>
      </c>
      <c r="CG4">
        <f>BY4/BQ4*1000</f>
        <v>2.4083003377209336E-3</v>
      </c>
      <c r="CH4">
        <f>BY4*$CF$6/BQ4*1000</f>
        <v>8.3612117358902831E-3</v>
      </c>
      <c r="CI4">
        <f>SUM(BT4:BX4)/BQ4*1000</f>
        <v>1.5189755433496455E-2</v>
      </c>
      <c r="CJ4">
        <f>childcare!Y3/'social care receipt'!BQ4*1000</f>
        <v>2.5457865330520187E-3</v>
      </c>
      <c r="CK4">
        <f>CI4/CG4</f>
        <v>6.3072512990099483</v>
      </c>
      <c r="CL4">
        <f>CI4/CH4</f>
        <v>1.8166930719257863</v>
      </c>
      <c r="CM4">
        <v>10.02</v>
      </c>
      <c r="CN4">
        <v>10.84</v>
      </c>
      <c r="CO4">
        <f t="shared" ref="CO4:CO7" si="33">CN4/CM4</f>
        <v>1.0818363273453093</v>
      </c>
    </row>
    <row r="5" spans="1:93" x14ac:dyDescent="0.25">
      <c r="A5">
        <v>2021</v>
      </c>
      <c r="B5" s="3">
        <v>2117</v>
      </c>
      <c r="C5" s="3">
        <v>3336</v>
      </c>
      <c r="D5" s="3">
        <v>22498</v>
      </c>
      <c r="E5" s="3">
        <v>20274</v>
      </c>
      <c r="F5" s="3">
        <v>22531</v>
      </c>
      <c r="G5" s="3">
        <v>20478</v>
      </c>
      <c r="H5" s="1">
        <f>'social care need'!B5</f>
        <v>562462</v>
      </c>
      <c r="I5">
        <f t="shared" si="5"/>
        <v>2117</v>
      </c>
      <c r="J5" s="1">
        <f>'social care need'!D5</f>
        <v>262308</v>
      </c>
      <c r="K5">
        <f t="shared" si="6"/>
        <v>3336</v>
      </c>
      <c r="L5" s="1">
        <f>'social care need'!F5</f>
        <v>140871</v>
      </c>
      <c r="M5" s="1">
        <f t="shared" si="7"/>
        <v>22498</v>
      </c>
      <c r="N5" s="1">
        <f t="shared" si="8"/>
        <v>20274</v>
      </c>
      <c r="O5" s="1">
        <f>'social care need'!H5</f>
        <v>56082</v>
      </c>
      <c r="P5" s="1">
        <f t="shared" si="9"/>
        <v>22531</v>
      </c>
      <c r="Q5" s="1">
        <f t="shared" si="10"/>
        <v>20478</v>
      </c>
      <c r="R5" s="1">
        <f t="shared" si="11"/>
        <v>1021723</v>
      </c>
      <c r="S5" s="1">
        <f t="shared" si="12"/>
        <v>50482</v>
      </c>
      <c r="U5">
        <v>2021</v>
      </c>
      <c r="V5">
        <f t="shared" si="13"/>
        <v>139.91395476806184</v>
      </c>
      <c r="W5">
        <f t="shared" si="14"/>
        <v>220.47848517064446</v>
      </c>
      <c r="X5">
        <f t="shared" si="0"/>
        <v>1486.9079614415944</v>
      </c>
      <c r="Y5">
        <f t="shared" si="1"/>
        <v>1489.0889536510163</v>
      </c>
      <c r="Z5">
        <f t="shared" si="15"/>
        <v>3336.3893550313169</v>
      </c>
      <c r="AB5">
        <f>I5/'social care need'!C5</f>
        <v>0.12206653981433431</v>
      </c>
      <c r="AC5">
        <f>K5/'social care need'!E5</f>
        <v>0.30969179353880433</v>
      </c>
      <c r="AD5">
        <f>N5/'social care need'!G5</f>
        <v>0.83428665487016995</v>
      </c>
      <c r="AE5">
        <f>Q5/'social care need'!I5</f>
        <v>0.88780022544004167</v>
      </c>
      <c r="AG5">
        <f t="shared" si="16"/>
        <v>0.12206653981433431</v>
      </c>
      <c r="AH5">
        <f t="shared" si="17"/>
        <v>0.30969179353880433</v>
      </c>
      <c r="AI5">
        <f>M5/'social care need'!G5</f>
        <v>0.92580552240648528</v>
      </c>
      <c r="AJ5">
        <f>P5/'social care need'!I5</f>
        <v>0.97680568802566548</v>
      </c>
      <c r="AL5" s="3">
        <v>58.093780000000002</v>
      </c>
      <c r="AM5" s="3">
        <v>49.471550000000001</v>
      </c>
      <c r="AN5" s="3">
        <v>16.903759999999998</v>
      </c>
      <c r="AO5" s="3">
        <v>14.535539999999999</v>
      </c>
      <c r="AQ5" s="2">
        <v>35003</v>
      </c>
      <c r="AR5" s="2">
        <v>9708</v>
      </c>
      <c r="AS5" s="2">
        <v>5770</v>
      </c>
      <c r="AU5">
        <f t="shared" si="18"/>
        <v>2313371.8274664474</v>
      </c>
      <c r="AV5">
        <f t="shared" si="2"/>
        <v>641608.25360809849</v>
      </c>
      <c r="AW5">
        <f t="shared" si="2"/>
        <v>381343.18328375858</v>
      </c>
      <c r="AY5" s="3">
        <v>8.6982699999999996E-2</v>
      </c>
      <c r="AZ5" s="3">
        <v>0.50525629999999999</v>
      </c>
      <c r="BA5" s="3">
        <v>0.10716680000000001</v>
      </c>
      <c r="BB5" s="3">
        <v>5.3944800000000001E-2</v>
      </c>
      <c r="BC5" s="3">
        <v>0.1012285</v>
      </c>
      <c r="BD5" s="3">
        <v>0.1200715</v>
      </c>
      <c r="BF5">
        <f t="shared" si="19"/>
        <v>306477370.74306321</v>
      </c>
      <c r="BG5">
        <f t="shared" si="20"/>
        <v>1780234717.6549861</v>
      </c>
      <c r="BH5">
        <f t="shared" si="21"/>
        <v>377594614.73313326</v>
      </c>
      <c r="BI5">
        <f t="shared" si="22"/>
        <v>190070674.61990023</v>
      </c>
      <c r="BJ5">
        <f t="shared" si="23"/>
        <v>356671436.09320211</v>
      </c>
      <c r="BK5">
        <f t="shared" si="24"/>
        <v>423063409.40411955</v>
      </c>
      <c r="BO5">
        <v>3.1</v>
      </c>
      <c r="BP5">
        <f>CM5*(1+BO5/100)*(1+BO6/100)*(1+BO7/100)</f>
        <v>12.280568932065881</v>
      </c>
      <c r="BQ5">
        <f>2284079*(1+BO5/100)</f>
        <v>2354885.449</v>
      </c>
      <c r="BS5">
        <v>2021</v>
      </c>
      <c r="BT5">
        <f t="shared" si="25"/>
        <v>3.7637164775284986</v>
      </c>
      <c r="BU5">
        <f t="shared" si="26"/>
        <v>21.8622951654189</v>
      </c>
      <c r="BV5">
        <f t="shared" si="27"/>
        <v>4.637076694607102</v>
      </c>
      <c r="BW5">
        <f t="shared" si="28"/>
        <v>2.3341760216339495</v>
      </c>
      <c r="BX5">
        <f t="shared" si="29"/>
        <v>4.3801281570414989</v>
      </c>
      <c r="BY5">
        <f t="shared" si="30"/>
        <v>5.195459361822099</v>
      </c>
      <c r="BZ5">
        <f t="shared" ref="BZ5:BZ53" si="34">SUM(BT5:BY5)</f>
        <v>42.172851878052043</v>
      </c>
      <c r="CA5">
        <f t="shared" ref="CA5:CA53" si="35">BZ5/BQ5*1000</f>
        <v>1.7908663835839958E-2</v>
      </c>
      <c r="CB5">
        <f t="shared" si="31"/>
        <v>1.5702416664017508E-2</v>
      </c>
      <c r="CC5">
        <f t="shared" ref="CC5:CC53" si="36">BY5/BZ5</f>
        <v>0.12319440423060325</v>
      </c>
      <c r="CD5">
        <f t="shared" ref="CD5:CD53" si="37">BU5/BZ5</f>
        <v>0.51839736209057896</v>
      </c>
      <c r="CE5">
        <f t="shared" si="32"/>
        <v>2.0640030231986772</v>
      </c>
      <c r="CG5">
        <f t="shared" ref="CG5:CG54" si="38">BY5/BQ5*1000</f>
        <v>2.2062471718224536E-3</v>
      </c>
      <c r="CH5">
        <f t="shared" ref="CH5:CH54" si="39">BY5*$CF$6/BQ5*1000</f>
        <v>7.6597172937216173E-3</v>
      </c>
      <c r="CI5">
        <f t="shared" ref="CI5:CI54" si="40">SUM(BT5:BX5)/BQ5*1000</f>
        <v>1.5702416664017508E-2</v>
      </c>
      <c r="CJ5">
        <f>childcare!Y4/'social care receipt'!BQ5*1000</f>
        <v>2.394104460499384E-3</v>
      </c>
      <c r="CK5">
        <f t="shared" ref="CK5:CK54" si="41">CI5/CG5</f>
        <v>7.1172518041333728</v>
      </c>
      <c r="CL5">
        <f t="shared" ref="CL5:CL54" si="42">CI5/CH5</f>
        <v>2.0499995054501801</v>
      </c>
      <c r="CM5">
        <v>10.24</v>
      </c>
      <c r="CN5">
        <v>11.08</v>
      </c>
      <c r="CO5">
        <f t="shared" si="33"/>
        <v>1.08203125</v>
      </c>
    </row>
    <row r="6" spans="1:93" x14ac:dyDescent="0.25">
      <c r="A6">
        <v>2022</v>
      </c>
      <c r="B6" s="3">
        <v>2633</v>
      </c>
      <c r="C6" s="3">
        <v>3566</v>
      </c>
      <c r="D6" s="3">
        <v>24150</v>
      </c>
      <c r="E6" s="3">
        <v>22298</v>
      </c>
      <c r="F6" s="3">
        <v>23212</v>
      </c>
      <c r="G6" s="3">
        <v>21486</v>
      </c>
      <c r="H6" s="1">
        <f>'social care need'!B6</f>
        <v>565436</v>
      </c>
      <c r="I6">
        <f t="shared" si="5"/>
        <v>2633</v>
      </c>
      <c r="J6" s="1">
        <f>'social care need'!D6</f>
        <v>262690</v>
      </c>
      <c r="K6">
        <f t="shared" si="6"/>
        <v>3566</v>
      </c>
      <c r="L6" s="1">
        <f>'social care need'!F6</f>
        <v>142934</v>
      </c>
      <c r="M6" s="1">
        <f t="shared" si="7"/>
        <v>24150</v>
      </c>
      <c r="N6" s="1">
        <f t="shared" si="8"/>
        <v>22298</v>
      </c>
      <c r="O6" s="1">
        <f>'social care need'!H6</f>
        <v>56829</v>
      </c>
      <c r="P6" s="1">
        <f t="shared" si="9"/>
        <v>23212</v>
      </c>
      <c r="Q6" s="1">
        <f t="shared" si="10"/>
        <v>21486</v>
      </c>
      <c r="R6" s="1">
        <f t="shared" si="11"/>
        <v>1027889</v>
      </c>
      <c r="S6" s="1">
        <f t="shared" si="12"/>
        <v>53561</v>
      </c>
      <c r="U6">
        <v>2022</v>
      </c>
      <c r="V6">
        <f t="shared" si="13"/>
        <v>174.01674204265794</v>
      </c>
      <c r="W6">
        <f t="shared" si="14"/>
        <v>235.6793399635846</v>
      </c>
      <c r="X6">
        <f t="shared" si="0"/>
        <v>1596.0897532587121</v>
      </c>
      <c r="Y6">
        <f t="shared" si="1"/>
        <v>1534.0967019727216</v>
      </c>
      <c r="Z6">
        <f t="shared" si="15"/>
        <v>3539.8825372376759</v>
      </c>
      <c r="AB6">
        <f>I6/'social care need'!C6</f>
        <v>0.13219862429080684</v>
      </c>
      <c r="AC6">
        <f>K6/'social care need'!E6</f>
        <v>0.3043960734101579</v>
      </c>
      <c r="AD6">
        <f>N6/'social care need'!G6</f>
        <v>0.8459670688216101</v>
      </c>
      <c r="AE6">
        <f>Q6/'social care need'!I6</f>
        <v>0.90228026708100617</v>
      </c>
      <c r="AG6">
        <f t="shared" si="16"/>
        <v>0.13219862429080684</v>
      </c>
      <c r="AH6">
        <f t="shared" si="17"/>
        <v>0.3043960734101579</v>
      </c>
      <c r="AI6">
        <f>M6/'social care need'!G6</f>
        <v>0.91623036649214662</v>
      </c>
      <c r="AJ6">
        <f>P6/'social care need'!I6</f>
        <v>0.97476168479402003</v>
      </c>
      <c r="AL6" s="3">
        <v>57.638489999999997</v>
      </c>
      <c r="AM6" s="3">
        <v>49.358080000000001</v>
      </c>
      <c r="AN6" s="3">
        <v>16.861509999999999</v>
      </c>
      <c r="AO6" s="3">
        <v>14.93459</v>
      </c>
      <c r="AQ6" s="2">
        <v>37950</v>
      </c>
      <c r="AR6" s="2">
        <v>9989</v>
      </c>
      <c r="AS6" s="2">
        <v>5617</v>
      </c>
      <c r="AU6">
        <f t="shared" si="18"/>
        <v>2508141.0408351193</v>
      </c>
      <c r="AV6">
        <f t="shared" si="2"/>
        <v>660179.73272469058</v>
      </c>
      <c r="AW6">
        <f t="shared" si="2"/>
        <v>371231.31031280273</v>
      </c>
      <c r="AY6" s="3">
        <v>9.87098E-2</v>
      </c>
      <c r="AZ6" s="3">
        <v>0.56453569999999997</v>
      </c>
      <c r="BA6" s="3">
        <v>0.1076404</v>
      </c>
      <c r="BB6" s="3">
        <v>5.3651400000000002E-2</v>
      </c>
      <c r="BC6" s="3">
        <v>0.1032433</v>
      </c>
      <c r="BD6" s="3">
        <v>0.12451230000000001</v>
      </c>
      <c r="BF6">
        <f t="shared" si="19"/>
        <v>349895896.66532987</v>
      </c>
      <c r="BG6">
        <f t="shared" si="20"/>
        <v>2001105512.8375263</v>
      </c>
      <c r="BH6">
        <f t="shared" si="21"/>
        <v>381552128.31365049</v>
      </c>
      <c r="BI6">
        <f t="shared" si="22"/>
        <v>190177720.04755637</v>
      </c>
      <c r="BJ6">
        <f t="shared" si="23"/>
        <v>365965760.52415925</v>
      </c>
      <c r="BK6">
        <f t="shared" si="24"/>
        <v>441357827.23055416</v>
      </c>
      <c r="BM6">
        <v>1.7231949687110983</v>
      </c>
      <c r="BN6">
        <v>5.6903418536291106</v>
      </c>
      <c r="BO6">
        <v>10.036409874522789</v>
      </c>
      <c r="BP6">
        <f>CM6*(1+BO6/100)*(1+BO7/100)</f>
        <v>12.806993356537696</v>
      </c>
      <c r="BQ6">
        <v>2505981</v>
      </c>
      <c r="BR6">
        <f>14200/BQ6</f>
        <v>5.6664436003305693E-3</v>
      </c>
      <c r="BS6">
        <v>2022</v>
      </c>
      <c r="BT6">
        <f t="shared" si="25"/>
        <v>4.4811144240726799</v>
      </c>
      <c r="BU6">
        <f t="shared" si="26"/>
        <v>25.628145008641159</v>
      </c>
      <c r="BV6">
        <f t="shared" si="27"/>
        <v>4.8865355724857409</v>
      </c>
      <c r="BW6">
        <f t="shared" si="28"/>
        <v>2.4356047972105404</v>
      </c>
      <c r="BX6">
        <f t="shared" si="29"/>
        <v>4.6869210637531733</v>
      </c>
      <c r="BY6">
        <f t="shared" si="30"/>
        <v>5.6524667611976191</v>
      </c>
      <c r="BZ6">
        <f t="shared" si="34"/>
        <v>47.770787627360917</v>
      </c>
      <c r="CA6">
        <f t="shared" si="35"/>
        <v>1.9062709424916197E-2</v>
      </c>
      <c r="CB6">
        <f t="shared" si="31"/>
        <v>1.6807118994981725E-2</v>
      </c>
      <c r="CC6">
        <f t="shared" si="36"/>
        <v>0.11832475539842566</v>
      </c>
      <c r="CD6">
        <f t="shared" si="37"/>
        <v>0.53648152524834092</v>
      </c>
      <c r="CE6">
        <f t="shared" si="32"/>
        <v>2.1608818887772534</v>
      </c>
      <c r="CF6">
        <f>(14.2+35.1)/14.2</f>
        <v>3.471830985915493</v>
      </c>
      <c r="CG6">
        <f t="shared" si="38"/>
        <v>2.2555904299344726E-3</v>
      </c>
      <c r="CH6">
        <f t="shared" si="39"/>
        <v>7.8310287461809507E-3</v>
      </c>
      <c r="CI6">
        <f t="shared" si="40"/>
        <v>1.6807118994981725E-2</v>
      </c>
      <c r="CJ6">
        <f>childcare!Y5/'social care receipt'!BQ6*1000</f>
        <v>2.2054700357792907E-3</v>
      </c>
      <c r="CK6">
        <f t="shared" si="41"/>
        <v>7.4513168578525981</v>
      </c>
      <c r="CL6">
        <f t="shared" si="42"/>
        <v>2.1462210827891863</v>
      </c>
      <c r="CM6">
        <v>11.01</v>
      </c>
      <c r="CN6">
        <v>11.9</v>
      </c>
      <c r="CO6">
        <f t="shared" si="33"/>
        <v>1.0808356039963669</v>
      </c>
    </row>
    <row r="7" spans="1:93" x14ac:dyDescent="0.25">
      <c r="A7">
        <v>2023</v>
      </c>
      <c r="B7" s="3">
        <v>3065</v>
      </c>
      <c r="C7" s="3">
        <v>3950</v>
      </c>
      <c r="D7" s="3">
        <v>25280</v>
      </c>
      <c r="E7" s="3">
        <v>23660</v>
      </c>
      <c r="F7" s="3">
        <v>24424</v>
      </c>
      <c r="G7" s="3">
        <v>22847</v>
      </c>
      <c r="H7" s="1">
        <f>'social care need'!B7</f>
        <v>570434</v>
      </c>
      <c r="I7">
        <f t="shared" si="5"/>
        <v>3065</v>
      </c>
      <c r="J7" s="1">
        <f>'social care need'!D7</f>
        <v>262168</v>
      </c>
      <c r="K7">
        <f t="shared" si="6"/>
        <v>3950</v>
      </c>
      <c r="L7" s="1">
        <f>'social care need'!F7</f>
        <v>144686</v>
      </c>
      <c r="M7" s="1">
        <f t="shared" si="7"/>
        <v>25280</v>
      </c>
      <c r="N7" s="1">
        <f t="shared" si="8"/>
        <v>23660</v>
      </c>
      <c r="O7" s="1">
        <f>'social care need'!H7</f>
        <v>58215</v>
      </c>
      <c r="P7" s="1">
        <f t="shared" si="9"/>
        <v>24424</v>
      </c>
      <c r="Q7" s="1">
        <f t="shared" si="10"/>
        <v>22847</v>
      </c>
      <c r="R7" s="1">
        <f t="shared" si="11"/>
        <v>1035503</v>
      </c>
      <c r="S7" s="1">
        <f t="shared" si="12"/>
        <v>56719</v>
      </c>
      <c r="U7">
        <v>2023</v>
      </c>
      <c r="V7">
        <f t="shared" si="13"/>
        <v>202.56791278418027</v>
      </c>
      <c r="W7">
        <f t="shared" si="14"/>
        <v>261.05815840049331</v>
      </c>
      <c r="X7">
        <f t="shared" si="0"/>
        <v>1670.7722137631572</v>
      </c>
      <c r="Y7">
        <f t="shared" si="1"/>
        <v>1614.1985976642147</v>
      </c>
      <c r="Z7">
        <f t="shared" si="15"/>
        <v>3748.5968826120452</v>
      </c>
      <c r="AB7">
        <f>I7/'social care need'!C7</f>
        <v>0.13642230827435795</v>
      </c>
      <c r="AC7">
        <f>K7/'social care need'!E7</f>
        <v>0.30643910007757952</v>
      </c>
      <c r="AD7">
        <f>N7/'social care need'!G7</f>
        <v>0.85356614596486169</v>
      </c>
      <c r="AE7">
        <f>Q7/'social care need'!I7</f>
        <v>0.91092859136398074</v>
      </c>
      <c r="AG7">
        <f t="shared" si="16"/>
        <v>0.13642230827435795</v>
      </c>
      <c r="AH7">
        <f t="shared" si="17"/>
        <v>0.30643910007757952</v>
      </c>
      <c r="AI7">
        <f>M7/'social care need'!G7</f>
        <v>0.91200981276380821</v>
      </c>
      <c r="AJ7">
        <f>P7/'social care need'!I7</f>
        <v>0.97380487221402656</v>
      </c>
      <c r="AL7" s="3">
        <v>57.605179999999997</v>
      </c>
      <c r="AM7" s="3">
        <v>50.25723</v>
      </c>
      <c r="AN7" s="3">
        <v>16.99409</v>
      </c>
      <c r="AO7" s="3">
        <v>15.18159</v>
      </c>
      <c r="AQ7" s="2">
        <v>40926</v>
      </c>
      <c r="AR7" s="2">
        <v>10228</v>
      </c>
      <c r="AS7" s="2">
        <v>5559</v>
      </c>
      <c r="AU7">
        <f t="shared" si="18"/>
        <v>2704826.8837211616</v>
      </c>
      <c r="AV7">
        <f t="shared" si="2"/>
        <v>675975.40357474564</v>
      </c>
      <c r="AW7">
        <f t="shared" si="2"/>
        <v>367398.05127806135</v>
      </c>
      <c r="AY7" s="3">
        <v>0.12063939999999999</v>
      </c>
      <c r="AZ7" s="3">
        <v>0.61759909999999996</v>
      </c>
      <c r="BA7" s="3">
        <v>0.1090161</v>
      </c>
      <c r="BB7" s="3">
        <v>5.46682E-2</v>
      </c>
      <c r="BC7" s="3">
        <v>0.10813390000000001</v>
      </c>
      <c r="BD7" s="3">
        <v>0.12512280000000001</v>
      </c>
      <c r="BF7">
        <f t="shared" si="19"/>
        <v>430797216.95123136</v>
      </c>
      <c r="BG7">
        <f t="shared" si="20"/>
        <v>2205415257.9636936</v>
      </c>
      <c r="BH7">
        <f t="shared" si="21"/>
        <v>389290998.48703772</v>
      </c>
      <c r="BI7">
        <f t="shared" si="22"/>
        <v>195217386.82166281</v>
      </c>
      <c r="BJ7">
        <f t="shared" si="23"/>
        <v>386140706.75154847</v>
      </c>
      <c r="BK7">
        <f t="shared" si="24"/>
        <v>446807212.37958366</v>
      </c>
      <c r="BM7">
        <v>0.19807527338211628</v>
      </c>
      <c r="BN7">
        <v>6.4741804974041584</v>
      </c>
      <c r="BO7">
        <v>5.7117963753504197</v>
      </c>
      <c r="BP7">
        <f>CM7*(1+BO7/100)</f>
        <v>12.569132589029165</v>
      </c>
      <c r="BQ7">
        <f>2687186/(1+BO6/100)</f>
        <v>2442088.0352823795</v>
      </c>
      <c r="BR7">
        <f>34100/BQ6</f>
        <v>1.3607445547272706E-2</v>
      </c>
      <c r="BS7">
        <v>2023</v>
      </c>
      <c r="BT7">
        <f t="shared" si="25"/>
        <v>5.4147473388447898</v>
      </c>
      <c r="BU7">
        <f t="shared" si="26"/>
        <v>27.720156791213622</v>
      </c>
      <c r="BV7">
        <f t="shared" si="27"/>
        <v>4.8930501756991287</v>
      </c>
      <c r="BW7">
        <f t="shared" si="28"/>
        <v>2.4537132186452748</v>
      </c>
      <c r="BX7">
        <f t="shared" si="29"/>
        <v>4.8534537411816414</v>
      </c>
      <c r="BY7">
        <f t="shared" si="30"/>
        <v>5.6159790941335004</v>
      </c>
      <c r="BZ7">
        <f t="shared" si="34"/>
        <v>50.951100359717955</v>
      </c>
      <c r="CA7">
        <f t="shared" si="35"/>
        <v>2.0863744313716546E-2</v>
      </c>
      <c r="CB7">
        <f t="shared" si="31"/>
        <v>1.8564081478881795E-2</v>
      </c>
      <c r="CC7">
        <f t="shared" si="36"/>
        <v>0.11022292069227822</v>
      </c>
      <c r="CD7">
        <f t="shared" si="37"/>
        <v>0.54405413416997039</v>
      </c>
      <c r="CE7">
        <f t="shared" si="32"/>
        <v>2.3410317144437296</v>
      </c>
      <c r="CF7">
        <f>14.2/BY6</f>
        <v>2.5121775323790434</v>
      </c>
      <c r="CG7">
        <f t="shared" si="38"/>
        <v>2.2996628348347496E-3</v>
      </c>
      <c r="CH7">
        <f t="shared" si="39"/>
        <v>7.9840406871375443E-3</v>
      </c>
      <c r="CI7">
        <f t="shared" si="40"/>
        <v>1.8564081478881795E-2</v>
      </c>
      <c r="CJ7">
        <f>childcare!Y6/'social care receipt'!BQ7*1000</f>
        <v>2.2703538313674212E-3</v>
      </c>
      <c r="CK7">
        <f t="shared" si="41"/>
        <v>8.0725231532542399</v>
      </c>
      <c r="CL7">
        <f t="shared" si="42"/>
        <v>2.3251486567182602</v>
      </c>
      <c r="CM7">
        <v>11.89</v>
      </c>
      <c r="CN7">
        <v>12.85</v>
      </c>
      <c r="CO7">
        <f t="shared" si="33"/>
        <v>1.080740117746005</v>
      </c>
    </row>
    <row r="8" spans="1:93" x14ac:dyDescent="0.25">
      <c r="A8">
        <v>2024</v>
      </c>
      <c r="B8" s="3">
        <v>3446</v>
      </c>
      <c r="C8" s="3">
        <v>4179</v>
      </c>
      <c r="D8" s="3">
        <v>26968</v>
      </c>
      <c r="E8" s="3">
        <v>25433</v>
      </c>
      <c r="F8" s="3">
        <v>25881</v>
      </c>
      <c r="G8" s="3">
        <v>24413</v>
      </c>
      <c r="H8" s="1">
        <f>'social care need'!B8</f>
        <v>580027</v>
      </c>
      <c r="I8">
        <f t="shared" si="5"/>
        <v>3446</v>
      </c>
      <c r="J8" s="1">
        <f>'social care need'!D8</f>
        <v>264905</v>
      </c>
      <c r="K8">
        <f t="shared" si="6"/>
        <v>4179</v>
      </c>
      <c r="L8" s="1">
        <f>'social care need'!F8</f>
        <v>148579</v>
      </c>
      <c r="M8" s="1">
        <f t="shared" si="7"/>
        <v>26968</v>
      </c>
      <c r="N8" s="1">
        <f t="shared" si="8"/>
        <v>25433</v>
      </c>
      <c r="O8" s="1">
        <f>'social care need'!H8</f>
        <v>61217</v>
      </c>
      <c r="P8" s="1">
        <f t="shared" si="9"/>
        <v>25881</v>
      </c>
      <c r="Q8" s="1">
        <f t="shared" si="10"/>
        <v>24413</v>
      </c>
      <c r="R8" s="1">
        <f t="shared" si="11"/>
        <v>1054728</v>
      </c>
      <c r="S8" s="1">
        <f t="shared" si="12"/>
        <v>60474</v>
      </c>
      <c r="U8">
        <v>2024</v>
      </c>
      <c r="V8">
        <f t="shared" si="13"/>
        <v>227.74845920205061</v>
      </c>
      <c r="W8">
        <f t="shared" si="14"/>
        <v>276.19292252042061</v>
      </c>
      <c r="X8">
        <f t="shared" si="0"/>
        <v>1782.3332698087349</v>
      </c>
      <c r="Y8">
        <f t="shared" si="1"/>
        <v>1710.4927082438396</v>
      </c>
      <c r="Z8">
        <f t="shared" si="15"/>
        <v>3996.7673597750454</v>
      </c>
      <c r="AB8">
        <f>I8/'social care need'!C8</f>
        <v>0.13899645046789286</v>
      </c>
      <c r="AC8">
        <f>K8/'social care need'!E8</f>
        <v>0.29894842263395094</v>
      </c>
      <c r="AD8">
        <f>N8/'social care need'!G8</f>
        <v>0.8595423975125891</v>
      </c>
      <c r="AE8">
        <f>Q8/'social care need'!I8</f>
        <v>0.91386538893464098</v>
      </c>
      <c r="AG8">
        <f t="shared" si="16"/>
        <v>0.13899645046789286</v>
      </c>
      <c r="AH8">
        <f t="shared" si="17"/>
        <v>0.29894842263395094</v>
      </c>
      <c r="AI8">
        <f>M8/'social care need'!G8</f>
        <v>0.91141978437933013</v>
      </c>
      <c r="AJ8">
        <f>P8/'social care need'!I8</f>
        <v>0.96881784831923334</v>
      </c>
      <c r="AL8" s="3">
        <v>57.837580000000003</v>
      </c>
      <c r="AM8" s="3">
        <v>49.603700000000003</v>
      </c>
      <c r="AN8" s="3">
        <v>16.937629999999999</v>
      </c>
      <c r="AO8" s="3">
        <v>15.32999</v>
      </c>
      <c r="AQ8" s="2">
        <v>44012</v>
      </c>
      <c r="AR8" s="2">
        <v>10802</v>
      </c>
      <c r="AS8" s="2">
        <v>5648</v>
      </c>
      <c r="AU8">
        <f t="shared" si="18"/>
        <v>2908782.7006386104</v>
      </c>
      <c r="AV8">
        <f t="shared" si="2"/>
        <v>713911.44988408324</v>
      </c>
      <c r="AW8">
        <f t="shared" si="2"/>
        <v>373280.12117619906</v>
      </c>
      <c r="AY8" s="3">
        <v>0.13273660000000001</v>
      </c>
      <c r="AZ8" s="3">
        <v>0.65706200000000003</v>
      </c>
      <c r="BA8" s="3">
        <v>0.1134637</v>
      </c>
      <c r="BB8" s="3">
        <v>5.5826399999999998E-2</v>
      </c>
      <c r="BC8" s="3">
        <v>0.1043274</v>
      </c>
      <c r="BD8" s="3">
        <v>0.13132959999999999</v>
      </c>
      <c r="BF8">
        <f t="shared" si="19"/>
        <v>482795844.68702221</v>
      </c>
      <c r="BG8">
        <f t="shared" si="20"/>
        <v>2389897008.8260822</v>
      </c>
      <c r="BH8">
        <f t="shared" si="21"/>
        <v>412695540.51267606</v>
      </c>
      <c r="BI8">
        <f t="shared" si="22"/>
        <v>203054424.6563161</v>
      </c>
      <c r="BJ8">
        <f t="shared" si="23"/>
        <v>379464557.68040496</v>
      </c>
      <c r="BK8">
        <f t="shared" si="24"/>
        <v>477678237.68582851</v>
      </c>
      <c r="BM8">
        <v>1.1603364053452054</v>
      </c>
      <c r="BN8">
        <v>3.062942648929079</v>
      </c>
      <c r="BO8">
        <v>1.55004776763632</v>
      </c>
      <c r="BP8">
        <f>BP7*(1+BN7/100)/(1+BO7/100)</f>
        <v>12.659780061141355</v>
      </c>
      <c r="BQ8">
        <f>BQ7*(1+BM7/100)</f>
        <v>2446925.2078344971</v>
      </c>
      <c r="BR8">
        <f>BR7/SUM(BR7,BR6)</f>
        <v>0.70600414078674945</v>
      </c>
      <c r="BS8">
        <v>2024</v>
      </c>
      <c r="BT8">
        <f t="shared" si="25"/>
        <v>6.1120892081706621</v>
      </c>
      <c r="BU8">
        <f t="shared" si="26"/>
        <v>30.255570500517798</v>
      </c>
      <c r="BV8">
        <f t="shared" si="27"/>
        <v>5.2246347751043309</v>
      </c>
      <c r="BW8">
        <f t="shared" si="28"/>
        <v>2.5706243565905598</v>
      </c>
      <c r="BX8">
        <f t="shared" si="29"/>
        <v>4.803937841232214</v>
      </c>
      <c r="BY8">
        <f t="shared" si="30"/>
        <v>6.0473014290961924</v>
      </c>
      <c r="BZ8">
        <f t="shared" si="34"/>
        <v>55.014158110711762</v>
      </c>
      <c r="CA8">
        <f t="shared" si="35"/>
        <v>2.2482974933017551E-2</v>
      </c>
      <c r="CB8">
        <f t="shared" si="31"/>
        <v>2.0011587001039038E-2</v>
      </c>
      <c r="CC8">
        <f t="shared" si="36"/>
        <v>0.10992263876739626</v>
      </c>
      <c r="CD8">
        <f t="shared" si="37"/>
        <v>0.54995971109165731</v>
      </c>
      <c r="CE8">
        <f t="shared" si="32"/>
        <v>2.3482190534350211</v>
      </c>
      <c r="CG8">
        <f t="shared" si="38"/>
        <v>2.4713879319785137E-3</v>
      </c>
      <c r="CH8">
        <f t="shared" si="39"/>
        <v>8.5802412004606123E-3</v>
      </c>
      <c r="CI8">
        <f t="shared" si="40"/>
        <v>2.0011587001039038E-2</v>
      </c>
      <c r="CJ8">
        <f>childcare!Y7/'social care receipt'!BQ8*1000</f>
        <v>2.3290802514230307E-3</v>
      </c>
      <c r="CK8">
        <f t="shared" si="41"/>
        <v>8.0973070808104186</v>
      </c>
      <c r="CL8">
        <f t="shared" si="42"/>
        <v>2.3322872322009731</v>
      </c>
    </row>
    <row r="9" spans="1:93" x14ac:dyDescent="0.25">
      <c r="A9">
        <v>2025</v>
      </c>
      <c r="B9" s="3">
        <v>3439</v>
      </c>
      <c r="C9" s="3">
        <v>4268</v>
      </c>
      <c r="D9" s="3">
        <v>28020</v>
      </c>
      <c r="E9" s="3">
        <v>26522</v>
      </c>
      <c r="F9" s="3">
        <v>27173</v>
      </c>
      <c r="G9" s="3">
        <v>25822</v>
      </c>
      <c r="H9" s="1">
        <f>'social care need'!B9</f>
        <v>565985</v>
      </c>
      <c r="I9">
        <f t="shared" si="5"/>
        <v>3439</v>
      </c>
      <c r="J9" s="1">
        <f>'social care need'!D9</f>
        <v>262302</v>
      </c>
      <c r="K9">
        <f t="shared" si="6"/>
        <v>4268</v>
      </c>
      <c r="L9" s="1">
        <f>'social care need'!F9</f>
        <v>150770</v>
      </c>
      <c r="M9" s="1">
        <f t="shared" si="7"/>
        <v>28020</v>
      </c>
      <c r="N9" s="1">
        <f t="shared" si="8"/>
        <v>26522</v>
      </c>
      <c r="O9" s="1">
        <f>'social care need'!H9</f>
        <v>63221</v>
      </c>
      <c r="P9" s="1">
        <f t="shared" si="9"/>
        <v>27173</v>
      </c>
      <c r="Q9" s="1">
        <f t="shared" si="10"/>
        <v>25822</v>
      </c>
      <c r="R9" s="1">
        <f t="shared" si="11"/>
        <v>1042278</v>
      </c>
      <c r="S9" s="1">
        <f t="shared" si="12"/>
        <v>62900</v>
      </c>
      <c r="U9">
        <v>2025</v>
      </c>
      <c r="V9">
        <f t="shared" si="13"/>
        <v>227.28582449096112</v>
      </c>
      <c r="W9">
        <f t="shared" si="14"/>
        <v>282.07499241855834</v>
      </c>
      <c r="X9">
        <f t="shared" si="0"/>
        <v>1851.8606578181827</v>
      </c>
      <c r="Y9">
        <f t="shared" si="1"/>
        <v>1795.8818577763554</v>
      </c>
      <c r="Z9">
        <f t="shared" si="15"/>
        <v>4157.1033325040571</v>
      </c>
      <c r="AB9">
        <f>I9/'social care need'!C9</f>
        <v>0.13627897761046165</v>
      </c>
      <c r="AC9">
        <f>K9/'social care need'!E9</f>
        <v>0.29696632340662399</v>
      </c>
      <c r="AD9">
        <f>N9/'social care need'!G9</f>
        <v>0.86317776475948704</v>
      </c>
      <c r="AE9">
        <f>Q9/'social care need'!I9</f>
        <v>0.91896508772554186</v>
      </c>
      <c r="AG9">
        <f t="shared" si="16"/>
        <v>0.13627897761046165</v>
      </c>
      <c r="AH9">
        <f t="shared" si="17"/>
        <v>0.29696632340662399</v>
      </c>
      <c r="AI9">
        <f>M9/'social care need'!G9</f>
        <v>0.91193126342511233</v>
      </c>
      <c r="AJ9">
        <f>P9/'social care need'!I9</f>
        <v>0.96704509057261823</v>
      </c>
      <c r="AL9" s="3">
        <v>58.970880000000001</v>
      </c>
      <c r="AM9" s="3">
        <v>51.111429999999999</v>
      </c>
      <c r="AN9" s="3">
        <v>16.578189999999999</v>
      </c>
      <c r="AO9" s="3">
        <v>15.43141</v>
      </c>
      <c r="AQ9" s="2">
        <v>45924</v>
      </c>
      <c r="AR9" s="2">
        <v>11154</v>
      </c>
      <c r="AS9" s="2">
        <v>5813</v>
      </c>
      <c r="AU9">
        <f t="shared" si="18"/>
        <v>3035148.0674390518</v>
      </c>
      <c r="AV9">
        <f t="shared" si="2"/>
        <v>737175.36678458285</v>
      </c>
      <c r="AW9">
        <f t="shared" si="2"/>
        <v>384185.08222330821</v>
      </c>
      <c r="AY9" s="3">
        <v>0.1408961</v>
      </c>
      <c r="AZ9" s="3">
        <v>0.69360909999999998</v>
      </c>
      <c r="BA9" s="3">
        <v>0.115773</v>
      </c>
      <c r="BB9" s="3">
        <v>5.7913300000000001E-2</v>
      </c>
      <c r="BC9" s="3">
        <v>0.1106496</v>
      </c>
      <c r="BD9" s="3">
        <v>0.1330161</v>
      </c>
      <c r="BF9">
        <f t="shared" si="19"/>
        <v>506424726.17155927</v>
      </c>
      <c r="BG9">
        <f t="shared" si="20"/>
        <v>2493048413.2463684</v>
      </c>
      <c r="BH9">
        <f t="shared" si="21"/>
        <v>416124433.70015162</v>
      </c>
      <c r="BI9">
        <f t="shared" si="22"/>
        <v>208158544.44652027</v>
      </c>
      <c r="BJ9">
        <f t="shared" si="23"/>
        <v>397709328.93807971</v>
      </c>
      <c r="BK9">
        <f t="shared" si="24"/>
        <v>478101537.36624897</v>
      </c>
      <c r="BM9">
        <v>1.9269357268158984</v>
      </c>
      <c r="BN9">
        <v>1.9012899970519692</v>
      </c>
      <c r="BO9">
        <v>1.6038913617104633</v>
      </c>
      <c r="BP9">
        <f>BP8*(1+BN8/100)/(1+BO8/100)</f>
        <v>12.84838574743919</v>
      </c>
      <c r="BQ9">
        <f t="shared" ref="BQ9:BQ53" si="43">BQ8*(1+BM8/100)</f>
        <v>2475317.7718325695</v>
      </c>
      <c r="BS9">
        <v>2025</v>
      </c>
      <c r="BT9">
        <f t="shared" si="25"/>
        <v>6.5067402338934563</v>
      </c>
      <c r="BU9">
        <f t="shared" si="26"/>
        <v>32.031647700430526</v>
      </c>
      <c r="BV9">
        <f t="shared" si="27"/>
        <v>5.3465272431142319</v>
      </c>
      <c r="BW9">
        <f t="shared" si="28"/>
        <v>2.6745012756743582</v>
      </c>
      <c r="BX9">
        <f t="shared" si="29"/>
        <v>5.1099228735516284</v>
      </c>
      <c r="BY9">
        <f t="shared" si="30"/>
        <v>6.142832978525278</v>
      </c>
      <c r="BZ9">
        <f t="shared" si="34"/>
        <v>57.812172305189478</v>
      </c>
      <c r="CA9">
        <f t="shared" si="35"/>
        <v>2.3355454787685293E-2</v>
      </c>
      <c r="CB9">
        <f t="shared" si="31"/>
        <v>2.0873820692690892E-2</v>
      </c>
      <c r="CC9">
        <f t="shared" si="36"/>
        <v>0.10625501055551705</v>
      </c>
      <c r="CD9">
        <f t="shared" si="37"/>
        <v>0.55406407376176769</v>
      </c>
      <c r="CE9">
        <f t="shared" si="32"/>
        <v>2.4392830567126831</v>
      </c>
      <c r="CG9">
        <f t="shared" si="38"/>
        <v>2.4816340949944016E-3</v>
      </c>
      <c r="CH9">
        <f t="shared" si="39"/>
        <v>8.6158141467059159E-3</v>
      </c>
      <c r="CI9">
        <f t="shared" si="40"/>
        <v>2.0873820692690892E-2</v>
      </c>
      <c r="CJ9">
        <f>childcare!Y8/'social care receipt'!BQ9*1000</f>
        <v>2.2718080704248337E-3</v>
      </c>
      <c r="CK9">
        <f t="shared" si="41"/>
        <v>8.411320885216151</v>
      </c>
      <c r="CL9">
        <f t="shared" si="42"/>
        <v>2.4227333989872077</v>
      </c>
    </row>
    <row r="10" spans="1:93" x14ac:dyDescent="0.25">
      <c r="A10">
        <v>2026</v>
      </c>
      <c r="B10" s="3">
        <v>3682</v>
      </c>
      <c r="C10" s="3">
        <v>4404</v>
      </c>
      <c r="D10" s="3">
        <v>28747</v>
      </c>
      <c r="E10" s="3">
        <v>27239</v>
      </c>
      <c r="F10" s="3">
        <v>28162</v>
      </c>
      <c r="G10" s="3">
        <v>26895</v>
      </c>
      <c r="H10" s="1">
        <f>'social care need'!B10</f>
        <v>564849</v>
      </c>
      <c r="I10">
        <f t="shared" si="5"/>
        <v>3682</v>
      </c>
      <c r="J10" s="1">
        <f>'social care need'!D10</f>
        <v>262396</v>
      </c>
      <c r="K10">
        <f t="shared" si="6"/>
        <v>4404</v>
      </c>
      <c r="L10" s="1">
        <f>'social care need'!F10</f>
        <v>153354</v>
      </c>
      <c r="M10" s="1">
        <f t="shared" si="7"/>
        <v>28747</v>
      </c>
      <c r="N10" s="1">
        <f t="shared" si="8"/>
        <v>27239</v>
      </c>
      <c r="O10" s="1">
        <f>'social care need'!H10</f>
        <v>64877</v>
      </c>
      <c r="P10" s="1">
        <f t="shared" si="9"/>
        <v>28162</v>
      </c>
      <c r="Q10" s="1">
        <f t="shared" si="10"/>
        <v>26895</v>
      </c>
      <c r="R10" s="1">
        <f t="shared" si="11"/>
        <v>1045476</v>
      </c>
      <c r="S10" s="1">
        <f t="shared" si="12"/>
        <v>64995</v>
      </c>
      <c r="U10">
        <v>2026</v>
      </c>
      <c r="V10">
        <f t="shared" si="13"/>
        <v>243.34585803306743</v>
      </c>
      <c r="W10">
        <f t="shared" si="14"/>
        <v>291.06332394829684</v>
      </c>
      <c r="X10">
        <f t="shared" si="0"/>
        <v>1899.9085770984761</v>
      </c>
      <c r="Y10">
        <f t="shared" si="1"/>
        <v>1861.2455333859982</v>
      </c>
      <c r="Z10">
        <f t="shared" si="15"/>
        <v>4295.5632924658385</v>
      </c>
      <c r="AB10">
        <f>I10/'social care need'!C10</f>
        <v>0.14079767504110741</v>
      </c>
      <c r="AC10">
        <f>K10/'social care need'!E10</f>
        <v>0.29875856454785971</v>
      </c>
      <c r="AD10">
        <f>N10/'social care need'!G10</f>
        <v>0.86349659216991603</v>
      </c>
      <c r="AE10">
        <f>Q10/'social care need'!I10</f>
        <v>0.92062025056479768</v>
      </c>
      <c r="AG10">
        <f t="shared" si="16"/>
        <v>0.14079767504110741</v>
      </c>
      <c r="AH10">
        <f t="shared" si="17"/>
        <v>0.29875856454785971</v>
      </c>
      <c r="AI10">
        <f>M10/'social care need'!G10</f>
        <v>0.9113013155809162</v>
      </c>
      <c r="AJ10">
        <f>P10/'social care need'!I10</f>
        <v>0.96398986787156837</v>
      </c>
      <c r="AL10" s="3">
        <v>57.616399999999999</v>
      </c>
      <c r="AM10" s="3">
        <v>50.000979999999998</v>
      </c>
      <c r="AN10" s="3">
        <v>16.771519999999999</v>
      </c>
      <c r="AO10" s="3">
        <v>15.63203</v>
      </c>
      <c r="AQ10" s="2">
        <v>47575</v>
      </c>
      <c r="AR10" s="2">
        <v>11444</v>
      </c>
      <c r="AS10" s="2">
        <v>5972</v>
      </c>
      <c r="AU10">
        <f t="shared" si="18"/>
        <v>3144263.7685831566</v>
      </c>
      <c r="AV10">
        <f t="shared" si="2"/>
        <v>756341.66195828991</v>
      </c>
      <c r="AW10">
        <f t="shared" si="2"/>
        <v>394693.49923234078</v>
      </c>
      <c r="AY10" s="3">
        <v>0.14456830000000001</v>
      </c>
      <c r="AZ10" s="3">
        <v>0.72138530000000001</v>
      </c>
      <c r="BA10" s="3">
        <v>0.1248563</v>
      </c>
      <c r="BB10" s="3">
        <v>6.0246000000000001E-2</v>
      </c>
      <c r="BC10" s="3">
        <v>0.1053907</v>
      </c>
      <c r="BD10" s="3">
        <v>0.13933429999999999</v>
      </c>
      <c r="BF10">
        <f t="shared" si="19"/>
        <v>521218114.30357563</v>
      </c>
      <c r="BG10">
        <f t="shared" si="20"/>
        <v>2600840472.9966326</v>
      </c>
      <c r="BH10">
        <f t="shared" si="21"/>
        <v>450149619.55644166</v>
      </c>
      <c r="BI10">
        <f t="shared" si="22"/>
        <v>217207413.48091674</v>
      </c>
      <c r="BJ10">
        <f t="shared" si="23"/>
        <v>379969480.99364692</v>
      </c>
      <c r="BK10">
        <f t="shared" si="24"/>
        <v>502347756.06968254</v>
      </c>
      <c r="BM10">
        <v>1.9849169153074939</v>
      </c>
      <c r="BN10">
        <v>2.1054755902993882</v>
      </c>
      <c r="BO10">
        <v>1.6686722212826854</v>
      </c>
      <c r="BP10">
        <f>BP9*(1+BN9/100)/(1+BO9/100)</f>
        <v>12.885993484076231</v>
      </c>
      <c r="BQ10">
        <f t="shared" si="43"/>
        <v>2523015.5543302349</v>
      </c>
      <c r="BS10">
        <v>2026</v>
      </c>
      <c r="BT10">
        <f t="shared" si="25"/>
        <v>6.7164132246983757</v>
      </c>
      <c r="BU10">
        <f t="shared" si="26"/>
        <v>33.514413388156349</v>
      </c>
      <c r="BV10">
        <f t="shared" si="27"/>
        <v>5.8006250644637012</v>
      </c>
      <c r="BW10">
        <f t="shared" si="28"/>
        <v>2.7989333148081448</v>
      </c>
      <c r="BX10">
        <f t="shared" si="29"/>
        <v>4.8962842562319615</v>
      </c>
      <c r="BY10">
        <f t="shared" si="30"/>
        <v>6.4732499114542446</v>
      </c>
      <c r="BZ10">
        <f t="shared" si="34"/>
        <v>60.199919159812779</v>
      </c>
      <c r="CA10">
        <f t="shared" si="35"/>
        <v>2.3860304410922895E-2</v>
      </c>
      <c r="CB10">
        <f t="shared" si="31"/>
        <v>2.1294624662994172E-2</v>
      </c>
      <c r="CC10">
        <f t="shared" si="36"/>
        <v>0.10752921269328788</v>
      </c>
      <c r="CD10">
        <f t="shared" si="37"/>
        <v>0.55671857796329605</v>
      </c>
      <c r="CE10">
        <f t="shared" si="32"/>
        <v>2.4069415355730785</v>
      </c>
      <c r="CG10">
        <f t="shared" si="38"/>
        <v>2.5656797479287233E-3</v>
      </c>
      <c r="CH10">
        <f t="shared" si="39"/>
        <v>8.9076064487947915E-3</v>
      </c>
      <c r="CI10">
        <f t="shared" si="40"/>
        <v>2.1294624662994172E-2</v>
      </c>
      <c r="CJ10">
        <f>childcare!Y9/'social care receipt'!BQ10*1000</f>
        <v>2.184649166644599E-3</v>
      </c>
      <c r="CK10">
        <f t="shared" si="41"/>
        <v>8.2997983985278569</v>
      </c>
      <c r="CL10">
        <f t="shared" si="42"/>
        <v>2.3906113034299308</v>
      </c>
    </row>
    <row r="11" spans="1:93" x14ac:dyDescent="0.25">
      <c r="A11">
        <v>2027</v>
      </c>
      <c r="B11" s="3">
        <v>3969</v>
      </c>
      <c r="C11" s="3">
        <v>4649</v>
      </c>
      <c r="D11" s="3">
        <v>29074</v>
      </c>
      <c r="E11" s="3">
        <v>27567</v>
      </c>
      <c r="F11" s="3">
        <v>29850</v>
      </c>
      <c r="G11" s="3">
        <v>28611</v>
      </c>
      <c r="H11" s="1">
        <f>'social care need'!B11</f>
        <v>564720</v>
      </c>
      <c r="I11">
        <f t="shared" si="5"/>
        <v>3969</v>
      </c>
      <c r="J11" s="1">
        <f>'social care need'!D11</f>
        <v>262182</v>
      </c>
      <c r="K11">
        <f t="shared" si="6"/>
        <v>4649</v>
      </c>
      <c r="L11" s="1">
        <f>'social care need'!F11</f>
        <v>154015</v>
      </c>
      <c r="M11" s="1">
        <f t="shared" si="7"/>
        <v>29074</v>
      </c>
      <c r="N11" s="1">
        <f t="shared" si="8"/>
        <v>27567</v>
      </c>
      <c r="O11" s="1">
        <f>'social care need'!H11</f>
        <v>68642</v>
      </c>
      <c r="P11" s="1">
        <f t="shared" si="9"/>
        <v>29850</v>
      </c>
      <c r="Q11" s="1">
        <f t="shared" si="10"/>
        <v>28611</v>
      </c>
      <c r="R11" s="1">
        <f t="shared" si="11"/>
        <v>1049559</v>
      </c>
      <c r="S11" s="1">
        <f t="shared" si="12"/>
        <v>67542</v>
      </c>
      <c r="U11">
        <v>2027</v>
      </c>
      <c r="V11">
        <f t="shared" si="13"/>
        <v>262.31388118773617</v>
      </c>
      <c r="W11">
        <f t="shared" si="14"/>
        <v>307.25553883642874</v>
      </c>
      <c r="X11">
        <f t="shared" si="0"/>
        <v>1921.5202271736562</v>
      </c>
      <c r="Y11">
        <f t="shared" si="1"/>
        <v>1972.806589431576</v>
      </c>
      <c r="Z11">
        <f t="shared" si="15"/>
        <v>4463.8962366293972</v>
      </c>
      <c r="AB11">
        <f>I11/'social care need'!C11</f>
        <v>0.14568880079286423</v>
      </c>
      <c r="AC11">
        <f>K11/'social care need'!E11</f>
        <v>0.30727032385988101</v>
      </c>
      <c r="AD11">
        <f>N11/'social care need'!G11</f>
        <v>0.86327623461622771</v>
      </c>
      <c r="AE11">
        <f>Q11/'social care need'!I11</f>
        <v>0.92281641078570509</v>
      </c>
      <c r="AG11">
        <f t="shared" si="16"/>
        <v>0.14568880079286423</v>
      </c>
      <c r="AH11">
        <f t="shared" si="17"/>
        <v>0.30727032385988101</v>
      </c>
      <c r="AI11">
        <f>M11/'social care need'!G11</f>
        <v>0.91046879403751602</v>
      </c>
      <c r="AJ11">
        <f>P11/'social care need'!I11</f>
        <v>0.96277899625854724</v>
      </c>
      <c r="AL11" s="3">
        <v>57.906480000000002</v>
      </c>
      <c r="AM11" s="3">
        <v>51.253740000000001</v>
      </c>
      <c r="AN11" s="3">
        <v>16.947099999999999</v>
      </c>
      <c r="AO11" s="3">
        <v>15.44173</v>
      </c>
      <c r="AQ11" s="2">
        <v>49533</v>
      </c>
      <c r="AR11" s="2">
        <v>11860</v>
      </c>
      <c r="AS11" s="2">
        <v>6141</v>
      </c>
      <c r="AU11">
        <f t="shared" si="18"/>
        <v>3273669.3063421859</v>
      </c>
      <c r="AV11">
        <f t="shared" si="2"/>
        <v>783835.38193160773</v>
      </c>
      <c r="AW11">
        <f t="shared" si="2"/>
        <v>405862.8229715011</v>
      </c>
      <c r="AY11" s="3">
        <v>0.16216510000000001</v>
      </c>
      <c r="AZ11" s="3">
        <v>0.75289010000000001</v>
      </c>
      <c r="BA11" s="3">
        <v>0.12559519999999999</v>
      </c>
      <c r="BB11" s="3">
        <v>6.19351E-2</v>
      </c>
      <c r="BC11" s="3">
        <v>0.1122264</v>
      </c>
      <c r="BD11" s="3">
        <v>0.1398191</v>
      </c>
      <c r="BF11">
        <f t="shared" si="19"/>
        <v>586943922.74511099</v>
      </c>
      <c r="BG11">
        <f t="shared" si="20"/>
        <v>2725026955.1830754</v>
      </c>
      <c r="BH11">
        <f t="shared" si="21"/>
        <v>454582023.91240025</v>
      </c>
      <c r="BI11">
        <f t="shared" si="22"/>
        <v>224169260.52282971</v>
      </c>
      <c r="BJ11">
        <f t="shared" si="23"/>
        <v>406194695.72406107</v>
      </c>
      <c r="BK11">
        <f t="shared" si="24"/>
        <v>506064319.81166703</v>
      </c>
      <c r="BM11">
        <v>1.7833454878846737</v>
      </c>
      <c r="BN11">
        <v>2.3262821656596655</v>
      </c>
      <c r="BO11">
        <v>1.9720600754096651</v>
      </c>
      <c r="BP11">
        <f t="shared" ref="BP11:BP53" si="44">BP10*(1+BN10/100)/(1+BO10/100)</f>
        <v>12.941356116871521</v>
      </c>
      <c r="BQ11">
        <f t="shared" si="43"/>
        <v>2573095.3168439749</v>
      </c>
      <c r="BS11">
        <v>2027</v>
      </c>
      <c r="BT11">
        <f t="shared" si="25"/>
        <v>7.5958503248780076</v>
      </c>
      <c r="BU11">
        <f t="shared" si="26"/>
        <v>35.26554425509827</v>
      </c>
      <c r="BV11">
        <f t="shared" si="27"/>
        <v>5.8829078557785772</v>
      </c>
      <c r="BW11">
        <f t="shared" si="28"/>
        <v>2.9010542308816882</v>
      </c>
      <c r="BX11">
        <f t="shared" si="29"/>
        <v>5.2567102101493441</v>
      </c>
      <c r="BY11">
        <f t="shared" si="30"/>
        <v>6.5491585807251429</v>
      </c>
      <c r="BZ11">
        <f t="shared" si="34"/>
        <v>63.451225457511029</v>
      </c>
      <c r="CA11">
        <f t="shared" si="35"/>
        <v>2.4659492807027842E-2</v>
      </c>
      <c r="CB11">
        <f t="shared" si="31"/>
        <v>2.2114247577341602E-2</v>
      </c>
      <c r="CC11">
        <f t="shared" si="36"/>
        <v>0.10321563584474297</v>
      </c>
      <c r="CD11">
        <f t="shared" si="37"/>
        <v>0.55578980548946544</v>
      </c>
      <c r="CE11">
        <f t="shared" si="32"/>
        <v>2.5196518286843497</v>
      </c>
      <c r="CG11">
        <f t="shared" si="38"/>
        <v>2.5452452296862442E-3</v>
      </c>
      <c r="CH11">
        <f t="shared" si="39"/>
        <v>8.8366612551782995E-3</v>
      </c>
      <c r="CI11">
        <f t="shared" si="40"/>
        <v>2.2114247577341602E-2</v>
      </c>
      <c r="CJ11">
        <f>childcare!Y10/'social care receipt'!BQ11*1000</f>
        <v>2.0413804062337452E-3</v>
      </c>
      <c r="CK11">
        <f t="shared" si="41"/>
        <v>8.6884545816701735</v>
      </c>
      <c r="CL11">
        <f t="shared" si="42"/>
        <v>2.5025568977630113</v>
      </c>
    </row>
    <row r="12" spans="1:93" x14ac:dyDescent="0.25">
      <c r="A12">
        <v>2028</v>
      </c>
      <c r="B12" s="3">
        <v>4216</v>
      </c>
      <c r="C12" s="3">
        <v>4656</v>
      </c>
      <c r="D12" s="3">
        <v>29648</v>
      </c>
      <c r="E12" s="3">
        <v>28054</v>
      </c>
      <c r="F12" s="3">
        <v>31284</v>
      </c>
      <c r="G12" s="3">
        <v>30021</v>
      </c>
      <c r="H12" s="1">
        <f>'social care need'!B12</f>
        <v>564817</v>
      </c>
      <c r="I12">
        <f t="shared" si="5"/>
        <v>4216</v>
      </c>
      <c r="J12" s="1">
        <f>'social care need'!D12</f>
        <v>261683</v>
      </c>
      <c r="K12">
        <f t="shared" si="6"/>
        <v>4656</v>
      </c>
      <c r="L12" s="1">
        <f>'social care need'!F12</f>
        <v>155779</v>
      </c>
      <c r="M12" s="1">
        <f t="shared" si="7"/>
        <v>29648</v>
      </c>
      <c r="N12" s="1">
        <f t="shared" si="8"/>
        <v>28054</v>
      </c>
      <c r="O12" s="1">
        <f>'social care need'!H12</f>
        <v>71404</v>
      </c>
      <c r="P12" s="1">
        <f t="shared" si="9"/>
        <v>31284</v>
      </c>
      <c r="Q12" s="1">
        <f t="shared" si="10"/>
        <v>30021</v>
      </c>
      <c r="R12" s="1">
        <f t="shared" si="11"/>
        <v>1053683</v>
      </c>
      <c r="S12" s="1">
        <f t="shared" si="12"/>
        <v>69804</v>
      </c>
      <c r="U12">
        <v>2028</v>
      </c>
      <c r="V12">
        <f t="shared" si="13"/>
        <v>278.63827742189363</v>
      </c>
      <c r="W12">
        <f t="shared" si="14"/>
        <v>307.71817354751823</v>
      </c>
      <c r="X12">
        <f t="shared" si="0"/>
        <v>1959.4562734829938</v>
      </c>
      <c r="Y12">
        <f t="shared" si="1"/>
        <v>2067.580614531907</v>
      </c>
      <c r="Z12">
        <f t="shared" si="15"/>
        <v>4613.3933389843132</v>
      </c>
      <c r="AB12">
        <f>I12/'social care need'!C12</f>
        <v>0.14863387978142076</v>
      </c>
      <c r="AC12">
        <f>K12/'social care need'!E12</f>
        <v>0.30052281675595433</v>
      </c>
      <c r="AD12">
        <f>N12/'social care need'!G12</f>
        <v>0.86653281853281849</v>
      </c>
      <c r="AE12">
        <f>Q12/'social care need'!I12</f>
        <v>0.92454805826737707</v>
      </c>
      <c r="AG12">
        <f t="shared" si="16"/>
        <v>0.14863387978142076</v>
      </c>
      <c r="AH12">
        <f t="shared" si="17"/>
        <v>0.30052281675595433</v>
      </c>
      <c r="AI12">
        <f>M12/'social care need'!G12</f>
        <v>0.91576833976833982</v>
      </c>
      <c r="AJ12">
        <f>P12/'social care need'!I12</f>
        <v>0.96344430414831694</v>
      </c>
      <c r="AL12" s="3">
        <v>57.877670000000002</v>
      </c>
      <c r="AM12" s="3">
        <v>50.451090000000001</v>
      </c>
      <c r="AN12" s="3">
        <v>16.856850000000001</v>
      </c>
      <c r="AO12" s="3">
        <v>15.660220000000001</v>
      </c>
      <c r="AQ12" s="2">
        <v>51258</v>
      </c>
      <c r="AR12" s="2">
        <v>12184</v>
      </c>
      <c r="AS12" s="2">
        <v>6353</v>
      </c>
      <c r="AU12">
        <f t="shared" si="18"/>
        <v>3387675.7172892368</v>
      </c>
      <c r="AV12">
        <f t="shared" si="2"/>
        <v>805248.75998774951</v>
      </c>
      <c r="AW12">
        <f t="shared" si="2"/>
        <v>419874.0456502111</v>
      </c>
      <c r="AY12" s="3">
        <v>0.1767108</v>
      </c>
      <c r="AZ12" s="3">
        <v>0.77156369999999996</v>
      </c>
      <c r="BA12" s="3">
        <v>0.1277346</v>
      </c>
      <c r="BB12" s="3">
        <v>6.4243400000000006E-2</v>
      </c>
      <c r="BC12" s="3">
        <v>0.11056879999999999</v>
      </c>
      <c r="BD12" s="3">
        <v>0.1429551</v>
      </c>
      <c r="BF12">
        <f t="shared" si="19"/>
        <v>642104073.73350775</v>
      </c>
      <c r="BG12">
        <f t="shared" si="20"/>
        <v>2803587527.8415246</v>
      </c>
      <c r="BH12">
        <f t="shared" si="21"/>
        <v>464142016.31547207</v>
      </c>
      <c r="BI12">
        <f t="shared" si="22"/>
        <v>233437621.52902505</v>
      </c>
      <c r="BJ12">
        <f t="shared" si="23"/>
        <v>401767616.39823633</v>
      </c>
      <c r="BK12">
        <f t="shared" si="24"/>
        <v>519447889.26868629</v>
      </c>
      <c r="BM12">
        <v>1.685878802604762</v>
      </c>
      <c r="BN12">
        <v>2.5892854493351436</v>
      </c>
      <c r="BO12">
        <v>2.0000331698054374</v>
      </c>
      <c r="BP12">
        <f t="shared" si="44"/>
        <v>12.986310727095125</v>
      </c>
      <c r="BQ12">
        <f t="shared" si="43"/>
        <v>2618982.496075884</v>
      </c>
      <c r="BS12">
        <v>2028</v>
      </c>
      <c r="BT12">
        <f t="shared" si="25"/>
        <v>8.338563020636931</v>
      </c>
      <c r="BU12">
        <f t="shared" si="26"/>
        <v>36.408258787158495</v>
      </c>
      <c r="BV12">
        <f t="shared" si="27"/>
        <v>6.0274924453731753</v>
      </c>
      <c r="BW12">
        <f t="shared" si="28"/>
        <v>3.03149348856995</v>
      </c>
      <c r="BX12">
        <f t="shared" si="29"/>
        <v>5.2174791066318562</v>
      </c>
      <c r="BY12">
        <f t="shared" si="30"/>
        <v>6.7457116965768611</v>
      </c>
      <c r="BZ12">
        <f t="shared" si="34"/>
        <v>65.768998544947266</v>
      </c>
      <c r="CA12">
        <f t="shared" si="35"/>
        <v>2.5112423868235596E-2</v>
      </c>
      <c r="CB12">
        <f t="shared" si="31"/>
        <v>2.2536724448066047E-2</v>
      </c>
      <c r="CC12">
        <f t="shared" si="36"/>
        <v>0.102566738825539</v>
      </c>
      <c r="CD12">
        <f t="shared" si="37"/>
        <v>0.55357781922552285</v>
      </c>
      <c r="CE12">
        <f t="shared" si="32"/>
        <v>2.5374273250831911</v>
      </c>
      <c r="CG12">
        <f t="shared" si="38"/>
        <v>2.5756994201695527E-3</v>
      </c>
      <c r="CH12">
        <f t="shared" si="39"/>
        <v>8.9423930573492207E-3</v>
      </c>
      <c r="CI12">
        <f t="shared" si="40"/>
        <v>2.2536724448066047E-2</v>
      </c>
      <c r="CJ12">
        <f>childcare!Y11/'social care receipt'!BQ12*1000</f>
        <v>1.9974686627677362E-3</v>
      </c>
      <c r="CK12">
        <f t="shared" si="41"/>
        <v>8.7497493968385882</v>
      </c>
      <c r="CL12">
        <f t="shared" si="42"/>
        <v>2.5202117938155775</v>
      </c>
    </row>
    <row r="13" spans="1:93" x14ac:dyDescent="0.25">
      <c r="A13">
        <v>2029</v>
      </c>
      <c r="B13" s="3">
        <v>4309</v>
      </c>
      <c r="C13" s="3">
        <v>4554</v>
      </c>
      <c r="D13" s="3">
        <v>30021</v>
      </c>
      <c r="E13" s="3">
        <v>28388</v>
      </c>
      <c r="F13" s="3">
        <v>32125</v>
      </c>
      <c r="G13" s="3">
        <v>30823</v>
      </c>
      <c r="H13" s="1">
        <f>'social care need'!B13</f>
        <v>564605</v>
      </c>
      <c r="I13">
        <f t="shared" si="5"/>
        <v>4309</v>
      </c>
      <c r="J13" s="1">
        <f>'social care need'!D13</f>
        <v>260836</v>
      </c>
      <c r="K13">
        <f t="shared" si="6"/>
        <v>4554</v>
      </c>
      <c r="L13" s="1">
        <f>'social care need'!F13</f>
        <v>158418</v>
      </c>
      <c r="M13" s="1">
        <f t="shared" si="7"/>
        <v>30021</v>
      </c>
      <c r="N13" s="1">
        <f t="shared" si="8"/>
        <v>28388</v>
      </c>
      <c r="O13" s="1">
        <f>'social care need'!H13</f>
        <v>73484</v>
      </c>
      <c r="P13" s="1">
        <f t="shared" si="9"/>
        <v>32125</v>
      </c>
      <c r="Q13" s="1">
        <f t="shared" si="10"/>
        <v>30823</v>
      </c>
      <c r="R13" s="1">
        <f t="shared" si="11"/>
        <v>1057343</v>
      </c>
      <c r="S13" s="1">
        <f t="shared" si="12"/>
        <v>71009</v>
      </c>
      <c r="U13">
        <v>2029</v>
      </c>
      <c r="V13">
        <f t="shared" si="13"/>
        <v>284.78471001208243</v>
      </c>
      <c r="W13">
        <f t="shared" si="14"/>
        <v>300.97692490021433</v>
      </c>
      <c r="X13">
        <f t="shared" si="0"/>
        <v>1984.1080945167619</v>
      </c>
      <c r="Y13">
        <f t="shared" si="1"/>
        <v>2123.1628705356579</v>
      </c>
      <c r="Z13">
        <f t="shared" si="15"/>
        <v>4693.0325999647166</v>
      </c>
      <c r="AB13">
        <f>I13/'social care need'!C13</f>
        <v>0.15196614353729501</v>
      </c>
      <c r="AC13">
        <f>K13/'social care need'!E13</f>
        <v>0.3</v>
      </c>
      <c r="AD13">
        <f>N13/'social care need'!G13</f>
        <v>0.86556697258895632</v>
      </c>
      <c r="AE13">
        <f>Q13/'social care need'!I13</f>
        <v>0.92511555315445104</v>
      </c>
      <c r="AG13">
        <f t="shared" si="16"/>
        <v>0.15196614353729501</v>
      </c>
      <c r="AH13">
        <f t="shared" si="17"/>
        <v>0.3</v>
      </c>
      <c r="AI13">
        <f>M13/'social care need'!G13</f>
        <v>0.91535811202244111</v>
      </c>
      <c r="AJ13">
        <f>P13/'social care need'!I13</f>
        <v>0.96419352902335076</v>
      </c>
      <c r="AL13" s="3">
        <v>57.663440000000001</v>
      </c>
      <c r="AM13" s="3">
        <v>50.781239999999997</v>
      </c>
      <c r="AN13" s="3">
        <v>16.726559999999999</v>
      </c>
      <c r="AO13" s="3">
        <v>15.686590000000001</v>
      </c>
      <c r="AQ13" s="2">
        <v>52165</v>
      </c>
      <c r="AR13" s="2">
        <v>12569</v>
      </c>
      <c r="AS13" s="2">
        <v>6260</v>
      </c>
      <c r="AU13">
        <f t="shared" si="18"/>
        <v>3447619.9577118312</v>
      </c>
      <c r="AV13">
        <f t="shared" si="2"/>
        <v>830693.66909767094</v>
      </c>
      <c r="AW13">
        <f t="shared" si="2"/>
        <v>413727.6130600223</v>
      </c>
      <c r="AY13" s="3">
        <v>0.17874380000000001</v>
      </c>
      <c r="AZ13" s="3">
        <v>0.77716940000000001</v>
      </c>
      <c r="BA13" s="3">
        <v>0.1292876</v>
      </c>
      <c r="BB13" s="3">
        <v>6.3908099999999995E-2</v>
      </c>
      <c r="BC13" s="3">
        <v>0.1112471</v>
      </c>
      <c r="BD13" s="3">
        <v>0.14487330000000001</v>
      </c>
      <c r="BF13">
        <f t="shared" si="19"/>
        <v>651747298.96118903</v>
      </c>
      <c r="BG13">
        <f t="shared" si="20"/>
        <v>2833765743.4008217</v>
      </c>
      <c r="BH13">
        <f t="shared" si="21"/>
        <v>471416877.61575282</v>
      </c>
      <c r="BI13">
        <f t="shared" si="22"/>
        <v>233025881.4948633</v>
      </c>
      <c r="BJ13">
        <f t="shared" si="23"/>
        <v>405636430.14339674</v>
      </c>
      <c r="BK13">
        <f t="shared" si="24"/>
        <v>528246473.25722069</v>
      </c>
      <c r="BM13">
        <v>1.8772925602063282</v>
      </c>
      <c r="BN13">
        <v>3.5304902663907001</v>
      </c>
      <c r="BO13">
        <v>2</v>
      </c>
      <c r="BP13">
        <f t="shared" si="44"/>
        <v>13.06133240072422</v>
      </c>
      <c r="BQ13">
        <f t="shared" si="43"/>
        <v>2663135.3668211563</v>
      </c>
      <c r="BS13">
        <v>2029</v>
      </c>
      <c r="BT13">
        <f t="shared" si="25"/>
        <v>8.5126881130062735</v>
      </c>
      <c r="BU13">
        <f t="shared" si="26"/>
        <v>37.012756320343506</v>
      </c>
      <c r="BV13">
        <f t="shared" si="27"/>
        <v>6.157332537850877</v>
      </c>
      <c r="BW13">
        <f t="shared" si="28"/>
        <v>3.0436284961761801</v>
      </c>
      <c r="BX13">
        <f t="shared" si="29"/>
        <v>5.2981522479460548</v>
      </c>
      <c r="BY13">
        <f t="shared" si="30"/>
        <v>6.8996027767228361</v>
      </c>
      <c r="BZ13">
        <f t="shared" si="34"/>
        <v>66.924160492045729</v>
      </c>
      <c r="CA13">
        <f t="shared" si="35"/>
        <v>2.5129838056985272E-2</v>
      </c>
      <c r="CB13">
        <f t="shared" si="31"/>
        <v>2.2539056205382092E-2</v>
      </c>
      <c r="CC13">
        <f t="shared" si="36"/>
        <v>0.10309584350397474</v>
      </c>
      <c r="CD13">
        <f t="shared" si="37"/>
        <v>0.55305522024056852</v>
      </c>
      <c r="CE13">
        <f t="shared" si="32"/>
        <v>2.5229165070444317</v>
      </c>
      <c r="CG13">
        <f t="shared" si="38"/>
        <v>2.5907818516031824E-3</v>
      </c>
      <c r="CH13">
        <f t="shared" si="39"/>
        <v>8.9947567101434454E-3</v>
      </c>
      <c r="CI13">
        <f t="shared" si="40"/>
        <v>2.2539056205382092E-2</v>
      </c>
      <c r="CJ13">
        <f>childcare!Y12/'social care receipt'!BQ13*1000</f>
        <v>1.9385064303569879E-3</v>
      </c>
      <c r="CK13">
        <f t="shared" si="41"/>
        <v>8.6997120932566609</v>
      </c>
      <c r="CL13">
        <f t="shared" si="42"/>
        <v>2.505799426455265</v>
      </c>
    </row>
    <row r="14" spans="1:93" x14ac:dyDescent="0.25">
      <c r="A14">
        <v>2030</v>
      </c>
      <c r="B14" s="3">
        <v>4362</v>
      </c>
      <c r="C14" s="3">
        <v>4525</v>
      </c>
      <c r="D14" s="3">
        <v>30746</v>
      </c>
      <c r="E14" s="3">
        <v>29083</v>
      </c>
      <c r="F14" s="3">
        <v>33189</v>
      </c>
      <c r="G14" s="3">
        <v>31807</v>
      </c>
      <c r="H14" s="1">
        <f>'social care need'!B14</f>
        <v>564868</v>
      </c>
      <c r="I14">
        <f t="shared" si="5"/>
        <v>4362</v>
      </c>
      <c r="J14" s="1">
        <f>'social care need'!D14</f>
        <v>260257</v>
      </c>
      <c r="K14">
        <f t="shared" si="6"/>
        <v>4525</v>
      </c>
      <c r="L14" s="1">
        <f>'social care need'!F14</f>
        <v>161466</v>
      </c>
      <c r="M14" s="1">
        <f t="shared" si="7"/>
        <v>30746</v>
      </c>
      <c r="N14" s="1">
        <f t="shared" si="8"/>
        <v>29083</v>
      </c>
      <c r="O14" s="1">
        <f>'social care need'!H14</f>
        <v>75488</v>
      </c>
      <c r="P14" s="1">
        <f t="shared" si="9"/>
        <v>33189</v>
      </c>
      <c r="Q14" s="1">
        <f t="shared" si="10"/>
        <v>31807</v>
      </c>
      <c r="R14" s="1">
        <f t="shared" si="11"/>
        <v>1062079</v>
      </c>
      <c r="S14" s="1">
        <f t="shared" si="12"/>
        <v>72822</v>
      </c>
      <c r="U14">
        <v>2030</v>
      </c>
      <c r="V14">
        <f t="shared" si="13"/>
        <v>288.28751568175994</v>
      </c>
      <c r="W14">
        <f t="shared" si="14"/>
        <v>299.06029538284361</v>
      </c>
      <c r="X14">
        <f t="shared" si="0"/>
        <v>2032.0238324510296</v>
      </c>
      <c r="Y14">
        <f t="shared" si="1"/>
        <v>2193.4833466212585</v>
      </c>
      <c r="Z14">
        <f t="shared" si="15"/>
        <v>4812.8549901368915</v>
      </c>
      <c r="AB14">
        <f>I14/'social care need'!C14</f>
        <v>0.1528809757465302</v>
      </c>
      <c r="AC14">
        <f>K14/'social care need'!E14</f>
        <v>0.29970857067161211</v>
      </c>
      <c r="AD14">
        <f>N14/'social care need'!G14</f>
        <v>0.86374031065308421</v>
      </c>
      <c r="AE14">
        <f>Q14/'social care need'!I14</f>
        <v>0.92607581668898853</v>
      </c>
      <c r="AG14">
        <f t="shared" si="16"/>
        <v>0.1528809757465302</v>
      </c>
      <c r="AH14">
        <f t="shared" si="17"/>
        <v>0.29970857067161211</v>
      </c>
      <c r="AI14">
        <f>M14/'social care need'!G14</f>
        <v>0.91312999316919607</v>
      </c>
      <c r="AJ14">
        <f>P14/'social care need'!I14</f>
        <v>0.96631339894019685</v>
      </c>
      <c r="AL14" s="3">
        <v>57.941189999999999</v>
      </c>
      <c r="AM14" s="3">
        <v>50.313580000000002</v>
      </c>
      <c r="AN14" s="3">
        <v>16.650210000000001</v>
      </c>
      <c r="AO14" s="3">
        <v>15.865259999999999</v>
      </c>
      <c r="AQ14" s="2">
        <v>53278</v>
      </c>
      <c r="AR14" s="2">
        <v>13015</v>
      </c>
      <c r="AS14" s="2">
        <v>6521</v>
      </c>
      <c r="AU14">
        <f t="shared" si="18"/>
        <v>3521178.8767750589</v>
      </c>
      <c r="AV14">
        <f t="shared" si="2"/>
        <v>860170.10926137224</v>
      </c>
      <c r="AW14">
        <f t="shared" si="2"/>
        <v>430977.27871635871</v>
      </c>
      <c r="AY14" s="3">
        <v>0.1852268</v>
      </c>
      <c r="AZ14" s="3">
        <v>0.78965229999999997</v>
      </c>
      <c r="BA14" s="3">
        <v>0.12977569999999999</v>
      </c>
      <c r="BB14" s="3">
        <v>6.4033199999999998E-2</v>
      </c>
      <c r="BC14" s="3">
        <v>0.1102688</v>
      </c>
      <c r="BD14" s="3">
        <v>0.15115129999999999</v>
      </c>
      <c r="BF14">
        <f t="shared" si="19"/>
        <v>678411193.00701153</v>
      </c>
      <c r="BG14">
        <f t="shared" si="20"/>
        <v>2892178447.7393689</v>
      </c>
      <c r="BH14">
        <f t="shared" si="21"/>
        <v>475316139.24291754</v>
      </c>
      <c r="BI14">
        <f t="shared" si="22"/>
        <v>234527830.76777536</v>
      </c>
      <c r="BJ14">
        <f t="shared" si="23"/>
        <v>403870218.34557188</v>
      </c>
      <c r="BK14">
        <f t="shared" si="24"/>
        <v>553606355.87053668</v>
      </c>
      <c r="BM14">
        <v>1.8560516687788748</v>
      </c>
      <c r="BN14">
        <v>3.5816402663906786</v>
      </c>
      <c r="BO14">
        <v>2</v>
      </c>
      <c r="BP14">
        <f t="shared" si="44"/>
        <v>13.257315166463455</v>
      </c>
      <c r="BQ14">
        <f t="shared" si="43"/>
        <v>2713130.2089307131</v>
      </c>
      <c r="BS14">
        <v>2030</v>
      </c>
      <c r="BT14">
        <f t="shared" si="25"/>
        <v>8.9939109981504188</v>
      </c>
      <c r="BU14">
        <f t="shared" si="26"/>
        <v>38.342521199333873</v>
      </c>
      <c r="BV14">
        <f t="shared" si="27"/>
        <v>6.3014158616499865</v>
      </c>
      <c r="BW14">
        <f t="shared" si="28"/>
        <v>3.1092093677954025</v>
      </c>
      <c r="BX14">
        <f t="shared" si="29"/>
        <v>5.3542347709556566</v>
      </c>
      <c r="BY14">
        <f t="shared" si="30"/>
        <v>7.3393339379330307</v>
      </c>
      <c r="BZ14">
        <f t="shared" si="34"/>
        <v>69.440626135818363</v>
      </c>
      <c r="CA14">
        <f t="shared" si="35"/>
        <v>2.5594284383124388E-2</v>
      </c>
      <c r="CB14">
        <f t="shared" si="31"/>
        <v>2.2889167646089652E-2</v>
      </c>
      <c r="CC14">
        <f t="shared" si="36"/>
        <v>0.10569222004965921</v>
      </c>
      <c r="CD14">
        <f t="shared" si="37"/>
        <v>0.55216266518593948</v>
      </c>
      <c r="CE14">
        <f t="shared" si="32"/>
        <v>2.4538159579176622</v>
      </c>
      <c r="CG14">
        <f t="shared" si="38"/>
        <v>2.7051167370347393E-3</v>
      </c>
      <c r="CH14">
        <f t="shared" si="39"/>
        <v>9.3917081081558197E-3</v>
      </c>
      <c r="CI14">
        <f t="shared" si="40"/>
        <v>2.2889167646089652E-2</v>
      </c>
      <c r="CJ14">
        <f>childcare!Y13/'social care receipt'!BQ14*1000</f>
        <v>1.8982719100819464E-3</v>
      </c>
      <c r="CK14">
        <f t="shared" si="41"/>
        <v>8.4614343376471108</v>
      </c>
      <c r="CL14">
        <f t="shared" si="42"/>
        <v>2.4371676996874032</v>
      </c>
    </row>
    <row r="15" spans="1:93" x14ac:dyDescent="0.25">
      <c r="A15">
        <v>2031</v>
      </c>
      <c r="B15" s="3">
        <v>4434</v>
      </c>
      <c r="C15" s="3">
        <v>4506</v>
      </c>
      <c r="D15" s="3">
        <v>31565</v>
      </c>
      <c r="E15" s="3">
        <v>29871</v>
      </c>
      <c r="F15" s="3">
        <v>33851</v>
      </c>
      <c r="G15" s="3">
        <v>32448</v>
      </c>
      <c r="H15" s="1">
        <f>'social care need'!B15</f>
        <v>565865</v>
      </c>
      <c r="I15">
        <f t="shared" si="5"/>
        <v>4434</v>
      </c>
      <c r="J15" s="1">
        <f>'social care need'!D15</f>
        <v>259840</v>
      </c>
      <c r="K15">
        <f t="shared" si="6"/>
        <v>4506</v>
      </c>
      <c r="L15" s="1">
        <f>'social care need'!F15</f>
        <v>164494</v>
      </c>
      <c r="M15" s="1">
        <f t="shared" si="7"/>
        <v>31565</v>
      </c>
      <c r="N15" s="1">
        <f t="shared" si="8"/>
        <v>29871</v>
      </c>
      <c r="O15" s="1">
        <f>'social care need'!H15</f>
        <v>77041</v>
      </c>
      <c r="P15" s="1">
        <f t="shared" si="9"/>
        <v>33851</v>
      </c>
      <c r="Q15" s="1">
        <f t="shared" si="10"/>
        <v>32448</v>
      </c>
      <c r="R15" s="1">
        <f t="shared" si="11"/>
        <v>1067240</v>
      </c>
      <c r="S15" s="1">
        <f t="shared" si="12"/>
        <v>74356</v>
      </c>
      <c r="U15">
        <v>2031</v>
      </c>
      <c r="V15">
        <f t="shared" si="13"/>
        <v>293.04604413868032</v>
      </c>
      <c r="W15">
        <f t="shared" si="14"/>
        <v>297.80457259560075</v>
      </c>
      <c r="X15">
        <f t="shared" si="0"/>
        <v>2086.152093648499</v>
      </c>
      <c r="Y15">
        <f t="shared" si="1"/>
        <v>2237.2353721557215</v>
      </c>
      <c r="Z15">
        <f t="shared" si="15"/>
        <v>4914.2380825385017</v>
      </c>
      <c r="AB15">
        <f>I15/'social care need'!C15</f>
        <v>0.15465643529822112</v>
      </c>
      <c r="AC15">
        <f>K15/'social care need'!E15</f>
        <v>0.29908403026682595</v>
      </c>
      <c r="AD15">
        <f>N15/'social care need'!G15</f>
        <v>0.86673050139275765</v>
      </c>
      <c r="AE15">
        <f>Q15/'social care need'!I15</f>
        <v>0.92623886732130623</v>
      </c>
      <c r="AG15">
        <f t="shared" si="16"/>
        <v>0.15465643529822112</v>
      </c>
      <c r="AH15">
        <f t="shared" si="17"/>
        <v>0.29908403026682595</v>
      </c>
      <c r="AI15">
        <f>M15/'social care need'!G15</f>
        <v>0.91588324048282266</v>
      </c>
      <c r="AJ15">
        <f>P15/'social care need'!I15</f>
        <v>0.96628796528887873</v>
      </c>
      <c r="AL15" s="3">
        <v>57.10369</v>
      </c>
      <c r="AM15" s="3">
        <v>48.853960000000001</v>
      </c>
      <c r="AN15" s="3">
        <v>16.338080000000001</v>
      </c>
      <c r="AO15" s="3">
        <v>15.74291</v>
      </c>
      <c r="AQ15" s="2">
        <v>54121</v>
      </c>
      <c r="AR15" s="2">
        <v>13437</v>
      </c>
      <c r="AS15" s="2">
        <v>6780</v>
      </c>
      <c r="AU15">
        <f t="shared" si="18"/>
        <v>3576893.3141248347</v>
      </c>
      <c r="AV15">
        <f t="shared" si="2"/>
        <v>888060.37327276671</v>
      </c>
      <c r="AW15">
        <f t="shared" si="2"/>
        <v>448094.76302666951</v>
      </c>
      <c r="AY15" s="3">
        <v>0.18409610000000001</v>
      </c>
      <c r="AZ15" s="3">
        <v>0.78623109999999996</v>
      </c>
      <c r="BA15" s="3">
        <v>0.13291459999999999</v>
      </c>
      <c r="BB15" s="3">
        <v>6.5246499999999999E-2</v>
      </c>
      <c r="BC15" s="3">
        <v>0.1033589</v>
      </c>
      <c r="BD15" s="3">
        <v>0.15422259999999999</v>
      </c>
      <c r="BF15">
        <f t="shared" si="19"/>
        <v>677546398.9289</v>
      </c>
      <c r="BG15">
        <f t="shared" si="20"/>
        <v>2893641150.089045</v>
      </c>
      <c r="BH15">
        <f t="shared" si="21"/>
        <v>489178253.07040823</v>
      </c>
      <c r="BI15">
        <f t="shared" si="22"/>
        <v>240132904.05236435</v>
      </c>
      <c r="BJ15">
        <f t="shared" si="23"/>
        <v>380401597.27583736</v>
      </c>
      <c r="BK15">
        <f t="shared" si="24"/>
        <v>567600113.54641485</v>
      </c>
      <c r="BM15">
        <v>1.8672102424050081</v>
      </c>
      <c r="BN15">
        <v>3.6327902663906997</v>
      </c>
      <c r="BO15">
        <v>2</v>
      </c>
      <c r="BP15">
        <f t="shared" si="44"/>
        <v>13.462886769321399</v>
      </c>
      <c r="BQ15">
        <f t="shared" si="43"/>
        <v>2763487.3074497152</v>
      </c>
      <c r="BS15">
        <v>2031</v>
      </c>
      <c r="BT15">
        <f t="shared" si="25"/>
        <v>9.1217304497412446</v>
      </c>
      <c r="BU15">
        <f t="shared" si="26"/>
        <v>38.956763154697761</v>
      </c>
      <c r="BV15">
        <f t="shared" si="27"/>
        <v>6.5857514311013539</v>
      </c>
      <c r="BW15">
        <f t="shared" si="28"/>
        <v>3.2328820968453007</v>
      </c>
      <c r="BX15">
        <f t="shared" si="29"/>
        <v>5.121303630993598</v>
      </c>
      <c r="BY15">
        <f t="shared" si="30"/>
        <v>7.6415360589293515</v>
      </c>
      <c r="BZ15">
        <f t="shared" si="34"/>
        <v>70.659966822308604</v>
      </c>
      <c r="CA15">
        <f t="shared" si="35"/>
        <v>2.5569130218845538E-2</v>
      </c>
      <c r="CB15">
        <f t="shared" si="31"/>
        <v>2.280395158446949E-2</v>
      </c>
      <c r="CC15">
        <f t="shared" si="36"/>
        <v>0.10814519738094164</v>
      </c>
      <c r="CD15">
        <f t="shared" si="37"/>
        <v>0.55132722115004473</v>
      </c>
      <c r="CE15">
        <f t="shared" si="32"/>
        <v>2.3915800148616357</v>
      </c>
      <c r="CG15">
        <f t="shared" si="38"/>
        <v>2.76517863437605E-3</v>
      </c>
      <c r="CH15">
        <f t="shared" si="39"/>
        <v>9.6002328644182594E-3</v>
      </c>
      <c r="CI15">
        <f t="shared" si="40"/>
        <v>2.280395158446949E-2</v>
      </c>
      <c r="CJ15">
        <f>childcare!Y14/'social care receipt'!BQ15*1000</f>
        <v>1.8531532788112221E-3</v>
      </c>
      <c r="CK15">
        <f t="shared" si="41"/>
        <v>8.2468276374539169</v>
      </c>
      <c r="CL15">
        <f t="shared" si="42"/>
        <v>2.3753540051084303</v>
      </c>
    </row>
    <row r="16" spans="1:93" x14ac:dyDescent="0.25">
      <c r="A16">
        <v>2032</v>
      </c>
      <c r="B16" s="3">
        <v>4603</v>
      </c>
      <c r="C16" s="3">
        <v>4474</v>
      </c>
      <c r="D16" s="3">
        <v>32452</v>
      </c>
      <c r="E16" s="3">
        <v>30691</v>
      </c>
      <c r="F16" s="3">
        <v>34418</v>
      </c>
      <c r="G16" s="3">
        <v>33006</v>
      </c>
      <c r="H16" s="1">
        <f>'social care need'!B16</f>
        <v>565387</v>
      </c>
      <c r="I16">
        <f t="shared" si="5"/>
        <v>4603</v>
      </c>
      <c r="J16" s="1">
        <f>'social care need'!D16</f>
        <v>259364</v>
      </c>
      <c r="K16">
        <f t="shared" si="6"/>
        <v>4474</v>
      </c>
      <c r="L16" s="1">
        <f>'social care need'!F16</f>
        <v>167712</v>
      </c>
      <c r="M16" s="1">
        <f t="shared" si="7"/>
        <v>32452</v>
      </c>
      <c r="N16" s="1">
        <f t="shared" si="8"/>
        <v>30691</v>
      </c>
      <c r="O16" s="1">
        <f>'social care need'!H16</f>
        <v>78172</v>
      </c>
      <c r="P16" s="1">
        <f t="shared" si="9"/>
        <v>34418</v>
      </c>
      <c r="Q16" s="1">
        <f t="shared" si="10"/>
        <v>33006</v>
      </c>
      <c r="R16" s="1">
        <f t="shared" si="11"/>
        <v>1070635</v>
      </c>
      <c r="S16" s="1">
        <f t="shared" si="12"/>
        <v>75947</v>
      </c>
      <c r="U16">
        <v>2032</v>
      </c>
      <c r="V16">
        <f t="shared" si="13"/>
        <v>304.21536787784066</v>
      </c>
      <c r="W16">
        <f t="shared" si="14"/>
        <v>295.68967105919165</v>
      </c>
      <c r="X16">
        <f t="shared" si="0"/>
        <v>2144.774520610838</v>
      </c>
      <c r="Y16">
        <f t="shared" si="1"/>
        <v>2274.7087837539693</v>
      </c>
      <c r="Z16">
        <f t="shared" si="15"/>
        <v>5019.38834330184</v>
      </c>
      <c r="AB16">
        <f>I16/'social care need'!C16</f>
        <v>0.15974873325466787</v>
      </c>
      <c r="AC16">
        <f>K16/'social care need'!E16</f>
        <v>0.30077310924369749</v>
      </c>
      <c r="AD16">
        <f>N16/'social care need'!G16</f>
        <v>0.8684247757562038</v>
      </c>
      <c r="AE16">
        <f>Q16/'social care need'!I16</f>
        <v>0.9271869206135176</v>
      </c>
      <c r="AG16">
        <f t="shared" si="16"/>
        <v>0.15974873325466787</v>
      </c>
      <c r="AH16">
        <f t="shared" si="17"/>
        <v>0.30077310924369749</v>
      </c>
      <c r="AI16">
        <f>M16/'social care need'!G16</f>
        <v>0.91825358648595112</v>
      </c>
      <c r="AJ16">
        <f>P16/'social care need'!I16</f>
        <v>0.96685207034103038</v>
      </c>
      <c r="AL16" s="3">
        <v>58.022550000000003</v>
      </c>
      <c r="AM16" s="3">
        <v>49.888680000000001</v>
      </c>
      <c r="AN16" s="3">
        <v>16.751390000000001</v>
      </c>
      <c r="AO16" s="3">
        <v>15.66972</v>
      </c>
      <c r="AQ16" s="2">
        <v>55169</v>
      </c>
      <c r="AR16" s="2">
        <v>13779</v>
      </c>
      <c r="AS16" s="2">
        <v>6995</v>
      </c>
      <c r="AU16">
        <f t="shared" si="18"/>
        <v>3646156.3394422317</v>
      </c>
      <c r="AV16">
        <f t="shared" si="2"/>
        <v>910663.38344313856</v>
      </c>
      <c r="AW16">
        <f t="shared" si="2"/>
        <v>462304.2577244179</v>
      </c>
      <c r="AY16" s="3">
        <v>0.1908031</v>
      </c>
      <c r="AZ16" s="3">
        <v>0.81517010000000001</v>
      </c>
      <c r="BA16" s="3">
        <v>0.13407330000000001</v>
      </c>
      <c r="BB16" s="3">
        <v>6.6449999999999995E-2</v>
      </c>
      <c r="BC16" s="3">
        <v>0.1050036</v>
      </c>
      <c r="BD16" s="3">
        <v>0.15792329999999999</v>
      </c>
      <c r="BF16">
        <f t="shared" si="19"/>
        <v>704464677.6888628</v>
      </c>
      <c r="BG16">
        <f t="shared" si="20"/>
        <v>3009691885.2895894</v>
      </c>
      <c r="BH16">
        <f t="shared" si="21"/>
        <v>495012418.93439996</v>
      </c>
      <c r="BI16">
        <f t="shared" si="22"/>
        <v>245340237.3044512</v>
      </c>
      <c r="BJ16">
        <f t="shared" si="23"/>
        <v>387684095.43749696</v>
      </c>
      <c r="BK16">
        <f t="shared" si="24"/>
        <v>583069072.95563638</v>
      </c>
      <c r="BM16">
        <v>1.9107377039741635</v>
      </c>
      <c r="BN16">
        <v>3.6839402663906924</v>
      </c>
      <c r="BO16">
        <v>2</v>
      </c>
      <c r="BP16">
        <f t="shared" si="44"/>
        <v>13.678397264169124</v>
      </c>
      <c r="BQ16">
        <f t="shared" si="43"/>
        <v>2815087.425501979</v>
      </c>
      <c r="BS16">
        <v>2032</v>
      </c>
      <c r="BT16">
        <f t="shared" si="25"/>
        <v>9.6359477200031236</v>
      </c>
      <c r="BU16">
        <f t="shared" si="26"/>
        <v>41.16776124973714</v>
      </c>
      <c r="BV16">
        <f t="shared" si="27"/>
        <v>6.7709765168820368</v>
      </c>
      <c r="BW16">
        <f t="shared" si="28"/>
        <v>3.3558612307358087</v>
      </c>
      <c r="BX16">
        <f t="shared" si="29"/>
        <v>5.30289707039414</v>
      </c>
      <c r="BY16">
        <f t="shared" si="30"/>
        <v>7.9754504123380041</v>
      </c>
      <c r="BZ16">
        <f t="shared" si="34"/>
        <v>74.208894200090256</v>
      </c>
      <c r="CA16">
        <f t="shared" si="35"/>
        <v>2.6361133060319616E-2</v>
      </c>
      <c r="CB16">
        <f t="shared" si="31"/>
        <v>2.3528023743682378E-2</v>
      </c>
      <c r="CC16">
        <f t="shared" si="36"/>
        <v>0.1074729720514863</v>
      </c>
      <c r="CD16">
        <f t="shared" si="37"/>
        <v>0.55475508284405983</v>
      </c>
      <c r="CE16">
        <f t="shared" si="32"/>
        <v>2.4083528459701644</v>
      </c>
      <c r="CG16">
        <f t="shared" si="38"/>
        <v>2.8331093166372419E-3</v>
      </c>
      <c r="CH16">
        <f t="shared" si="39"/>
        <v>9.8360767119870431E-3</v>
      </c>
      <c r="CI16">
        <f t="shared" si="40"/>
        <v>2.3528023743682378E-2</v>
      </c>
      <c r="CJ16">
        <f>childcare!Y15/'social care receipt'!BQ16*1000</f>
        <v>1.75995756038812E-3</v>
      </c>
      <c r="CK16">
        <f t="shared" si="41"/>
        <v>8.3046649861040152</v>
      </c>
      <c r="CL16">
        <f t="shared" si="42"/>
        <v>2.3920130385938547</v>
      </c>
    </row>
    <row r="17" spans="1:90" x14ac:dyDescent="0.25">
      <c r="A17">
        <v>2033</v>
      </c>
      <c r="B17" s="3">
        <v>4540</v>
      </c>
      <c r="C17" s="3">
        <v>4402</v>
      </c>
      <c r="D17" s="3">
        <v>32998</v>
      </c>
      <c r="E17" s="3">
        <v>31212</v>
      </c>
      <c r="F17" s="3">
        <v>34847</v>
      </c>
      <c r="G17" s="3">
        <v>33450</v>
      </c>
      <c r="H17" s="1">
        <f>'social care need'!B17</f>
        <v>564337</v>
      </c>
      <c r="I17">
        <f t="shared" si="5"/>
        <v>4540</v>
      </c>
      <c r="J17" s="1">
        <f>'social care need'!D17</f>
        <v>259377</v>
      </c>
      <c r="K17">
        <f t="shared" si="6"/>
        <v>4402</v>
      </c>
      <c r="L17" s="1">
        <f>'social care need'!F17</f>
        <v>170304</v>
      </c>
      <c r="M17" s="1">
        <f t="shared" si="7"/>
        <v>32998</v>
      </c>
      <c r="N17" s="1">
        <f t="shared" si="8"/>
        <v>31212</v>
      </c>
      <c r="O17" s="1">
        <f>'social care need'!H17</f>
        <v>79288</v>
      </c>
      <c r="P17" s="1">
        <f t="shared" si="9"/>
        <v>34847</v>
      </c>
      <c r="Q17" s="1">
        <f t="shared" si="10"/>
        <v>33450</v>
      </c>
      <c r="R17" s="1">
        <f t="shared" si="11"/>
        <v>1073306</v>
      </c>
      <c r="S17" s="1">
        <f t="shared" si="12"/>
        <v>76787</v>
      </c>
      <c r="U17">
        <v>2033</v>
      </c>
      <c r="V17">
        <f t="shared" si="13"/>
        <v>300.05165547803534</v>
      </c>
      <c r="W17">
        <f t="shared" si="14"/>
        <v>290.93114260227128</v>
      </c>
      <c r="X17">
        <f t="shared" si="0"/>
        <v>2180.8600280758169</v>
      </c>
      <c r="Y17">
        <f t="shared" si="1"/>
        <v>2303.0616824764529</v>
      </c>
      <c r="Z17">
        <f t="shared" si="15"/>
        <v>5074.9045086325768</v>
      </c>
      <c r="AB17">
        <f>I17/'social care need'!C17</f>
        <v>0.15776488167633873</v>
      </c>
      <c r="AC17">
        <f>K17/'social care need'!E17</f>
        <v>0.29539659106160249</v>
      </c>
      <c r="AD17">
        <f>N17/'social care need'!G17</f>
        <v>0.86608579832399135</v>
      </c>
      <c r="AE17">
        <f>Q17/'social care need'!I17</f>
        <v>0.92620794683649454</v>
      </c>
      <c r="AG17">
        <f t="shared" si="16"/>
        <v>0.15776488167633873</v>
      </c>
      <c r="AH17">
        <f t="shared" si="17"/>
        <v>0.29539659106160249</v>
      </c>
      <c r="AI17">
        <f>M17/'social care need'!G17</f>
        <v>0.91564459736944337</v>
      </c>
      <c r="AJ17">
        <f>P17/'social care need'!I17</f>
        <v>0.96488993493008446</v>
      </c>
      <c r="AL17" s="3">
        <v>56.17071</v>
      </c>
      <c r="AM17" s="3">
        <v>49.225769999999997</v>
      </c>
      <c r="AN17" s="3">
        <v>16.639880000000002</v>
      </c>
      <c r="AO17" s="3">
        <v>15.490170000000001</v>
      </c>
      <c r="AQ17" s="2">
        <v>56084</v>
      </c>
      <c r="AR17" s="2">
        <v>13592</v>
      </c>
      <c r="AS17" s="2">
        <v>7100</v>
      </c>
      <c r="AU17">
        <f t="shared" si="18"/>
        <v>3706629.3052489283</v>
      </c>
      <c r="AV17">
        <f t="shared" si="2"/>
        <v>898304.42758974805</v>
      </c>
      <c r="AW17">
        <f t="shared" si="2"/>
        <v>469243.77839076013</v>
      </c>
      <c r="AY17" s="3">
        <v>0.1889372</v>
      </c>
      <c r="AZ17" s="3">
        <v>0.80383039999999994</v>
      </c>
      <c r="BA17" s="3">
        <v>0.135904</v>
      </c>
      <c r="BB17" s="3">
        <v>6.3948400000000002E-2</v>
      </c>
      <c r="BC17" s="3">
        <v>0.1083008</v>
      </c>
      <c r="BD17" s="3">
        <v>0.1530686</v>
      </c>
      <c r="BF17">
        <f t="shared" si="19"/>
        <v>699315881.30314648</v>
      </c>
      <c r="BG17">
        <f t="shared" si="20"/>
        <v>2975228618.7911153</v>
      </c>
      <c r="BH17">
        <f t="shared" si="21"/>
        <v>503023361.90344101</v>
      </c>
      <c r="BI17">
        <f t="shared" si="22"/>
        <v>236693100.69126743</v>
      </c>
      <c r="BJ17">
        <f t="shared" si="23"/>
        <v>400855254.53873456</v>
      </c>
      <c r="BK17">
        <f t="shared" si="24"/>
        <v>566554934.17304158</v>
      </c>
      <c r="BM17">
        <v>1.9307644884508477</v>
      </c>
      <c r="BN17">
        <v>3.7096560381015138</v>
      </c>
      <c r="BO17">
        <v>2</v>
      </c>
      <c r="BP17">
        <f t="shared" si="44"/>
        <v>13.904216910569346</v>
      </c>
      <c r="BQ17">
        <f t="shared" si="43"/>
        <v>2868876.362340881</v>
      </c>
      <c r="BS17">
        <v>2033</v>
      </c>
      <c r="BT17">
        <f t="shared" si="25"/>
        <v>9.7234397026449138</v>
      </c>
      <c r="BU17">
        <f t="shared" si="26"/>
        <v>41.368224074205308</v>
      </c>
      <c r="BV17">
        <f t="shared" si="27"/>
        <v>6.9941459349892687</v>
      </c>
      <c r="BW17">
        <f t="shared" si="28"/>
        <v>3.2910322132466137</v>
      </c>
      <c r="BX17">
        <f t="shared" si="29"/>
        <v>5.5735784088480527</v>
      </c>
      <c r="BY17">
        <f t="shared" si="30"/>
        <v>7.8775026964953083</v>
      </c>
      <c r="BZ17">
        <f t="shared" si="34"/>
        <v>74.827923030429474</v>
      </c>
      <c r="CA17">
        <f t="shared" si="35"/>
        <v>2.6082658706620968E-2</v>
      </c>
      <c r="CB17">
        <f t="shared" si="31"/>
        <v>2.3336809216590104E-2</v>
      </c>
      <c r="CC17">
        <f t="shared" si="36"/>
        <v>0.10527490778130844</v>
      </c>
      <c r="CD17">
        <f t="shared" si="37"/>
        <v>0.55284474563569719</v>
      </c>
      <c r="CE17">
        <f t="shared" si="32"/>
        <v>2.464692510416898</v>
      </c>
      <c r="CG17">
        <f t="shared" si="38"/>
        <v>2.7458494900308638E-3</v>
      </c>
      <c r="CH17">
        <f t="shared" si="39"/>
        <v>9.5331253421494077E-3</v>
      </c>
      <c r="CI17">
        <f t="shared" si="40"/>
        <v>2.3336809216590104E-2</v>
      </c>
      <c r="CJ17">
        <f>childcare!Y16/'social care receipt'!BQ17*1000</f>
        <v>1.7907248940033152E-3</v>
      </c>
      <c r="CK17">
        <f t="shared" si="41"/>
        <v>8.4989396910927528</v>
      </c>
      <c r="CL17">
        <f t="shared" si="42"/>
        <v>2.4479704586920303</v>
      </c>
    </row>
    <row r="18" spans="1:90" x14ac:dyDescent="0.25">
      <c r="A18">
        <v>2034</v>
      </c>
      <c r="B18" s="3">
        <v>4600</v>
      </c>
      <c r="C18" s="3">
        <v>4404</v>
      </c>
      <c r="D18" s="3">
        <v>33900</v>
      </c>
      <c r="E18" s="3">
        <v>32033</v>
      </c>
      <c r="F18" s="3">
        <v>35368</v>
      </c>
      <c r="G18" s="3">
        <v>33942</v>
      </c>
      <c r="H18" s="1">
        <f>'social care need'!B18</f>
        <v>564041</v>
      </c>
      <c r="I18">
        <f t="shared" si="5"/>
        <v>4600</v>
      </c>
      <c r="J18" s="1">
        <f>'social care need'!D18</f>
        <v>259325</v>
      </c>
      <c r="K18">
        <f t="shared" si="6"/>
        <v>4404</v>
      </c>
      <c r="L18" s="1">
        <f>'social care need'!F18</f>
        <v>172982</v>
      </c>
      <c r="M18" s="1">
        <f t="shared" si="7"/>
        <v>33900</v>
      </c>
      <c r="N18" s="1">
        <f t="shared" si="8"/>
        <v>32033</v>
      </c>
      <c r="O18" s="1">
        <f>'social care need'!H18</f>
        <v>80269</v>
      </c>
      <c r="P18" s="1">
        <f t="shared" si="9"/>
        <v>35368</v>
      </c>
      <c r="Q18" s="1">
        <f t="shared" si="10"/>
        <v>33942</v>
      </c>
      <c r="R18" s="1">
        <f t="shared" si="11"/>
        <v>1076617</v>
      </c>
      <c r="S18" s="1">
        <f t="shared" si="12"/>
        <v>78272</v>
      </c>
      <c r="U18">
        <v>2034</v>
      </c>
      <c r="V18">
        <f t="shared" si="13"/>
        <v>304.01709585880229</v>
      </c>
      <c r="W18">
        <f t="shared" si="14"/>
        <v>291.06332394829684</v>
      </c>
      <c r="X18">
        <f t="shared" si="0"/>
        <v>2240.4738151333477</v>
      </c>
      <c r="Y18">
        <f t="shared" si="1"/>
        <v>2337.4949231161131</v>
      </c>
      <c r="Z18">
        <f t="shared" si="15"/>
        <v>5173.0491580565595</v>
      </c>
      <c r="AB18">
        <f>I18/'social care need'!C18</f>
        <v>0.15908147738276388</v>
      </c>
      <c r="AC18">
        <f>K18/'social care need'!E18</f>
        <v>0.29535242438468245</v>
      </c>
      <c r="AD18">
        <f>N18/'social care need'!G18</f>
        <v>0.86963485815121488</v>
      </c>
      <c r="AE18">
        <f>Q18/'social care need'!I18</f>
        <v>0.92464857796665578</v>
      </c>
      <c r="AG18">
        <f t="shared" si="16"/>
        <v>0.15908147738276388</v>
      </c>
      <c r="AH18">
        <f t="shared" si="17"/>
        <v>0.29535242438468245</v>
      </c>
      <c r="AI18">
        <f>M18/'social care need'!G18</f>
        <v>0.92032034749558844</v>
      </c>
      <c r="AJ18">
        <f>P18/'social care need'!I18</f>
        <v>0.96349569576114202</v>
      </c>
      <c r="AL18" s="3">
        <v>58.056489999999997</v>
      </c>
      <c r="AM18" s="3">
        <v>50.732819999999997</v>
      </c>
      <c r="AN18" s="3">
        <v>16.462</v>
      </c>
      <c r="AO18" s="3">
        <v>15.74686</v>
      </c>
      <c r="AQ18" s="2">
        <v>56862</v>
      </c>
      <c r="AR18" s="2">
        <v>14152</v>
      </c>
      <c r="AS18" s="2">
        <v>7246</v>
      </c>
      <c r="AU18">
        <f t="shared" si="18"/>
        <v>3758047.8488528733</v>
      </c>
      <c r="AV18">
        <f t="shared" si="2"/>
        <v>935315.20447690669</v>
      </c>
      <c r="AW18">
        <f t="shared" si="2"/>
        <v>478893.01665062644</v>
      </c>
      <c r="AY18" s="3">
        <v>0.1951938</v>
      </c>
      <c r="AZ18" s="3">
        <v>0.81459280000000001</v>
      </c>
      <c r="BA18" s="3">
        <v>0.14346999999999999</v>
      </c>
      <c r="BB18" s="3">
        <v>6.5856999999999999E-2</v>
      </c>
      <c r="BC18" s="3">
        <v>0.1119961</v>
      </c>
      <c r="BD18" s="3">
        <v>0.1601205</v>
      </c>
      <c r="BF18">
        <f t="shared" si="19"/>
        <v>724702252.25274146</v>
      </c>
      <c r="BG18">
        <f t="shared" si="20"/>
        <v>3024364692.0592103</v>
      </c>
      <c r="BH18">
        <f t="shared" si="21"/>
        <v>532665648.86128968</v>
      </c>
      <c r="BI18">
        <f t="shared" si="22"/>
        <v>244509386.19263929</v>
      </c>
      <c r="BJ18">
        <f t="shared" si="23"/>
        <v>415811495.61883247</v>
      </c>
      <c r="BK18">
        <f t="shared" si="24"/>
        <v>594484491.72993743</v>
      </c>
      <c r="BM18">
        <v>1.9143592413961841</v>
      </c>
      <c r="BN18">
        <v>3.7096560381015138</v>
      </c>
      <c r="BO18">
        <v>2</v>
      </c>
      <c r="BP18">
        <f t="shared" si="44"/>
        <v>14.137270130140209</v>
      </c>
      <c r="BQ18">
        <f t="shared" si="43"/>
        <v>2924267.6083625192</v>
      </c>
      <c r="BS18">
        <v>2034</v>
      </c>
      <c r="BT18">
        <f t="shared" si="25"/>
        <v>10.245311504018018</v>
      </c>
      <c r="BU18">
        <f t="shared" si="26"/>
        <v>42.756260623699362</v>
      </c>
      <c r="BV18">
        <f t="shared" si="27"/>
        <v>7.5304381669984632</v>
      </c>
      <c r="BW18">
        <f t="shared" si="28"/>
        <v>3.4566952419601162</v>
      </c>
      <c r="BX18">
        <f t="shared" si="29"/>
        <v>5.8784394367810471</v>
      </c>
      <c r="BY18">
        <f t="shared" si="30"/>
        <v>8.4043878477652285</v>
      </c>
      <c r="BZ18">
        <f t="shared" si="34"/>
        <v>78.271532821222252</v>
      </c>
      <c r="CA18">
        <f t="shared" si="35"/>
        <v>2.6766200397456575E-2</v>
      </c>
      <c r="CB18">
        <f t="shared" si="31"/>
        <v>2.3892185781375877E-2</v>
      </c>
      <c r="CC18">
        <f t="shared" si="36"/>
        <v>0.10737477017297525</v>
      </c>
      <c r="CD18">
        <f t="shared" si="37"/>
        <v>0.54625556805381215</v>
      </c>
      <c r="CE18">
        <f t="shared" si="32"/>
        <v>2.4108206819239268</v>
      </c>
      <c r="CG18">
        <f t="shared" si="38"/>
        <v>2.8740146160806984E-3</v>
      </c>
      <c r="CH18">
        <f t="shared" si="39"/>
        <v>9.9780929980829887E-3</v>
      </c>
      <c r="CI18">
        <f t="shared" si="40"/>
        <v>2.3892185781375877E-2</v>
      </c>
      <c r="CJ18">
        <f>childcare!Y17/'social care receipt'!BQ18*1000</f>
        <v>1.7298451847424341E-3</v>
      </c>
      <c r="CK18">
        <f t="shared" si="41"/>
        <v>8.3131747652549226</v>
      </c>
      <c r="CL18">
        <f t="shared" si="42"/>
        <v>2.3944641311687604</v>
      </c>
    </row>
    <row r="19" spans="1:90" x14ac:dyDescent="0.25">
      <c r="A19">
        <v>2035</v>
      </c>
      <c r="B19" s="3">
        <v>4659</v>
      </c>
      <c r="C19" s="3">
        <v>4368</v>
      </c>
      <c r="D19" s="3">
        <v>34484</v>
      </c>
      <c r="E19" s="3">
        <v>32595</v>
      </c>
      <c r="F19" s="3">
        <v>36103</v>
      </c>
      <c r="G19" s="3">
        <v>34650</v>
      </c>
      <c r="H19" s="1">
        <f>'social care need'!B19</f>
        <v>562704</v>
      </c>
      <c r="I19">
        <f t="shared" si="5"/>
        <v>4659</v>
      </c>
      <c r="J19" s="1">
        <f>'social care need'!D19</f>
        <v>259703</v>
      </c>
      <c r="K19">
        <f t="shared" si="6"/>
        <v>4368</v>
      </c>
      <c r="L19" s="1">
        <f>'social care need'!F19</f>
        <v>175189</v>
      </c>
      <c r="M19" s="1">
        <f t="shared" si="7"/>
        <v>34484</v>
      </c>
      <c r="N19" s="1">
        <f t="shared" si="8"/>
        <v>32595</v>
      </c>
      <c r="O19" s="1">
        <f>'social care need'!H19</f>
        <v>81491</v>
      </c>
      <c r="P19" s="1">
        <f t="shared" si="9"/>
        <v>36103</v>
      </c>
      <c r="Q19" s="1">
        <f t="shared" si="10"/>
        <v>34650</v>
      </c>
      <c r="R19" s="1">
        <f t="shared" si="11"/>
        <v>1079087</v>
      </c>
      <c r="S19" s="1">
        <f t="shared" si="12"/>
        <v>79614</v>
      </c>
      <c r="U19">
        <v>2035</v>
      </c>
      <c r="V19">
        <f t="shared" si="13"/>
        <v>307.91644556655655</v>
      </c>
      <c r="W19">
        <f t="shared" si="14"/>
        <v>288.68405971983663</v>
      </c>
      <c r="X19">
        <f t="shared" si="0"/>
        <v>2279.0707681728131</v>
      </c>
      <c r="Y19">
        <f t="shared" si="1"/>
        <v>2386.0715677805088</v>
      </c>
      <c r="Z19">
        <f t="shared" si="15"/>
        <v>5261.7428412397148</v>
      </c>
      <c r="AB19">
        <f>I19/'social care need'!C19</f>
        <v>0.16079378774805866</v>
      </c>
      <c r="AC19">
        <f>K19/'social care need'!E19</f>
        <v>0.29700142789148026</v>
      </c>
      <c r="AD19">
        <f>N19/'social care need'!G19</f>
        <v>0.86790393013100442</v>
      </c>
      <c r="AE19">
        <f>Q19/'social care need'!I19</f>
        <v>0.92585170340681366</v>
      </c>
      <c r="AG19">
        <f t="shared" si="16"/>
        <v>0.16079378774805866</v>
      </c>
      <c r="AH19">
        <f t="shared" si="17"/>
        <v>0.29700142789148026</v>
      </c>
      <c r="AI19">
        <f>M19/'social care need'!G19</f>
        <v>0.918202151453829</v>
      </c>
      <c r="AJ19">
        <f>P19/'social care need'!I19</f>
        <v>0.96467601870407482</v>
      </c>
      <c r="AL19" s="3">
        <v>57.950220000000002</v>
      </c>
      <c r="AM19" s="3">
        <v>50.18497</v>
      </c>
      <c r="AN19" s="3">
        <v>16.332260000000002</v>
      </c>
      <c r="AO19" s="3">
        <v>15.502420000000001</v>
      </c>
      <c r="AQ19" s="2">
        <v>57629</v>
      </c>
      <c r="AR19" s="2">
        <v>14513</v>
      </c>
      <c r="AS19" s="2">
        <v>7456</v>
      </c>
      <c r="AU19">
        <f t="shared" si="18"/>
        <v>3808739.3950536782</v>
      </c>
      <c r="AV19">
        <f t="shared" ref="AV19:AV53" si="45">AR19*$T$3</f>
        <v>959173.93743452139</v>
      </c>
      <c r="AW19">
        <f t="shared" ref="AW19:AW53" si="46">AS19*$T$3</f>
        <v>492772.05798331089</v>
      </c>
      <c r="AY19" s="3">
        <v>0.19975870000000001</v>
      </c>
      <c r="AZ19" s="3">
        <v>0.81407019999999997</v>
      </c>
      <c r="BA19" s="3">
        <v>0.14540529999999999</v>
      </c>
      <c r="BB19" s="3">
        <v>6.6934999999999995E-2</v>
      </c>
      <c r="BC19" s="3">
        <v>0.1078964</v>
      </c>
      <c r="BD19" s="3">
        <v>0.1598675</v>
      </c>
      <c r="BF19">
        <f t="shared" si="19"/>
        <v>743352014.19971645</v>
      </c>
      <c r="BG19">
        <f t="shared" si="20"/>
        <v>3029358535.4228172</v>
      </c>
      <c r="BH19">
        <f t="shared" si="21"/>
        <v>541089437.55798376</v>
      </c>
      <c r="BI19">
        <f t="shared" si="22"/>
        <v>249081852.60746095</v>
      </c>
      <c r="BJ19">
        <f t="shared" si="23"/>
        <v>401509452.47890717</v>
      </c>
      <c r="BK19">
        <f t="shared" si="24"/>
        <v>594906895.82017291</v>
      </c>
      <c r="BM19">
        <v>1.9073535681940683</v>
      </c>
      <c r="BN19">
        <v>3.7096560381015138</v>
      </c>
      <c r="BO19">
        <v>2</v>
      </c>
      <c r="BP19">
        <f t="shared" si="44"/>
        <v>14.374229632495762</v>
      </c>
      <c r="BQ19">
        <f t="shared" si="43"/>
        <v>2980248.5955663621</v>
      </c>
      <c r="BS19">
        <v>2035</v>
      </c>
      <c r="BT19">
        <f t="shared" si="25"/>
        <v>10.685112549884975</v>
      </c>
      <c r="BU19">
        <f t="shared" si="26"/>
        <v>43.544695227328624</v>
      </c>
      <c r="BV19">
        <f t="shared" si="27"/>
        <v>7.7777438271764359</v>
      </c>
      <c r="BW19">
        <f t="shared" si="28"/>
        <v>3.5803597466671073</v>
      </c>
      <c r="BX19">
        <f t="shared" si="29"/>
        <v>5.771389069549457</v>
      </c>
      <c r="BY19">
        <f t="shared" si="30"/>
        <v>8.5513283304743979</v>
      </c>
      <c r="BZ19">
        <f t="shared" si="34"/>
        <v>79.910628751080992</v>
      </c>
      <c r="CA19">
        <f t="shared" si="35"/>
        <v>2.6813410421520523E-2</v>
      </c>
      <c r="CB19">
        <f t="shared" si="31"/>
        <v>2.3944076519913798E-2</v>
      </c>
      <c r="CC19">
        <f t="shared" si="36"/>
        <v>0.10701115063318432</v>
      </c>
      <c r="CD19">
        <f t="shared" si="37"/>
        <v>0.54491743974345308</v>
      </c>
      <c r="CE19">
        <f t="shared" si="32"/>
        <v>2.4199979608112963</v>
      </c>
      <c r="CG19">
        <f t="shared" si="38"/>
        <v>2.8693339016067272E-3</v>
      </c>
      <c r="CH19">
        <f t="shared" si="39"/>
        <v>9.9618423485360319E-3</v>
      </c>
      <c r="CI19">
        <f t="shared" si="40"/>
        <v>2.3944076519913798E-2</v>
      </c>
      <c r="CJ19">
        <f>childcare!Y18/'social care receipt'!BQ19*1000</f>
        <v>1.6933279711153848E-3</v>
      </c>
      <c r="CK19">
        <f t="shared" si="41"/>
        <v>8.3448205545217125</v>
      </c>
      <c r="CL19">
        <f t="shared" si="42"/>
        <v>2.403579145521467</v>
      </c>
    </row>
    <row r="20" spans="1:90" x14ac:dyDescent="0.25">
      <c r="A20">
        <v>2036</v>
      </c>
      <c r="B20" s="3">
        <v>4596</v>
      </c>
      <c r="C20" s="3">
        <v>4425</v>
      </c>
      <c r="D20" s="3">
        <v>34925</v>
      </c>
      <c r="E20" s="3">
        <v>33035</v>
      </c>
      <c r="F20" s="3">
        <v>36627</v>
      </c>
      <c r="G20" s="3">
        <v>35146</v>
      </c>
      <c r="H20" s="1">
        <f>'social care need'!B20</f>
        <v>561746</v>
      </c>
      <c r="I20">
        <f t="shared" si="5"/>
        <v>4596</v>
      </c>
      <c r="J20" s="1">
        <f>'social care need'!D20</f>
        <v>260124</v>
      </c>
      <c r="K20">
        <f t="shared" si="6"/>
        <v>4425</v>
      </c>
      <c r="L20" s="1">
        <f>'social care need'!F20</f>
        <v>177575</v>
      </c>
      <c r="M20" s="1">
        <f t="shared" si="7"/>
        <v>34925</v>
      </c>
      <c r="N20" s="1">
        <f t="shared" si="8"/>
        <v>33035</v>
      </c>
      <c r="O20" s="1">
        <f>'social care need'!H20</f>
        <v>82851</v>
      </c>
      <c r="P20" s="1">
        <f t="shared" si="9"/>
        <v>36627</v>
      </c>
      <c r="Q20" s="1">
        <f t="shared" si="10"/>
        <v>35146</v>
      </c>
      <c r="R20" s="1">
        <f t="shared" si="11"/>
        <v>1082296</v>
      </c>
      <c r="S20" s="1">
        <f t="shared" si="12"/>
        <v>80573</v>
      </c>
      <c r="U20">
        <v>2036</v>
      </c>
      <c r="V20">
        <f t="shared" si="13"/>
        <v>303.75273316675123</v>
      </c>
      <c r="W20">
        <f t="shared" si="14"/>
        <v>292.45122808156532</v>
      </c>
      <c r="X20">
        <f t="shared" si="0"/>
        <v>2308.21675497145</v>
      </c>
      <c r="Y20">
        <f t="shared" si="1"/>
        <v>2420.703080439207</v>
      </c>
      <c r="Z20">
        <f t="shared" si="15"/>
        <v>5325.1237966589733</v>
      </c>
      <c r="AB20">
        <f>I20/'social care need'!C20</f>
        <v>0.15904214824555332</v>
      </c>
      <c r="AC20">
        <f>K20/'social care need'!E20</f>
        <v>0.30262617972917522</v>
      </c>
      <c r="AD20">
        <f>N20/'social care need'!G20</f>
        <v>0.86872485339364136</v>
      </c>
      <c r="AE20">
        <f>Q20/'social care need'!I20</f>
        <v>0.9239464759851731</v>
      </c>
      <c r="AG20">
        <f t="shared" si="16"/>
        <v>0.15904214824555332</v>
      </c>
      <c r="AH20">
        <f t="shared" si="17"/>
        <v>0.30262617972917522</v>
      </c>
      <c r="AI20">
        <f>M20/'social care need'!G20</f>
        <v>0.91842638125542375</v>
      </c>
      <c r="AJ20">
        <f>P20/'social care need'!I20</f>
        <v>0.96288020189805201</v>
      </c>
      <c r="AL20" s="3">
        <v>57.341940000000001</v>
      </c>
      <c r="AM20" s="3">
        <v>49.038469999999997</v>
      </c>
      <c r="AN20" s="3">
        <v>16.576789999999999</v>
      </c>
      <c r="AO20" s="3">
        <v>15.528930000000001</v>
      </c>
      <c r="AQ20" s="2">
        <v>58229</v>
      </c>
      <c r="AR20" s="2">
        <v>14683</v>
      </c>
      <c r="AS20" s="2">
        <v>7654</v>
      </c>
      <c r="AU20">
        <f t="shared" si="18"/>
        <v>3848393.7988613481</v>
      </c>
      <c r="AV20">
        <f t="shared" si="45"/>
        <v>970409.35184669448</v>
      </c>
      <c r="AW20">
        <f t="shared" si="46"/>
        <v>505858.01123984193</v>
      </c>
      <c r="AY20" s="3">
        <v>0.19407240000000001</v>
      </c>
      <c r="AZ20" s="3">
        <v>0.82133409999999996</v>
      </c>
      <c r="BA20" s="3">
        <v>0.14494499999999999</v>
      </c>
      <c r="BB20" s="3">
        <v>6.8678600000000006E-2</v>
      </c>
      <c r="BC20" s="3">
        <v>0.11019379999999999</v>
      </c>
      <c r="BD20" s="3">
        <v>0.16522719999999999</v>
      </c>
      <c r="BF20">
        <f t="shared" si="19"/>
        <v>724339533.29913712</v>
      </c>
      <c r="BG20">
        <f t="shared" si="20"/>
        <v>3065478443.4915361</v>
      </c>
      <c r="BH20">
        <f t="shared" si="21"/>
        <v>540980549.80534804</v>
      </c>
      <c r="BI20">
        <f t="shared" si="22"/>
        <v>256330241.04219934</v>
      </c>
      <c r="BJ20">
        <f t="shared" si="23"/>
        <v>411278088.30342931</v>
      </c>
      <c r="BK20">
        <f t="shared" si="24"/>
        <v>616680130.38599598</v>
      </c>
      <c r="BM20">
        <v>2.0260635131734972</v>
      </c>
      <c r="BN20">
        <v>3.8344999999999914</v>
      </c>
      <c r="BO20">
        <v>2</v>
      </c>
      <c r="BP20">
        <f t="shared" si="44"/>
        <v>14.615160892145312</v>
      </c>
      <c r="BQ20">
        <f t="shared" si="43"/>
        <v>3037092.4734949507</v>
      </c>
      <c r="BS20">
        <v>2036</v>
      </c>
      <c r="BT20">
        <f t="shared" si="25"/>
        <v>10.586338819708336</v>
      </c>
      <c r="BU20">
        <f t="shared" si="26"/>
        <v>44.802460663031979</v>
      </c>
      <c r="BV20">
        <f t="shared" si="27"/>
        <v>7.9065177749263915</v>
      </c>
      <c r="BW20">
        <f t="shared" si="28"/>
        <v>3.746307714354133</v>
      </c>
      <c r="BX20">
        <f t="shared" si="29"/>
        <v>6.0108954319685663</v>
      </c>
      <c r="BY20">
        <f t="shared" si="30"/>
        <v>9.0128793245804797</v>
      </c>
      <c r="BZ20">
        <f t="shared" si="34"/>
        <v>82.065399728569886</v>
      </c>
      <c r="CA20">
        <f t="shared" si="35"/>
        <v>2.7021040829268091E-2</v>
      </c>
      <c r="CB20">
        <f t="shared" si="31"/>
        <v>2.4053439610919655E-2</v>
      </c>
      <c r="CC20">
        <f t="shared" si="36"/>
        <v>0.10982557026944909</v>
      </c>
      <c r="CD20">
        <f t="shared" si="37"/>
        <v>0.5459360560140506</v>
      </c>
      <c r="CE20">
        <f t="shared" si="32"/>
        <v>2.350550823351119</v>
      </c>
      <c r="CG20">
        <f t="shared" si="38"/>
        <v>2.9676012183484355E-3</v>
      </c>
      <c r="CH20">
        <f t="shared" si="39"/>
        <v>1.0303009863702669E-2</v>
      </c>
      <c r="CI20">
        <f t="shared" si="40"/>
        <v>2.4053439610919655E-2</v>
      </c>
      <c r="CJ20">
        <f>childcare!Y19/'social care receipt'!BQ20*1000</f>
        <v>1.629877774515163E-3</v>
      </c>
      <c r="CK20">
        <f t="shared" si="41"/>
        <v>8.1053476667279973</v>
      </c>
      <c r="CL20">
        <f t="shared" si="42"/>
        <v>2.3346031818973132</v>
      </c>
    </row>
    <row r="21" spans="1:90" x14ac:dyDescent="0.25">
      <c r="A21">
        <v>2037</v>
      </c>
      <c r="B21" s="3">
        <v>4576</v>
      </c>
      <c r="C21" s="3">
        <v>4479</v>
      </c>
      <c r="D21" s="3">
        <v>35290</v>
      </c>
      <c r="E21" s="3">
        <v>33306</v>
      </c>
      <c r="F21" s="3">
        <v>37169</v>
      </c>
      <c r="G21" s="3">
        <v>35603</v>
      </c>
      <c r="H21" s="1">
        <f>'social care need'!B21</f>
        <v>560896</v>
      </c>
      <c r="I21">
        <f t="shared" si="5"/>
        <v>4576</v>
      </c>
      <c r="J21" s="1">
        <f>'social care need'!D21</f>
        <v>260705</v>
      </c>
      <c r="K21">
        <f t="shared" si="6"/>
        <v>4479</v>
      </c>
      <c r="L21" s="1">
        <f>'social care need'!F21</f>
        <v>179270</v>
      </c>
      <c r="M21" s="1">
        <f t="shared" si="7"/>
        <v>35290</v>
      </c>
      <c r="N21" s="1">
        <f t="shared" si="8"/>
        <v>33306</v>
      </c>
      <c r="O21" s="1">
        <f>'social care need'!H21</f>
        <v>84169</v>
      </c>
      <c r="P21" s="1">
        <f t="shared" si="9"/>
        <v>37169</v>
      </c>
      <c r="Q21" s="1">
        <f t="shared" si="10"/>
        <v>35603</v>
      </c>
      <c r="R21" s="1">
        <f t="shared" si="11"/>
        <v>1085040</v>
      </c>
      <c r="S21" s="1">
        <f t="shared" si="12"/>
        <v>81514</v>
      </c>
      <c r="U21">
        <v>2037</v>
      </c>
      <c r="V21">
        <f t="shared" si="13"/>
        <v>302.43091970649556</v>
      </c>
      <c r="W21">
        <f t="shared" si="14"/>
        <v>296.02012442425558</v>
      </c>
      <c r="X21">
        <f t="shared" si="0"/>
        <v>2332.3398506211161</v>
      </c>
      <c r="Y21">
        <f t="shared" si="1"/>
        <v>2456.5242252121352</v>
      </c>
      <c r="Z21">
        <f t="shared" si="15"/>
        <v>5387.3151199640024</v>
      </c>
      <c r="AB21">
        <f>I21/'social care need'!C21</f>
        <v>0.1574944071588367</v>
      </c>
      <c r="AC21">
        <f>K21/'social care need'!E21</f>
        <v>0.30139290761052417</v>
      </c>
      <c r="AD21">
        <f>N21/'social care need'!G21</f>
        <v>0.8684745762711864</v>
      </c>
      <c r="AE21">
        <f>Q21/'social care need'!I21</f>
        <v>0.92537817747049955</v>
      </c>
      <c r="AG21">
        <f t="shared" si="16"/>
        <v>0.1574944071588367</v>
      </c>
      <c r="AH21">
        <f t="shared" si="17"/>
        <v>0.30139290761052417</v>
      </c>
      <c r="AI21">
        <f>M21/'social care need'!G21</f>
        <v>0.92020860495436763</v>
      </c>
      <c r="AJ21">
        <f>P21/'social care need'!I21</f>
        <v>0.966080989759318</v>
      </c>
      <c r="AL21" s="3">
        <v>57.696890000000003</v>
      </c>
      <c r="AM21" s="3">
        <v>50.19755</v>
      </c>
      <c r="AN21" s="3">
        <v>16.357780000000002</v>
      </c>
      <c r="AO21" s="3">
        <v>15.53694</v>
      </c>
      <c r="AQ21" s="2">
        <v>58714</v>
      </c>
      <c r="AR21" s="2">
        <v>14964</v>
      </c>
      <c r="AS21" s="2">
        <v>7832</v>
      </c>
      <c r="AU21">
        <f t="shared" si="18"/>
        <v>3880447.7752725477</v>
      </c>
      <c r="AV21">
        <f t="shared" si="45"/>
        <v>988980.83096328657</v>
      </c>
      <c r="AW21">
        <f t="shared" si="46"/>
        <v>517622.15103611734</v>
      </c>
      <c r="AY21" s="3">
        <v>0.1936774</v>
      </c>
      <c r="AZ21" s="3">
        <v>0.82753699999999997</v>
      </c>
      <c r="BA21" s="3">
        <v>0.14582919999999999</v>
      </c>
      <c r="BB21" s="3">
        <v>6.8975400000000006E-2</v>
      </c>
      <c r="BC21" s="3">
        <v>0.110857</v>
      </c>
      <c r="BD21" s="3">
        <v>0.16792009999999999</v>
      </c>
      <c r="BF21">
        <f t="shared" si="19"/>
        <v>724697985.47657609</v>
      </c>
      <c r="BG21">
        <f t="shared" si="20"/>
        <v>3096460386.2264228</v>
      </c>
      <c r="BH21">
        <f t="shared" si="21"/>
        <v>545660606.05760252</v>
      </c>
      <c r="BI21">
        <f t="shared" si="22"/>
        <v>258090688.0588083</v>
      </c>
      <c r="BJ21">
        <f t="shared" si="23"/>
        <v>414802370.20931095</v>
      </c>
      <c r="BK21">
        <f t="shared" si="24"/>
        <v>628319866.90767848</v>
      </c>
      <c r="BM21">
        <v>2.0144863400446411</v>
      </c>
      <c r="BN21">
        <v>3.8344999999999914</v>
      </c>
      <c r="BO21">
        <v>2</v>
      </c>
      <c r="BP21">
        <f t="shared" si="44"/>
        <v>14.878018859367277</v>
      </c>
      <c r="BQ21">
        <f t="shared" si="43"/>
        <v>3098625.8959617703</v>
      </c>
      <c r="BS21">
        <v>2037</v>
      </c>
      <c r="BT21">
        <f t="shared" si="25"/>
        <v>10.782070295265973</v>
      </c>
      <c r="BU21">
        <f t="shared" si="26"/>
        <v>46.069196023560401</v>
      </c>
      <c r="BV21">
        <f t="shared" si="27"/>
        <v>8.118348787738789</v>
      </c>
      <c r="BW21">
        <f t="shared" si="28"/>
        <v>3.8398781243660269</v>
      </c>
      <c r="BX21">
        <f t="shared" si="29"/>
        <v>6.1714374868843755</v>
      </c>
      <c r="BY21">
        <f t="shared" si="30"/>
        <v>9.3481548295675765</v>
      </c>
      <c r="BZ21">
        <f t="shared" si="34"/>
        <v>84.32908554738313</v>
      </c>
      <c r="CA21">
        <f t="shared" si="35"/>
        <v>2.7214994122808929E-2</v>
      </c>
      <c r="CB21">
        <f t="shared" si="31"/>
        <v>2.4198123050457022E-2</v>
      </c>
      <c r="CC21">
        <f t="shared" si="36"/>
        <v>0.11085326929479156</v>
      </c>
      <c r="CD21">
        <f t="shared" si="37"/>
        <v>0.54630256837867497</v>
      </c>
      <c r="CE21">
        <f t="shared" si="32"/>
        <v>2.3260707920016723</v>
      </c>
      <c r="CG21">
        <f t="shared" si="38"/>
        <v>3.0168710723519074E-3</v>
      </c>
      <c r="CH21">
        <f t="shared" si="39"/>
        <v>1.0474066469503454E-2</v>
      </c>
      <c r="CI21">
        <f t="shared" si="40"/>
        <v>2.4198123050457022E-2</v>
      </c>
      <c r="CJ21">
        <f>childcare!Y20/'social care receipt'!BQ21*1000</f>
        <v>1.6436596444082997E-3</v>
      </c>
      <c r="CK21">
        <f t="shared" si="41"/>
        <v>8.0209337655230097</v>
      </c>
      <c r="CL21">
        <f t="shared" si="42"/>
        <v>2.3102892387510492</v>
      </c>
    </row>
    <row r="22" spans="1:90" x14ac:dyDescent="0.25">
      <c r="A22">
        <v>2038</v>
      </c>
      <c r="B22" s="3">
        <v>4604</v>
      </c>
      <c r="C22" s="3">
        <v>4520</v>
      </c>
      <c r="D22" s="3">
        <v>35642</v>
      </c>
      <c r="E22" s="3">
        <v>33662</v>
      </c>
      <c r="F22" s="3">
        <v>37913</v>
      </c>
      <c r="G22" s="3">
        <v>36301</v>
      </c>
      <c r="H22" s="1">
        <f>'social care need'!B22</f>
        <v>561482</v>
      </c>
      <c r="I22">
        <f t="shared" si="5"/>
        <v>4604</v>
      </c>
      <c r="J22" s="1">
        <f>'social care need'!D22</f>
        <v>261458</v>
      </c>
      <c r="K22">
        <f t="shared" si="6"/>
        <v>4520</v>
      </c>
      <c r="L22" s="1">
        <f>'social care need'!F22</f>
        <v>179965</v>
      </c>
      <c r="M22" s="1">
        <f t="shared" si="7"/>
        <v>35642</v>
      </c>
      <c r="N22" s="1">
        <f t="shared" si="8"/>
        <v>33662</v>
      </c>
      <c r="O22" s="1">
        <f>'social care need'!H22</f>
        <v>85629</v>
      </c>
      <c r="P22" s="1">
        <f t="shared" si="9"/>
        <v>37913</v>
      </c>
      <c r="Q22" s="1">
        <f t="shared" si="10"/>
        <v>36301</v>
      </c>
      <c r="R22" s="1">
        <f t="shared" si="11"/>
        <v>1088534</v>
      </c>
      <c r="S22" s="1">
        <f t="shared" si="12"/>
        <v>82679</v>
      </c>
      <c r="U22">
        <v>2038</v>
      </c>
      <c r="V22">
        <f t="shared" si="13"/>
        <v>304.28145855085347</v>
      </c>
      <c r="W22">
        <f t="shared" si="14"/>
        <v>298.72984201777967</v>
      </c>
      <c r="X22">
        <f t="shared" si="0"/>
        <v>2355.6037675216157</v>
      </c>
      <c r="Y22">
        <f t="shared" si="1"/>
        <v>2505.6956859336465</v>
      </c>
      <c r="Z22">
        <f t="shared" si="15"/>
        <v>5464.3107540238952</v>
      </c>
      <c r="AB22">
        <f>I22/'social care need'!C22</f>
        <v>0.15971138169077601</v>
      </c>
      <c r="AC22">
        <f>K22/'social care need'!E22</f>
        <v>0.30604644864242669</v>
      </c>
      <c r="AD22">
        <f>N22/'social care need'!G22</f>
        <v>0.87311303626082892</v>
      </c>
      <c r="AE22">
        <f>Q22/'social care need'!I22</f>
        <v>0.92654228030322372</v>
      </c>
      <c r="AG22">
        <f t="shared" si="16"/>
        <v>0.15971138169077601</v>
      </c>
      <c r="AH22">
        <f t="shared" si="17"/>
        <v>0.30604644864242669</v>
      </c>
      <c r="AI22">
        <f>M22/'social care need'!G22</f>
        <v>0.92446957514136019</v>
      </c>
      <c r="AJ22">
        <f>P22/'social care need'!I22</f>
        <v>0.96768677097424638</v>
      </c>
      <c r="AL22" s="3">
        <v>58.474510000000002</v>
      </c>
      <c r="AM22" s="3">
        <v>49.890389999999996</v>
      </c>
      <c r="AN22" s="3">
        <v>16.364129999999999</v>
      </c>
      <c r="AO22" s="3">
        <v>15.471069999999999</v>
      </c>
      <c r="AQ22" s="2">
        <v>59268</v>
      </c>
      <c r="AR22" s="2">
        <v>15229</v>
      </c>
      <c r="AS22" s="2">
        <v>8174</v>
      </c>
      <c r="AU22">
        <f t="shared" si="18"/>
        <v>3917062.0081216297</v>
      </c>
      <c r="AV22">
        <f t="shared" si="45"/>
        <v>1006494.859311674</v>
      </c>
      <c r="AW22">
        <f t="shared" si="46"/>
        <v>540225.1612064892</v>
      </c>
      <c r="AY22" s="3">
        <v>0.19083120000000001</v>
      </c>
      <c r="AZ22" s="3">
        <v>0.82535000000000003</v>
      </c>
      <c r="BA22" s="3">
        <v>0.1496449</v>
      </c>
      <c r="BB22" s="3">
        <v>7.00765E-2</v>
      </c>
      <c r="BC22" s="3">
        <v>0.1192621</v>
      </c>
      <c r="BD22" s="3">
        <v>0.17397989999999999</v>
      </c>
      <c r="BF22">
        <f t="shared" si="19"/>
        <v>716347482.3709352</v>
      </c>
      <c r="BG22">
        <f t="shared" si="20"/>
        <v>3098221855.6234589</v>
      </c>
      <c r="BH22">
        <f t="shared" si="21"/>
        <v>561741200.41508067</v>
      </c>
      <c r="BI22">
        <f t="shared" si="22"/>
        <v>263055120.69497463</v>
      </c>
      <c r="BJ22">
        <f t="shared" si="23"/>
        <v>447689398.15538925</v>
      </c>
      <c r="BK22">
        <f t="shared" si="24"/>
        <v>653090602.3131808</v>
      </c>
      <c r="BM22">
        <v>1.9903586550271939</v>
      </c>
      <c r="BN22">
        <v>3.8344999999999914</v>
      </c>
      <c r="BO22">
        <v>2</v>
      </c>
      <c r="BP22">
        <f t="shared" si="44"/>
        <v>15.145604404440894</v>
      </c>
      <c r="BQ22">
        <f t="shared" si="43"/>
        <v>3161047.291365006</v>
      </c>
      <c r="BS22">
        <v>2038</v>
      </c>
      <c r="BT22">
        <f t="shared" si="25"/>
        <v>10.849515584107381</v>
      </c>
      <c r="BU22">
        <f t="shared" si="26"/>
        <v>46.924442582465701</v>
      </c>
      <c r="BV22">
        <f t="shared" si="27"/>
        <v>8.5079099991625604</v>
      </c>
      <c r="BW22">
        <f t="shared" si="28"/>
        <v>3.9841287946085386</v>
      </c>
      <c r="BX22">
        <f t="shared" si="29"/>
        <v>6.7805265205237557</v>
      </c>
      <c r="BY22">
        <f t="shared" si="30"/>
        <v>9.8914519028934667</v>
      </c>
      <c r="BZ22">
        <f t="shared" si="34"/>
        <v>86.937975383761398</v>
      </c>
      <c r="CA22">
        <f t="shared" si="35"/>
        <v>2.7502902478317486E-2</v>
      </c>
      <c r="CB22">
        <f t="shared" si="31"/>
        <v>2.4373733253322396E-2</v>
      </c>
      <c r="CC22">
        <f t="shared" si="36"/>
        <v>0.1137759633719401</v>
      </c>
      <c r="CD22">
        <f t="shared" si="37"/>
        <v>0.53974620843574905</v>
      </c>
      <c r="CE22">
        <f t="shared" si="32"/>
        <v>2.2588687716224691</v>
      </c>
      <c r="CG22">
        <f t="shared" si="38"/>
        <v>3.1291692249950905E-3</v>
      </c>
      <c r="CH22">
        <f t="shared" si="39"/>
        <v>1.0863946675511126E-2</v>
      </c>
      <c r="CI22">
        <f t="shared" si="40"/>
        <v>2.4373733253322396E-2</v>
      </c>
      <c r="CJ22">
        <f>childcare!Y21/'social care receipt'!BQ22*1000</f>
        <v>1.5775604801954429E-3</v>
      </c>
      <c r="CK22">
        <f t="shared" si="41"/>
        <v>7.7892026607671356</v>
      </c>
      <c r="CL22">
        <f t="shared" si="42"/>
        <v>2.243543159896416</v>
      </c>
    </row>
    <row r="23" spans="1:90" x14ac:dyDescent="0.25">
      <c r="A23">
        <v>2039</v>
      </c>
      <c r="B23" s="3">
        <v>4529</v>
      </c>
      <c r="C23" s="3">
        <v>4549</v>
      </c>
      <c r="D23" s="3">
        <v>35820</v>
      </c>
      <c r="E23" s="3">
        <v>33795</v>
      </c>
      <c r="F23" s="3">
        <v>38781</v>
      </c>
      <c r="G23" s="3">
        <v>37135</v>
      </c>
      <c r="H23" s="1">
        <f>'social care need'!B23</f>
        <v>561973</v>
      </c>
      <c r="I23">
        <f t="shared" si="5"/>
        <v>4529</v>
      </c>
      <c r="J23" s="1">
        <f>'social care need'!D23</f>
        <v>262757</v>
      </c>
      <c r="K23">
        <f t="shared" si="6"/>
        <v>4549</v>
      </c>
      <c r="L23" s="1">
        <f>'social care need'!F23</f>
        <v>179947</v>
      </c>
      <c r="M23" s="1">
        <f t="shared" si="7"/>
        <v>35820</v>
      </c>
      <c r="N23" s="1">
        <f t="shared" si="8"/>
        <v>33795</v>
      </c>
      <c r="O23" s="1">
        <f>'social care need'!H23</f>
        <v>87723</v>
      </c>
      <c r="P23" s="1">
        <f t="shared" si="9"/>
        <v>38781</v>
      </c>
      <c r="Q23" s="1">
        <f t="shared" si="10"/>
        <v>37135</v>
      </c>
      <c r="R23" s="1">
        <f t="shared" si="11"/>
        <v>1092400</v>
      </c>
      <c r="S23" s="1">
        <f t="shared" si="12"/>
        <v>83679</v>
      </c>
      <c r="U23">
        <v>2039</v>
      </c>
      <c r="V23">
        <f t="shared" si="13"/>
        <v>299.32465807489473</v>
      </c>
      <c r="W23">
        <f t="shared" si="14"/>
        <v>300.6464715351504</v>
      </c>
      <c r="X23">
        <f t="shared" si="0"/>
        <v>2367.3679073178914</v>
      </c>
      <c r="Y23">
        <f t="shared" si="1"/>
        <v>2563.062390108742</v>
      </c>
      <c r="Z23">
        <f t="shared" si="15"/>
        <v>5530.4014270366788</v>
      </c>
      <c r="AB23">
        <f>I23/'social care need'!C23</f>
        <v>0.15714781401804304</v>
      </c>
      <c r="AC23">
        <f>K23/'social care need'!E23</f>
        <v>0.3113407706522483</v>
      </c>
      <c r="AD23">
        <f>N23/'social care need'!G23</f>
        <v>0.87321068678621261</v>
      </c>
      <c r="AE23">
        <f>Q23/'social care need'!I23</f>
        <v>0.92689197284345048</v>
      </c>
      <c r="AG23">
        <f t="shared" si="16"/>
        <v>0.15714781401804304</v>
      </c>
      <c r="AH23">
        <f t="shared" si="17"/>
        <v>0.3113407706522483</v>
      </c>
      <c r="AI23">
        <f>M23/'social care need'!G23</f>
        <v>0.92553356415689114</v>
      </c>
      <c r="AJ23">
        <f>P23/'social care need'!I23</f>
        <v>0.96797623801916932</v>
      </c>
      <c r="AL23" s="3">
        <v>57.599829999999997</v>
      </c>
      <c r="AM23" s="3">
        <v>49.879779999999997</v>
      </c>
      <c r="AN23" s="3">
        <v>16.102820000000001</v>
      </c>
      <c r="AO23" s="3">
        <v>15.432919999999999</v>
      </c>
      <c r="AQ23" s="2">
        <v>59654</v>
      </c>
      <c r="AR23" s="2">
        <v>15518</v>
      </c>
      <c r="AS23" s="2">
        <v>8500</v>
      </c>
      <c r="AU23">
        <f t="shared" si="18"/>
        <v>3942573.007904564</v>
      </c>
      <c r="AV23">
        <f t="shared" si="45"/>
        <v>1025595.0638123683</v>
      </c>
      <c r="AW23">
        <f t="shared" si="46"/>
        <v>561770.72060865641</v>
      </c>
      <c r="AY23" s="3">
        <v>0.18902440000000001</v>
      </c>
      <c r="AZ23" s="3">
        <v>0.81894089999999997</v>
      </c>
      <c r="BA23" s="3">
        <v>0.15135750000000001</v>
      </c>
      <c r="BB23" s="3">
        <v>7.0249800000000001E-2</v>
      </c>
      <c r="BC23" s="3">
        <v>0.1202139</v>
      </c>
      <c r="BD23" s="3">
        <v>0.17262250000000001</v>
      </c>
      <c r="BF23">
        <f t="shared" si="19"/>
        <v>712085133.06404853</v>
      </c>
      <c r="BG23">
        <f t="shared" si="20"/>
        <v>3085081289.759902</v>
      </c>
      <c r="BH23">
        <f t="shared" si="21"/>
        <v>570187899.16932285</v>
      </c>
      <c r="BI23">
        <f t="shared" si="22"/>
        <v>264642227.03906372</v>
      </c>
      <c r="BJ23">
        <f t="shared" si="23"/>
        <v>452864979.21775293</v>
      </c>
      <c r="BK23">
        <f t="shared" si="24"/>
        <v>650296553.68486154</v>
      </c>
      <c r="BM23">
        <v>2.0040517889990923</v>
      </c>
      <c r="BN23">
        <v>3.8344999999999914</v>
      </c>
      <c r="BO23">
        <v>2</v>
      </c>
      <c r="BP23">
        <f t="shared" si="44"/>
        <v>15.418002554244291</v>
      </c>
      <c r="BQ23">
        <f t="shared" si="43"/>
        <v>3223963.4697181918</v>
      </c>
      <c r="BS23">
        <v>2039</v>
      </c>
      <c r="BT23">
        <f t="shared" si="25"/>
        <v>10.978930400420886</v>
      </c>
      <c r="BU23">
        <f t="shared" si="26"/>
        <v>47.56579120556944</v>
      </c>
      <c r="BV23">
        <f t="shared" si="27"/>
        <v>8.7911584857918061</v>
      </c>
      <c r="BW23">
        <f t="shared" si="28"/>
        <v>4.0802545324491817</v>
      </c>
      <c r="BX23">
        <f t="shared" si="29"/>
        <v>6.9822734063071019</v>
      </c>
      <c r="BY23">
        <f t="shared" si="30"/>
        <v>10.026273925729454</v>
      </c>
      <c r="BZ23">
        <f t="shared" si="34"/>
        <v>88.424681956267875</v>
      </c>
      <c r="CA23">
        <f t="shared" si="35"/>
        <v>2.7427321303983981E-2</v>
      </c>
      <c r="CB23">
        <f t="shared" si="31"/>
        <v>2.4317399612902954E-2</v>
      </c>
      <c r="CC23">
        <f t="shared" si="36"/>
        <v>0.11338772957858237</v>
      </c>
      <c r="CD23">
        <f t="shared" si="37"/>
        <v>0.53792436855010706</v>
      </c>
      <c r="CE23">
        <f t="shared" si="32"/>
        <v>2.2675959680806379</v>
      </c>
      <c r="CG23">
        <f t="shared" si="38"/>
        <v>3.1099216910810269E-3</v>
      </c>
      <c r="CH23">
        <f t="shared" si="39"/>
        <v>1.0797122490865819E-2</v>
      </c>
      <c r="CI23">
        <f t="shared" si="40"/>
        <v>2.4317399612902954E-2</v>
      </c>
      <c r="CJ23">
        <f>childcare!Y22/'social care receipt'!BQ23*1000</f>
        <v>1.5998704292694409E-3</v>
      </c>
      <c r="CK23">
        <f t="shared" si="41"/>
        <v>7.8192964416573734</v>
      </c>
      <c r="CL23">
        <f t="shared" si="42"/>
        <v>2.2522111454672351</v>
      </c>
    </row>
    <row r="24" spans="1:90" x14ac:dyDescent="0.25">
      <c r="A24">
        <v>2040</v>
      </c>
      <c r="B24" s="3">
        <v>4488</v>
      </c>
      <c r="C24" s="3">
        <v>4540</v>
      </c>
      <c r="D24" s="3">
        <v>35831</v>
      </c>
      <c r="E24" s="3">
        <v>33855</v>
      </c>
      <c r="F24" s="3">
        <v>39605</v>
      </c>
      <c r="G24" s="3">
        <v>37878</v>
      </c>
      <c r="H24" s="1">
        <f>'social care need'!B24</f>
        <v>561343</v>
      </c>
      <c r="I24">
        <f t="shared" si="5"/>
        <v>4488</v>
      </c>
      <c r="J24" s="1">
        <f>'social care need'!D24</f>
        <v>263867</v>
      </c>
      <c r="K24">
        <f t="shared" si="6"/>
        <v>4540</v>
      </c>
      <c r="L24" s="1">
        <f>'social care need'!F24</f>
        <v>179714</v>
      </c>
      <c r="M24" s="1">
        <f t="shared" si="7"/>
        <v>35831</v>
      </c>
      <c r="N24" s="1">
        <f t="shared" si="8"/>
        <v>33855</v>
      </c>
      <c r="O24" s="1">
        <f>'social care need'!H24</f>
        <v>90085</v>
      </c>
      <c r="P24" s="1">
        <f t="shared" si="9"/>
        <v>39605</v>
      </c>
      <c r="Q24" s="1">
        <f t="shared" si="10"/>
        <v>37878</v>
      </c>
      <c r="R24" s="1">
        <f t="shared" si="11"/>
        <v>1095009</v>
      </c>
      <c r="S24" s="1">
        <f t="shared" si="12"/>
        <v>84464</v>
      </c>
      <c r="U24">
        <v>2040</v>
      </c>
      <c r="V24">
        <f t="shared" si="13"/>
        <v>296.61494048137058</v>
      </c>
      <c r="W24">
        <f t="shared" si="14"/>
        <v>300.05165547803534</v>
      </c>
      <c r="X24">
        <f t="shared" si="0"/>
        <v>2368.094904721032</v>
      </c>
      <c r="Y24">
        <f t="shared" si="1"/>
        <v>2617.5211046712752</v>
      </c>
      <c r="Z24">
        <f t="shared" si="15"/>
        <v>5582.2826053517128</v>
      </c>
      <c r="AB24">
        <f>I24/'social care need'!C24</f>
        <v>0.15435410647957079</v>
      </c>
      <c r="AC24">
        <f>K24/'social care need'!E24</f>
        <v>0.30838201331340853</v>
      </c>
      <c r="AD24">
        <f>N24/'social care need'!G24</f>
        <v>0.87729981860585649</v>
      </c>
      <c r="AE24">
        <f>Q24/'social care need'!I24</f>
        <v>0.92627099992663786</v>
      </c>
      <c r="AG24">
        <f t="shared" si="16"/>
        <v>0.15435410647957079</v>
      </c>
      <c r="AH24">
        <f t="shared" si="17"/>
        <v>0.30838201331340853</v>
      </c>
      <c r="AI24">
        <f>M24/'social care need'!G24</f>
        <v>0.92850479398807984</v>
      </c>
      <c r="AJ24">
        <f>P24/'social care need'!I24</f>
        <v>0.96850316680116399</v>
      </c>
      <c r="AL24" s="3">
        <v>58.380960000000002</v>
      </c>
      <c r="AM24" s="3">
        <v>50.617640000000002</v>
      </c>
      <c r="AN24" s="3">
        <v>16.10483</v>
      </c>
      <c r="AO24" s="3">
        <v>15.052910000000001</v>
      </c>
      <c r="AQ24" s="2">
        <v>60022</v>
      </c>
      <c r="AR24" s="2">
        <v>15744</v>
      </c>
      <c r="AS24" s="2">
        <v>8696</v>
      </c>
      <c r="AU24">
        <f t="shared" si="18"/>
        <v>3966894.3755732682</v>
      </c>
      <c r="AV24">
        <f t="shared" si="45"/>
        <v>1040531.5559132573</v>
      </c>
      <c r="AW24">
        <f t="shared" si="46"/>
        <v>574724.49251916201</v>
      </c>
      <c r="AY24" s="3">
        <v>0.1930751</v>
      </c>
      <c r="AZ24" s="3">
        <v>0.81167429999999996</v>
      </c>
      <c r="BA24" s="3">
        <v>0.15686739999999999</v>
      </c>
      <c r="BB24" s="3">
        <v>6.9762900000000003E-2</v>
      </c>
      <c r="BC24" s="3">
        <v>0.1139279</v>
      </c>
      <c r="BD24" s="3">
        <v>0.1752647</v>
      </c>
      <c r="BF24">
        <f t="shared" si="19"/>
        <v>729081899.07042432</v>
      </c>
      <c r="BG24">
        <f t="shared" si="20"/>
        <v>3065009626.154057</v>
      </c>
      <c r="BH24">
        <f t="shared" si="21"/>
        <v>592355937.63380086</v>
      </c>
      <c r="BI24">
        <f t="shared" si="22"/>
        <v>263435666.31150314</v>
      </c>
      <c r="BJ24">
        <f t="shared" si="23"/>
        <v>430209642.20194829</v>
      </c>
      <c r="BK24">
        <f t="shared" si="24"/>
        <v>661827031.63695467</v>
      </c>
      <c r="BM24">
        <v>1.9576261807040964</v>
      </c>
      <c r="BN24">
        <v>3.8344999999999914</v>
      </c>
      <c r="BO24">
        <v>2</v>
      </c>
      <c r="BP24">
        <f t="shared" si="44"/>
        <v>15.695299864889005</v>
      </c>
      <c r="BQ24">
        <f t="shared" si="43"/>
        <v>3288573.3673097566</v>
      </c>
      <c r="BS24">
        <v>2040</v>
      </c>
      <c r="BT24">
        <f t="shared" si="25"/>
        <v>11.443159031973051</v>
      </c>
      <c r="BU24">
        <f t="shared" si="26"/>
        <v>48.106245171259268</v>
      </c>
      <c r="BV24">
        <f t="shared" si="27"/>
        <v>9.2972040679099948</v>
      </c>
      <c r="BW24">
        <f t="shared" si="28"/>
        <v>4.1347017778658808</v>
      </c>
      <c r="BX24">
        <f t="shared" si="29"/>
        <v>6.7522693391261868</v>
      </c>
      <c r="BY24">
        <f t="shared" si="30"/>
        <v>10.387573720231385</v>
      </c>
      <c r="BZ24">
        <f t="shared" si="34"/>
        <v>90.121153108365775</v>
      </c>
      <c r="CA24">
        <f t="shared" si="35"/>
        <v>2.7404331009981419E-2</v>
      </c>
      <c r="CB24">
        <f t="shared" si="31"/>
        <v>2.4245644077985427E-2</v>
      </c>
      <c r="CC24">
        <f t="shared" si="36"/>
        <v>0.1152623259018989</v>
      </c>
      <c r="CD24">
        <f t="shared" si="37"/>
        <v>0.53379526905757779</v>
      </c>
      <c r="CE24">
        <f t="shared" si="32"/>
        <v>2.2259998961570697</v>
      </c>
      <c r="CG24">
        <f t="shared" si="38"/>
        <v>3.1586869319959925E-3</v>
      </c>
      <c r="CH24">
        <f t="shared" si="39"/>
        <v>1.096642716531003E-2</v>
      </c>
      <c r="CI24">
        <f t="shared" si="40"/>
        <v>2.4245644077985427E-2</v>
      </c>
      <c r="CJ24">
        <f>childcare!Y23/'social care receipt'!BQ24*1000</f>
        <v>1.5354525646307329E-3</v>
      </c>
      <c r="CK24">
        <f t="shared" si="41"/>
        <v>7.6758617108864486</v>
      </c>
      <c r="CL24">
        <f t="shared" si="42"/>
        <v>2.2108972879226689</v>
      </c>
    </row>
    <row r="25" spans="1:90" x14ac:dyDescent="0.25">
      <c r="A25">
        <v>2041</v>
      </c>
      <c r="B25" s="3">
        <v>4597</v>
      </c>
      <c r="C25" s="3">
        <v>4509</v>
      </c>
      <c r="D25" s="3">
        <v>35546</v>
      </c>
      <c r="E25" s="3">
        <v>33573</v>
      </c>
      <c r="F25" s="3">
        <v>40497</v>
      </c>
      <c r="G25" s="3">
        <v>38699</v>
      </c>
      <c r="H25" s="1">
        <f>'social care need'!B25</f>
        <v>561392</v>
      </c>
      <c r="I25">
        <f t="shared" si="5"/>
        <v>4597</v>
      </c>
      <c r="J25" s="1">
        <f>'social care need'!D25</f>
        <v>265205</v>
      </c>
      <c r="K25">
        <f t="shared" si="6"/>
        <v>4509</v>
      </c>
      <c r="L25" s="1">
        <f>'social care need'!F25</f>
        <v>178779</v>
      </c>
      <c r="M25" s="1">
        <f t="shared" si="7"/>
        <v>35546</v>
      </c>
      <c r="N25" s="1">
        <f t="shared" si="8"/>
        <v>33573</v>
      </c>
      <c r="O25" s="1">
        <f>'social care need'!H25</f>
        <v>92525</v>
      </c>
      <c r="P25" s="1">
        <f t="shared" si="9"/>
        <v>40497</v>
      </c>
      <c r="Q25" s="1">
        <f t="shared" si="10"/>
        <v>38699</v>
      </c>
      <c r="R25" s="1">
        <f t="shared" si="11"/>
        <v>1097901</v>
      </c>
      <c r="S25" s="1">
        <f t="shared" si="12"/>
        <v>85149</v>
      </c>
      <c r="U25">
        <v>2041</v>
      </c>
      <c r="V25">
        <f t="shared" si="13"/>
        <v>303.81882383976398</v>
      </c>
      <c r="W25">
        <f t="shared" si="14"/>
        <v>298.00284461463906</v>
      </c>
      <c r="X25">
        <f t="shared" si="0"/>
        <v>2349.2590629123888</v>
      </c>
      <c r="Y25">
        <f t="shared" si="1"/>
        <v>2676.4739849986777</v>
      </c>
      <c r="Z25">
        <f t="shared" si="15"/>
        <v>5627.5547163654701</v>
      </c>
      <c r="AB25">
        <f>I25/'social care need'!C25</f>
        <v>0.15761503120071316</v>
      </c>
      <c r="AC25">
        <f>K25/'social care need'!E25</f>
        <v>0.30801284240726828</v>
      </c>
      <c r="AD25">
        <f>N25/'social care need'!G25</f>
        <v>0.87836847888650516</v>
      </c>
      <c r="AE25">
        <f>Q25/'social care need'!I25</f>
        <v>0.92765539228611837</v>
      </c>
      <c r="AG25">
        <f t="shared" si="16"/>
        <v>0.15761503120071316</v>
      </c>
      <c r="AH25">
        <f t="shared" si="17"/>
        <v>0.30801284240726828</v>
      </c>
      <c r="AI25">
        <f>M25/'social care need'!G25</f>
        <v>0.92998796504630843</v>
      </c>
      <c r="AJ25">
        <f>P25/'social care need'!I25</f>
        <v>0.97075532756430227</v>
      </c>
      <c r="AL25" s="3">
        <v>57.124139999999997</v>
      </c>
      <c r="AM25" s="3">
        <v>48.96116</v>
      </c>
      <c r="AN25" s="3">
        <v>16.092690000000001</v>
      </c>
      <c r="AO25" s="3">
        <v>15.315989999999999</v>
      </c>
      <c r="AQ25" s="2">
        <v>60165</v>
      </c>
      <c r="AR25" s="2">
        <v>15970</v>
      </c>
      <c r="AS25" s="2">
        <v>9005</v>
      </c>
      <c r="AU25">
        <f t="shared" si="18"/>
        <v>3976345.3418140961</v>
      </c>
      <c r="AV25">
        <f t="shared" si="45"/>
        <v>1055468.0480141463</v>
      </c>
      <c r="AW25">
        <f t="shared" si="46"/>
        <v>595146.51048011193</v>
      </c>
      <c r="AY25" s="3">
        <v>0.19281570000000001</v>
      </c>
      <c r="AZ25" s="3">
        <v>0.80948659999999995</v>
      </c>
      <c r="BA25" s="3">
        <v>0.1557809</v>
      </c>
      <c r="BB25" s="3">
        <v>7.0135500000000003E-2</v>
      </c>
      <c r="BC25" s="3">
        <v>0.1173415</v>
      </c>
      <c r="BD25" s="3">
        <v>0.18066850000000001</v>
      </c>
      <c r="BF25">
        <f t="shared" si="19"/>
        <v>730025336.28889251</v>
      </c>
      <c r="BG25">
        <f t="shared" si="20"/>
        <v>3064821627.0062671</v>
      </c>
      <c r="BH25">
        <f t="shared" si="21"/>
        <v>589806763.19348657</v>
      </c>
      <c r="BI25">
        <f t="shared" si="22"/>
        <v>265542131.54473215</v>
      </c>
      <c r="BJ25">
        <f t="shared" si="23"/>
        <v>444270191.68119133</v>
      </c>
      <c r="BK25">
        <f t="shared" si="24"/>
        <v>684034456.05990481</v>
      </c>
      <c r="BM25">
        <v>1.9264648492287648</v>
      </c>
      <c r="BN25">
        <v>3.8344999999999914</v>
      </c>
      <c r="BO25">
        <v>2</v>
      </c>
      <c r="BP25">
        <f t="shared" si="44"/>
        <v>15.977584449223697</v>
      </c>
      <c r="BQ25">
        <f t="shared" si="43"/>
        <v>3352951.3405198748</v>
      </c>
      <c r="BS25">
        <v>2041</v>
      </c>
      <c r="BT25">
        <f t="shared" si="25"/>
        <v>11.664041460628708</v>
      </c>
      <c r="BU25">
        <f t="shared" si="26"/>
        <v>48.968446367299805</v>
      </c>
      <c r="BV25">
        <f t="shared" si="27"/>
        <v>9.423687367647215</v>
      </c>
      <c r="BW25">
        <f t="shared" si="28"/>
        <v>4.2427218315828252</v>
      </c>
      <c r="BX25">
        <f t="shared" si="29"/>
        <v>7.0983645058590339</v>
      </c>
      <c r="BY25">
        <f t="shared" si="30"/>
        <v>10.929218287875925</v>
      </c>
      <c r="BZ25">
        <f t="shared" si="34"/>
        <v>92.326479820893525</v>
      </c>
      <c r="CA25">
        <f t="shared" si="35"/>
        <v>2.7535884194065968E-2</v>
      </c>
      <c r="CB25">
        <f t="shared" si="31"/>
        <v>2.4276302655915356E-2</v>
      </c>
      <c r="CC25">
        <f t="shared" si="36"/>
        <v>0.11837577159962984</v>
      </c>
      <c r="CD25">
        <f t="shared" si="37"/>
        <v>0.53038355260912073</v>
      </c>
      <c r="CE25">
        <f t="shared" si="32"/>
        <v>2.1598256364557189</v>
      </c>
      <c r="CG25">
        <f t="shared" si="38"/>
        <v>3.2595815381506101E-3</v>
      </c>
      <c r="CH25">
        <f t="shared" si="39"/>
        <v>1.1316716185269372E-2</v>
      </c>
      <c r="CI25">
        <f t="shared" si="40"/>
        <v>2.4276302655915356E-2</v>
      </c>
      <c r="CJ25">
        <f>childcare!Y24/'social care receipt'!BQ25*1000</f>
        <v>1.5535269280962619E-3</v>
      </c>
      <c r="CK25">
        <f t="shared" si="41"/>
        <v>7.447674608467997</v>
      </c>
      <c r="CL25">
        <f t="shared" si="42"/>
        <v>2.1451719967595446</v>
      </c>
    </row>
    <row r="26" spans="1:90" x14ac:dyDescent="0.25">
      <c r="A26">
        <v>2042</v>
      </c>
      <c r="B26" s="3">
        <v>4688</v>
      </c>
      <c r="C26" s="3">
        <v>4381</v>
      </c>
      <c r="D26" s="3">
        <v>35069</v>
      </c>
      <c r="E26" s="3">
        <v>33070</v>
      </c>
      <c r="F26" s="3">
        <v>41594</v>
      </c>
      <c r="G26" s="3">
        <v>39689</v>
      </c>
      <c r="H26" s="1">
        <f>'social care need'!B26</f>
        <v>562191</v>
      </c>
      <c r="I26">
        <f t="shared" si="5"/>
        <v>4688</v>
      </c>
      <c r="J26" s="1">
        <f>'social care need'!D26</f>
        <v>266837</v>
      </c>
      <c r="K26">
        <f t="shared" si="6"/>
        <v>4381</v>
      </c>
      <c r="L26" s="1">
        <f>'social care need'!F26</f>
        <v>177263</v>
      </c>
      <c r="M26" s="1">
        <f t="shared" si="7"/>
        <v>35069</v>
      </c>
      <c r="N26" s="1">
        <f t="shared" si="8"/>
        <v>33070</v>
      </c>
      <c r="O26" s="1">
        <f>'social care need'!H26</f>
        <v>95165</v>
      </c>
      <c r="P26" s="1">
        <f t="shared" si="9"/>
        <v>41594</v>
      </c>
      <c r="Q26" s="1">
        <f t="shared" si="10"/>
        <v>39689</v>
      </c>
      <c r="R26" s="1">
        <f t="shared" si="11"/>
        <v>1101456</v>
      </c>
      <c r="S26" s="1">
        <f t="shared" si="12"/>
        <v>85732</v>
      </c>
      <c r="U26">
        <v>2042</v>
      </c>
      <c r="V26">
        <f t="shared" si="13"/>
        <v>309.83307508392727</v>
      </c>
      <c r="W26">
        <f t="shared" si="14"/>
        <v>289.5432384690028</v>
      </c>
      <c r="X26">
        <f t="shared" si="0"/>
        <v>2317.7338118852913</v>
      </c>
      <c r="Y26">
        <f t="shared" si="1"/>
        <v>2748.9754532937009</v>
      </c>
      <c r="Z26">
        <f t="shared" si="15"/>
        <v>5666.0855787319215</v>
      </c>
      <c r="AB26">
        <f>I26/'social care need'!C26</f>
        <v>0.15970022142735479</v>
      </c>
      <c r="AC26">
        <f>K26/'social care need'!E26</f>
        <v>0.30031532766657526</v>
      </c>
      <c r="AD26">
        <f>N26/'social care need'!G26</f>
        <v>0.88029387494343436</v>
      </c>
      <c r="AE26">
        <f>Q26/'social care need'!I26</f>
        <v>0.92720476579838806</v>
      </c>
      <c r="AG26">
        <f t="shared" si="16"/>
        <v>0.15970022142735479</v>
      </c>
      <c r="AH26">
        <f t="shared" si="17"/>
        <v>0.30031532766657526</v>
      </c>
      <c r="AI26">
        <f>M26/'social care need'!G26</f>
        <v>0.93350547022652863</v>
      </c>
      <c r="AJ26">
        <f>P26/'social care need'!I26</f>
        <v>0.97170891251022073</v>
      </c>
      <c r="AL26" s="3">
        <v>58.266129999999997</v>
      </c>
      <c r="AM26" s="3">
        <v>49.444279999999999</v>
      </c>
      <c r="AN26" s="3">
        <v>15.982100000000001</v>
      </c>
      <c r="AO26" s="3">
        <v>15.17243</v>
      </c>
      <c r="AQ26" s="2">
        <v>60102</v>
      </c>
      <c r="AR26" s="2">
        <v>16209</v>
      </c>
      <c r="AS26" s="2">
        <v>9415</v>
      </c>
      <c r="AU26">
        <f t="shared" si="18"/>
        <v>3972181.6294142907</v>
      </c>
      <c r="AV26">
        <f t="shared" si="45"/>
        <v>1071263.7188642016</v>
      </c>
      <c r="AW26">
        <f t="shared" si="46"/>
        <v>622243.68641535298</v>
      </c>
      <c r="AY26" s="3">
        <v>0.1934448</v>
      </c>
      <c r="AZ26" s="3">
        <v>0.80403979999999997</v>
      </c>
      <c r="BA26" s="3">
        <v>0.15319169999999999</v>
      </c>
      <c r="BB26" s="3">
        <v>7.2478100000000004E-2</v>
      </c>
      <c r="BC26" s="3">
        <v>0.1173394</v>
      </c>
      <c r="BD26" s="3">
        <v>0.18596309999999999</v>
      </c>
      <c r="BF26">
        <f t="shared" si="19"/>
        <v>734778722.96016109</v>
      </c>
      <c r="BG26">
        <f t="shared" si="20"/>
        <v>3054056441.1818948</v>
      </c>
      <c r="BH26">
        <f t="shared" si="21"/>
        <v>581881765.20690191</v>
      </c>
      <c r="BI26">
        <f t="shared" si="22"/>
        <v>275300063.69041121</v>
      </c>
      <c r="BJ26">
        <f t="shared" si="23"/>
        <v>445700760.55242389</v>
      </c>
      <c r="BK26">
        <f t="shared" si="24"/>
        <v>706360311.2397579</v>
      </c>
      <c r="BM26">
        <v>1.9030351552745657</v>
      </c>
      <c r="BN26">
        <v>3.8344999999999914</v>
      </c>
      <c r="BO26">
        <v>2</v>
      </c>
      <c r="BP26">
        <f t="shared" si="44"/>
        <v>16.264946004832527</v>
      </c>
      <c r="BQ26">
        <f t="shared" si="43"/>
        <v>3417544.7695067348</v>
      </c>
      <c r="BS26">
        <v>2042</v>
      </c>
      <c r="BT26">
        <f t="shared" si="25"/>
        <v>11.951136254446819</v>
      </c>
      <c r="BU26">
        <f t="shared" si="26"/>
        <v>49.674063111534508</v>
      </c>
      <c r="BV26">
        <f t="shared" si="27"/>
        <v>9.4642754922868981</v>
      </c>
      <c r="BW26">
        <f t="shared" si="28"/>
        <v>4.4777406710514942</v>
      </c>
      <c r="BX26">
        <f t="shared" si="29"/>
        <v>7.2492988046979656</v>
      </c>
      <c r="BY26">
        <f t="shared" si="30"/>
        <v>11.488912322271361</v>
      </c>
      <c r="BZ26">
        <f t="shared" si="34"/>
        <v>94.305426656289058</v>
      </c>
      <c r="CA26">
        <f t="shared" si="35"/>
        <v>2.7594496346539585E-2</v>
      </c>
      <c r="CB26">
        <f t="shared" si="31"/>
        <v>2.4232751849501265E-2</v>
      </c>
      <c r="CC26">
        <f t="shared" si="36"/>
        <v>0.12182663002145684</v>
      </c>
      <c r="CD26">
        <f t="shared" si="37"/>
        <v>0.5267359989004603</v>
      </c>
      <c r="CE26">
        <f t="shared" si="32"/>
        <v>2.0904319297753164</v>
      </c>
      <c r="CG26">
        <f t="shared" si="38"/>
        <v>3.3617444970383205E-3</v>
      </c>
      <c r="CH26">
        <f t="shared" si="39"/>
        <v>1.1671408711548535E-2</v>
      </c>
      <c r="CI26">
        <f t="shared" si="40"/>
        <v>2.4232751849501265E-2</v>
      </c>
      <c r="CJ26">
        <f>childcare!Y25/'social care receipt'!BQ26*1000</f>
        <v>1.4375941429983462E-3</v>
      </c>
      <c r="CK26">
        <f t="shared" si="41"/>
        <v>7.2083859647424706</v>
      </c>
      <c r="CL26">
        <f t="shared" si="42"/>
        <v>2.0762491014065536</v>
      </c>
    </row>
    <row r="27" spans="1:90" x14ac:dyDescent="0.25">
      <c r="A27">
        <v>2043</v>
      </c>
      <c r="B27" s="3">
        <v>4673</v>
      </c>
      <c r="C27" s="3">
        <v>4450</v>
      </c>
      <c r="D27" s="3">
        <v>34526</v>
      </c>
      <c r="E27" s="3">
        <v>32510</v>
      </c>
      <c r="F27" s="3">
        <v>42334</v>
      </c>
      <c r="G27" s="3">
        <v>40361</v>
      </c>
      <c r="H27" s="1">
        <f>'social care need'!B27</f>
        <v>563939</v>
      </c>
      <c r="I27">
        <f t="shared" si="5"/>
        <v>4673</v>
      </c>
      <c r="J27" s="1">
        <f>'social care need'!D27</f>
        <v>268022</v>
      </c>
      <c r="K27">
        <f t="shared" si="6"/>
        <v>4450</v>
      </c>
      <c r="L27" s="1">
        <f>'social care need'!F27</f>
        <v>175830</v>
      </c>
      <c r="M27" s="1">
        <f t="shared" si="7"/>
        <v>34526</v>
      </c>
      <c r="N27" s="1">
        <f t="shared" si="8"/>
        <v>32510</v>
      </c>
      <c r="O27" s="1">
        <f>'social care need'!H27</f>
        <v>97510</v>
      </c>
      <c r="P27" s="1">
        <f t="shared" si="9"/>
        <v>42334</v>
      </c>
      <c r="Q27" s="1">
        <f t="shared" si="10"/>
        <v>40361</v>
      </c>
      <c r="R27" s="1">
        <f t="shared" si="11"/>
        <v>1105301</v>
      </c>
      <c r="S27" s="1">
        <f t="shared" si="12"/>
        <v>85983</v>
      </c>
      <c r="U27">
        <v>2043</v>
      </c>
      <c r="V27">
        <f t="shared" si="13"/>
        <v>308.84171498873553</v>
      </c>
      <c r="W27">
        <f t="shared" si="14"/>
        <v>294.10349490688486</v>
      </c>
      <c r="X27">
        <f t="shared" si="0"/>
        <v>2281.84657643935</v>
      </c>
      <c r="Y27">
        <f t="shared" si="1"/>
        <v>2797.8825513231604</v>
      </c>
      <c r="Z27">
        <f t="shared" si="15"/>
        <v>5682.6743376581308</v>
      </c>
      <c r="AB27">
        <f>I27/'social care need'!C27</f>
        <v>0.15818157199918759</v>
      </c>
      <c r="AC27">
        <f>K27/'social care need'!E27</f>
        <v>0.30189959294436908</v>
      </c>
      <c r="AD27">
        <f>N27/'social care need'!G27</f>
        <v>0.87926651160274782</v>
      </c>
      <c r="AE27">
        <f>Q27/'social care need'!I27</f>
        <v>0.92726353757437907</v>
      </c>
      <c r="AG27">
        <f t="shared" si="16"/>
        <v>0.15818157199918759</v>
      </c>
      <c r="AH27">
        <f t="shared" si="17"/>
        <v>0.30189959294436908</v>
      </c>
      <c r="AI27">
        <f>M27/'social care need'!G27</f>
        <v>0.93379131281441008</v>
      </c>
      <c r="AJ27">
        <f>P27/'social care need'!I27</f>
        <v>0.97259172467663746</v>
      </c>
      <c r="AL27" s="3">
        <v>57.354320000000001</v>
      </c>
      <c r="AM27" s="3">
        <v>50.553739999999998</v>
      </c>
      <c r="AN27" s="3">
        <v>16.13157</v>
      </c>
      <c r="AO27" s="3">
        <v>15.201029999999999</v>
      </c>
      <c r="AQ27" s="2">
        <v>60181</v>
      </c>
      <c r="AR27" s="2">
        <v>16393</v>
      </c>
      <c r="AS27" s="2">
        <v>9399</v>
      </c>
      <c r="AU27">
        <f t="shared" si="18"/>
        <v>3977402.7925823005</v>
      </c>
      <c r="AV27">
        <f t="shared" si="45"/>
        <v>1083424.4026985536</v>
      </c>
      <c r="AW27">
        <f t="shared" si="46"/>
        <v>621186.23564714845</v>
      </c>
      <c r="AY27" s="3">
        <v>0.1884711</v>
      </c>
      <c r="AZ27" s="3">
        <v>0.81200850000000002</v>
      </c>
      <c r="BA27" s="3">
        <v>0.1595182</v>
      </c>
      <c r="BB27" s="3">
        <v>7.3051099999999994E-2</v>
      </c>
      <c r="BC27" s="3">
        <v>0.1140936</v>
      </c>
      <c r="BD27" s="3">
        <v>0.18498300000000001</v>
      </c>
      <c r="BF27">
        <f t="shared" si="19"/>
        <v>718385713.94139755</v>
      </c>
      <c r="BG27">
        <f t="shared" si="20"/>
        <v>3095091533.9220881</v>
      </c>
      <c r="BH27">
        <f t="shared" si="21"/>
        <v>608027416.37124538</v>
      </c>
      <c r="BI27">
        <f t="shared" si="22"/>
        <v>278445165.48003596</v>
      </c>
      <c r="BJ27">
        <f t="shared" si="23"/>
        <v>434884776.98779398</v>
      </c>
      <c r="BK27">
        <f t="shared" si="24"/>
        <v>705090300.43344319</v>
      </c>
      <c r="BM27">
        <v>1.8715040493936073</v>
      </c>
      <c r="BN27">
        <v>3.8344999999999914</v>
      </c>
      <c r="BO27">
        <v>2</v>
      </c>
      <c r="BP27">
        <f t="shared" si="44"/>
        <v>16.557475842537084</v>
      </c>
      <c r="BQ27">
        <f t="shared" si="43"/>
        <v>3482581.8479176951</v>
      </c>
      <c r="BS27">
        <v>2043</v>
      </c>
      <c r="BT27">
        <f t="shared" si="25"/>
        <v>11.894654104208447</v>
      </c>
      <c r="BU27">
        <f t="shared" si="26"/>
        <v>51.246903303356021</v>
      </c>
      <c r="BV27">
        <f t="shared" si="27"/>
        <v>10.067399258167134</v>
      </c>
      <c r="BW27">
        <f t="shared" si="28"/>
        <v>4.6103491009069355</v>
      </c>
      <c r="BX27">
        <f t="shared" si="29"/>
        <v>7.2005941892625254</v>
      </c>
      <c r="BY27">
        <f t="shared" si="30"/>
        <v>11.674515616233951</v>
      </c>
      <c r="BZ27">
        <f t="shared" si="34"/>
        <v>96.694415572135014</v>
      </c>
      <c r="CA27">
        <f t="shared" si="35"/>
        <v>2.7765152348092129E-2</v>
      </c>
      <c r="CB27">
        <f t="shared" si="31"/>
        <v>2.4412893556754786E-2</v>
      </c>
      <c r="CC27">
        <f t="shared" si="36"/>
        <v>0.12073619295547262</v>
      </c>
      <c r="CD27">
        <f t="shared" si="37"/>
        <v>0.5299882418248375</v>
      </c>
      <c r="CE27">
        <f t="shared" si="32"/>
        <v>2.111930961223464</v>
      </c>
      <c r="CG27">
        <f t="shared" si="38"/>
        <v>3.3522587913373449E-3</v>
      </c>
      <c r="CH27">
        <f t="shared" si="39"/>
        <v>1.1638475944572615E-2</v>
      </c>
      <c r="CI27">
        <f t="shared" si="40"/>
        <v>2.4412893556754786E-2</v>
      </c>
      <c r="CJ27">
        <f>childcare!Y26/'social care receipt'!BQ27*1000</f>
        <v>1.4321769361661484E-3</v>
      </c>
      <c r="CK27">
        <f t="shared" si="41"/>
        <v>7.2825205559429804</v>
      </c>
      <c r="CL27">
        <f t="shared" si="42"/>
        <v>2.0976022696630894</v>
      </c>
    </row>
    <row r="28" spans="1:90" x14ac:dyDescent="0.25">
      <c r="A28">
        <v>2044</v>
      </c>
      <c r="B28" s="3">
        <v>4747</v>
      </c>
      <c r="C28" s="3">
        <v>4489</v>
      </c>
      <c r="D28" s="3">
        <v>34184</v>
      </c>
      <c r="E28" s="3">
        <v>32170</v>
      </c>
      <c r="F28" s="3">
        <v>43720</v>
      </c>
      <c r="G28" s="3">
        <v>41652</v>
      </c>
      <c r="H28" s="1">
        <f>'social care need'!B28</f>
        <v>565805</v>
      </c>
      <c r="I28">
        <f t="shared" si="5"/>
        <v>4747</v>
      </c>
      <c r="J28" s="1">
        <f>'social care need'!D28</f>
        <v>270613</v>
      </c>
      <c r="K28">
        <f t="shared" si="6"/>
        <v>4489</v>
      </c>
      <c r="L28" s="1">
        <f>'social care need'!F28</f>
        <v>175254</v>
      </c>
      <c r="M28" s="1">
        <f t="shared" si="7"/>
        <v>34184</v>
      </c>
      <c r="N28" s="1">
        <f t="shared" si="8"/>
        <v>32170</v>
      </c>
      <c r="O28" s="1">
        <f>'social care need'!H28</f>
        <v>100300</v>
      </c>
      <c r="P28" s="1">
        <f t="shared" si="9"/>
        <v>43720</v>
      </c>
      <c r="Q28" s="1">
        <f t="shared" si="10"/>
        <v>41652</v>
      </c>
      <c r="R28" s="1">
        <f t="shared" si="11"/>
        <v>1111972</v>
      </c>
      <c r="S28" s="1">
        <f t="shared" si="12"/>
        <v>87140</v>
      </c>
      <c r="U28">
        <v>2044</v>
      </c>
      <c r="V28">
        <f t="shared" si="13"/>
        <v>313.73242479168147</v>
      </c>
      <c r="W28">
        <f t="shared" si="14"/>
        <v>296.68103115438339</v>
      </c>
      <c r="X28">
        <f t="shared" si="0"/>
        <v>2259.2435662689782</v>
      </c>
      <c r="Y28">
        <f t="shared" si="1"/>
        <v>2889.4842241188776</v>
      </c>
      <c r="Z28">
        <f t="shared" si="15"/>
        <v>5759.1412463339202</v>
      </c>
      <c r="AB28">
        <f>I28/'social care need'!C28</f>
        <v>0.15967036663303061</v>
      </c>
      <c r="AC28">
        <f>K28/'social care need'!E28</f>
        <v>0.30363906926406925</v>
      </c>
      <c r="AD28">
        <f>N28/'social care need'!G28</f>
        <v>0.88018824044433497</v>
      </c>
      <c r="AE28">
        <f>Q28/'social care need'!I28</f>
        <v>0.92803351009313306</v>
      </c>
      <c r="AG28">
        <f t="shared" si="16"/>
        <v>0.15967036663303061</v>
      </c>
      <c r="AH28">
        <f t="shared" si="17"/>
        <v>0.30363906926406925</v>
      </c>
      <c r="AI28">
        <f>M28/'social care need'!G28</f>
        <v>0.935292347259843</v>
      </c>
      <c r="AJ28">
        <f>P28/'social care need'!I28</f>
        <v>0.97410988815115196</v>
      </c>
      <c r="AL28" s="3">
        <v>57.715519999999998</v>
      </c>
      <c r="AM28" s="3">
        <v>50.077710000000003</v>
      </c>
      <c r="AN28" s="3">
        <v>15.924950000000001</v>
      </c>
      <c r="AO28" s="3">
        <v>15.11595</v>
      </c>
      <c r="AQ28" s="2">
        <v>60640</v>
      </c>
      <c r="AR28" s="2">
        <v>16796</v>
      </c>
      <c r="AS28" s="2">
        <v>9693</v>
      </c>
      <c r="AU28">
        <f t="shared" si="18"/>
        <v>4007738.4114951682</v>
      </c>
      <c r="AV28">
        <f t="shared" si="45"/>
        <v>1110058.9439227052</v>
      </c>
      <c r="AW28">
        <f t="shared" si="46"/>
        <v>640616.89351290674</v>
      </c>
      <c r="AY28" s="3">
        <v>0.19243650000000001</v>
      </c>
      <c r="AZ28" s="3">
        <v>0.80267670000000002</v>
      </c>
      <c r="BA28" s="3">
        <v>0.16010340000000001</v>
      </c>
      <c r="BB28" s="3">
        <v>7.1041400000000005E-2</v>
      </c>
      <c r="BC28" s="3">
        <v>0.1151344</v>
      </c>
      <c r="BD28" s="3">
        <v>0.19104009999999999</v>
      </c>
      <c r="BF28">
        <f t="shared" si="19"/>
        <v>737927440.11179864</v>
      </c>
      <c r="BG28">
        <f t="shared" si="20"/>
        <v>3077987608.7352777</v>
      </c>
      <c r="BH28">
        <f t="shared" si="21"/>
        <v>613941181.19585073</v>
      </c>
      <c r="BI28">
        <f t="shared" si="22"/>
        <v>272419205.52472293</v>
      </c>
      <c r="BJ28">
        <f t="shared" si="23"/>
        <v>441500614.80440491</v>
      </c>
      <c r="BK28">
        <f t="shared" si="24"/>
        <v>732572728.93500984</v>
      </c>
      <c r="BM28">
        <v>1.8380180502524297</v>
      </c>
      <c r="BN28">
        <v>3.8344999999999914</v>
      </c>
      <c r="BO28">
        <v>2</v>
      </c>
      <c r="BP28">
        <f t="shared" si="44"/>
        <v>16.855266915410947</v>
      </c>
      <c r="BQ28">
        <f t="shared" si="43"/>
        <v>3547758.5082249213</v>
      </c>
      <c r="BS28">
        <v>2044</v>
      </c>
      <c r="BT28">
        <f t="shared" si="25"/>
        <v>12.437963967290292</v>
      </c>
      <c r="BU28">
        <f t="shared" si="26"/>
        <v>51.880302707560588</v>
      </c>
      <c r="BV28">
        <f t="shared" si="27"/>
        <v>10.34814247941874</v>
      </c>
      <c r="BW28">
        <f t="shared" si="28"/>
        <v>4.5916984220033976</v>
      </c>
      <c r="BX28">
        <f t="shared" si="29"/>
        <v>7.441610705846279</v>
      </c>
      <c r="BY28">
        <f t="shared" si="30"/>
        <v>12.347708881150583</v>
      </c>
      <c r="BZ28">
        <f t="shared" si="34"/>
        <v>99.047427163269873</v>
      </c>
      <c r="CA28">
        <f t="shared" si="35"/>
        <v>2.791831150109117E-2</v>
      </c>
      <c r="CB28">
        <f t="shared" si="31"/>
        <v>2.4437886085290079E-2</v>
      </c>
      <c r="CC28">
        <f t="shared" si="36"/>
        <v>0.12466461002360624</v>
      </c>
      <c r="CD28">
        <f t="shared" si="37"/>
        <v>0.52379253246064683</v>
      </c>
      <c r="CE28">
        <f t="shared" si="32"/>
        <v>2.0362415848819175</v>
      </c>
      <c r="CG28">
        <f t="shared" si="38"/>
        <v>3.4804254158010916E-3</v>
      </c>
      <c r="CH28">
        <f t="shared" si="39"/>
        <v>1.2083448802746045E-2</v>
      </c>
      <c r="CI28">
        <f t="shared" si="40"/>
        <v>2.4437886085290079E-2</v>
      </c>
      <c r="CJ28">
        <f>childcare!Y27/'social care receipt'!BQ28*1000</f>
        <v>1.473049974713065E-3</v>
      </c>
      <c r="CK28">
        <f t="shared" si="41"/>
        <v>7.0215227064893719</v>
      </c>
      <c r="CL28">
        <f t="shared" si="42"/>
        <v>2.0224264185020098</v>
      </c>
    </row>
    <row r="29" spans="1:90" x14ac:dyDescent="0.25">
      <c r="A29">
        <v>2045</v>
      </c>
      <c r="B29" s="3">
        <v>4754</v>
      </c>
      <c r="C29" s="3">
        <v>4434</v>
      </c>
      <c r="D29" s="3">
        <v>33810</v>
      </c>
      <c r="E29" s="3">
        <v>31836</v>
      </c>
      <c r="F29" s="3">
        <v>44789</v>
      </c>
      <c r="G29" s="3">
        <v>42672</v>
      </c>
      <c r="H29" s="1">
        <f>'social care need'!B29</f>
        <v>567336</v>
      </c>
      <c r="I29">
        <f t="shared" si="5"/>
        <v>4754</v>
      </c>
      <c r="J29" s="1">
        <f>'social care need'!D29</f>
        <v>271883</v>
      </c>
      <c r="K29">
        <f t="shared" si="6"/>
        <v>4434</v>
      </c>
      <c r="L29" s="1">
        <f>'social care need'!F29</f>
        <v>175033</v>
      </c>
      <c r="M29" s="1">
        <f t="shared" si="7"/>
        <v>33810</v>
      </c>
      <c r="N29" s="1">
        <f t="shared" si="8"/>
        <v>31836</v>
      </c>
      <c r="O29" s="1">
        <f>'social care need'!H29</f>
        <v>102904</v>
      </c>
      <c r="P29" s="1">
        <f t="shared" si="9"/>
        <v>44789</v>
      </c>
      <c r="Q29" s="1">
        <f t="shared" si="10"/>
        <v>42672</v>
      </c>
      <c r="R29" s="1">
        <f t="shared" si="11"/>
        <v>1117156</v>
      </c>
      <c r="S29" s="1">
        <f t="shared" si="12"/>
        <v>87787</v>
      </c>
      <c r="U29">
        <v>2045</v>
      </c>
      <c r="V29">
        <f t="shared" si="13"/>
        <v>314.19505950277096</v>
      </c>
      <c r="W29">
        <f t="shared" si="14"/>
        <v>293.04604413868032</v>
      </c>
      <c r="X29">
        <f t="shared" si="0"/>
        <v>2234.5256545621974</v>
      </c>
      <c r="Y29">
        <f t="shared" si="1"/>
        <v>2960.1351535695426</v>
      </c>
      <c r="Z29">
        <f t="shared" si="15"/>
        <v>5801.9019117731914</v>
      </c>
      <c r="AB29">
        <f>I29/'social care need'!C29</f>
        <v>0.15938579139705636</v>
      </c>
      <c r="AC29">
        <f>K29/'social care need'!E29</f>
        <v>0.30081411126187246</v>
      </c>
      <c r="AD29">
        <f>N29/'social care need'!G29</f>
        <v>0.88061518034963493</v>
      </c>
      <c r="AE29">
        <f>Q29/'social care need'!I29</f>
        <v>0.92924805644476383</v>
      </c>
      <c r="AG29">
        <f t="shared" si="16"/>
        <v>0.15938579139705636</v>
      </c>
      <c r="AH29">
        <f t="shared" si="17"/>
        <v>0.30081411126187246</v>
      </c>
      <c r="AI29">
        <f>M29/'social care need'!G29</f>
        <v>0.93521796857711881</v>
      </c>
      <c r="AJ29">
        <f>P29/'social care need'!I29</f>
        <v>0.97534896888133971</v>
      </c>
      <c r="AL29" s="3">
        <v>55.682609999999997</v>
      </c>
      <c r="AM29" s="3">
        <v>49.827109999999998</v>
      </c>
      <c r="AN29" s="3">
        <v>16.067229999999999</v>
      </c>
      <c r="AO29" s="3">
        <v>14.87886</v>
      </c>
      <c r="AQ29" s="2">
        <v>60967</v>
      </c>
      <c r="AR29" s="2">
        <v>16890</v>
      </c>
      <c r="AS29" s="2">
        <v>9923</v>
      </c>
      <c r="AU29">
        <f t="shared" si="18"/>
        <v>4029350.0615703482</v>
      </c>
      <c r="AV29">
        <f t="shared" si="45"/>
        <v>1116271.4671859068</v>
      </c>
      <c r="AW29">
        <f t="shared" si="46"/>
        <v>655817.74830584682</v>
      </c>
      <c r="AY29" s="3">
        <v>0.1852598</v>
      </c>
      <c r="AZ29" s="3">
        <v>0.79272739999999997</v>
      </c>
      <c r="BA29" s="3">
        <v>0.16081960000000001</v>
      </c>
      <c r="BB29" s="3">
        <v>7.4471200000000001E-2</v>
      </c>
      <c r="BC29" s="3">
        <v>0.1159659</v>
      </c>
      <c r="BD29" s="3">
        <v>0.18826190000000001</v>
      </c>
      <c r="BF29">
        <f t="shared" si="19"/>
        <v>713719187.17170787</v>
      </c>
      <c r="BG29">
        <f t="shared" si="20"/>
        <v>3054007159.5496764</v>
      </c>
      <c r="BH29">
        <f t="shared" si="21"/>
        <v>619562550.50085962</v>
      </c>
      <c r="BI29">
        <f t="shared" si="22"/>
        <v>286902632.58246893</v>
      </c>
      <c r="BJ29">
        <f t="shared" si="23"/>
        <v>446762265.14136118</v>
      </c>
      <c r="BK29">
        <f t="shared" si="24"/>
        <v>725284871.53392875</v>
      </c>
      <c r="BM29">
        <v>1.8320502579634734</v>
      </c>
      <c r="BN29">
        <v>3.8344999999999914</v>
      </c>
      <c r="BO29">
        <v>2</v>
      </c>
      <c r="BP29">
        <f t="shared" si="44"/>
        <v>17.158413848316059</v>
      </c>
      <c r="BQ29">
        <f t="shared" si="43"/>
        <v>3612966.9499854618</v>
      </c>
      <c r="BS29">
        <v>2045</v>
      </c>
      <c r="BT29">
        <f t="shared" si="25"/>
        <v>12.246289184975915</v>
      </c>
      <c r="BU29">
        <f t="shared" si="26"/>
        <v>52.401918739273562</v>
      </c>
      <c r="BV29">
        <f t="shared" si="27"/>
        <v>10.630710646411966</v>
      </c>
      <c r="BW29">
        <f t="shared" si="28"/>
        <v>4.922794104021369</v>
      </c>
      <c r="BX29">
        <f t="shared" si="29"/>
        <v>7.6657318371065823</v>
      </c>
      <c r="BY29">
        <f t="shared" si="30"/>
        <v>12.444737983701897</v>
      </c>
      <c r="BZ29">
        <f t="shared" si="34"/>
        <v>100.31218249549129</v>
      </c>
      <c r="CA29">
        <f t="shared" si="35"/>
        <v>2.7764489375108989E-2</v>
      </c>
      <c r="CB29">
        <f t="shared" si="31"/>
        <v>2.4320024436465703E-2</v>
      </c>
      <c r="CC29">
        <f t="shared" si="36"/>
        <v>0.12406008596474559</v>
      </c>
      <c r="CD29">
        <f t="shared" si="37"/>
        <v>0.52238838230470019</v>
      </c>
      <c r="CE29">
        <f t="shared" si="32"/>
        <v>2.0475769712299718</v>
      </c>
      <c r="CG29">
        <f t="shared" si="38"/>
        <v>3.4444649386432867E-3</v>
      </c>
      <c r="CH29">
        <f t="shared" si="39"/>
        <v>1.1958600103881271E-2</v>
      </c>
      <c r="CI29">
        <f t="shared" si="40"/>
        <v>2.4320024436465703E-2</v>
      </c>
      <c r="CJ29">
        <f>childcare!Y28/'social care receipt'!BQ29*1000</f>
        <v>1.4308044262970119E-3</v>
      </c>
      <c r="CK29">
        <f t="shared" si="41"/>
        <v>7.0606102456205946</v>
      </c>
      <c r="CL29">
        <f t="shared" si="42"/>
        <v>2.0336848983329094</v>
      </c>
    </row>
    <row r="30" spans="1:90" x14ac:dyDescent="0.25">
      <c r="A30">
        <v>2046</v>
      </c>
      <c r="B30" s="3">
        <v>4860</v>
      </c>
      <c r="C30" s="3">
        <v>4578</v>
      </c>
      <c r="D30" s="3">
        <v>33639</v>
      </c>
      <c r="E30" s="3">
        <v>31627</v>
      </c>
      <c r="F30" s="3">
        <v>46051</v>
      </c>
      <c r="G30" s="3">
        <v>43823</v>
      </c>
      <c r="H30" s="1">
        <f>'social care need'!B30</f>
        <v>567096</v>
      </c>
      <c r="I30">
        <f t="shared" si="5"/>
        <v>4860</v>
      </c>
      <c r="J30" s="1">
        <f>'social care need'!D30</f>
        <v>273085</v>
      </c>
      <c r="K30">
        <f t="shared" si="6"/>
        <v>4578</v>
      </c>
      <c r="L30" s="1">
        <f>'social care need'!F30</f>
        <v>174823</v>
      </c>
      <c r="M30" s="1">
        <f t="shared" si="7"/>
        <v>33639</v>
      </c>
      <c r="N30" s="1">
        <f t="shared" si="8"/>
        <v>31627</v>
      </c>
      <c r="O30" s="1">
        <f>'social care need'!H30</f>
        <v>105363</v>
      </c>
      <c r="P30" s="1">
        <f t="shared" si="9"/>
        <v>46051</v>
      </c>
      <c r="Q30" s="1">
        <f t="shared" si="10"/>
        <v>43823</v>
      </c>
      <c r="R30" s="1">
        <f t="shared" si="11"/>
        <v>1120367</v>
      </c>
      <c r="S30" s="1">
        <f t="shared" si="12"/>
        <v>89128</v>
      </c>
      <c r="U30">
        <v>2046</v>
      </c>
      <c r="V30">
        <f t="shared" si="13"/>
        <v>321.20067084212593</v>
      </c>
      <c r="W30">
        <f t="shared" si="14"/>
        <v>302.56310105252106</v>
      </c>
      <c r="X30">
        <f t="shared" si="0"/>
        <v>2223.224149477011</v>
      </c>
      <c r="Y30">
        <f t="shared" si="1"/>
        <v>3043.5415829116755</v>
      </c>
      <c r="Z30">
        <f t="shared" si="15"/>
        <v>5890.5295042833332</v>
      </c>
      <c r="AB30">
        <f>I30/'social care need'!C30</f>
        <v>0.16045958795562598</v>
      </c>
      <c r="AC30">
        <f>K30/'social care need'!E30</f>
        <v>0.30386300278773398</v>
      </c>
      <c r="AD30">
        <f>N30/'social care need'!G30</f>
        <v>0.88038637122814833</v>
      </c>
      <c r="AE30">
        <f>Q30/'social care need'!I30</f>
        <v>0.92874854296916398</v>
      </c>
      <c r="AG30">
        <f t="shared" si="16"/>
        <v>0.16045958795562598</v>
      </c>
      <c r="AH30">
        <f t="shared" si="17"/>
        <v>0.30386300278773398</v>
      </c>
      <c r="AI30">
        <f>M30/'social care need'!G30</f>
        <v>0.93639349738336486</v>
      </c>
      <c r="AJ30">
        <f>P30/'social care need'!I30</f>
        <v>0.97596693864575612</v>
      </c>
      <c r="AL30" s="3">
        <v>57.014119999999998</v>
      </c>
      <c r="AM30" s="3">
        <v>50.17015</v>
      </c>
      <c r="AN30" s="3">
        <v>15.625349999999999</v>
      </c>
      <c r="AO30" s="3">
        <v>14.870290000000001</v>
      </c>
      <c r="AQ30" s="2">
        <v>61778</v>
      </c>
      <c r="AR30" s="2">
        <v>17065</v>
      </c>
      <c r="AS30" s="2">
        <v>10268</v>
      </c>
      <c r="AU30">
        <f t="shared" si="18"/>
        <v>4082949.5973837152</v>
      </c>
      <c r="AV30">
        <f t="shared" si="45"/>
        <v>1127837.3349631438</v>
      </c>
      <c r="AW30">
        <f t="shared" si="46"/>
        <v>678619.030495257</v>
      </c>
      <c r="AY30" s="3">
        <v>0.19529969999999999</v>
      </c>
      <c r="AZ30" s="3">
        <v>0.7916358</v>
      </c>
      <c r="BA30" s="3">
        <v>0.16351669999999999</v>
      </c>
      <c r="BB30" s="3">
        <v>7.1320900000000007E-2</v>
      </c>
      <c r="BC30" s="3">
        <v>0.1223823</v>
      </c>
      <c r="BD30" s="3">
        <v>0.18853929999999999</v>
      </c>
      <c r="BF30">
        <f t="shared" si="19"/>
        <v>754560806.91081548</v>
      </c>
      <c r="BG30">
        <f t="shared" si="20"/>
        <v>3058567668.1914468</v>
      </c>
      <c r="BH30">
        <f t="shared" si="21"/>
        <v>631763863.92500222</v>
      </c>
      <c r="BI30">
        <f t="shared" si="22"/>
        <v>275555752.79227567</v>
      </c>
      <c r="BJ30">
        <f t="shared" si="23"/>
        <v>472836809.4759056</v>
      </c>
      <c r="BK30">
        <f t="shared" si="24"/>
        <v>728441294.80178583</v>
      </c>
      <c r="BM30">
        <v>1.8340168202402083</v>
      </c>
      <c r="BN30">
        <v>3.8344999999999914</v>
      </c>
      <c r="BO30">
        <v>2</v>
      </c>
      <c r="BP30">
        <f t="shared" si="44"/>
        <v>17.467012967970327</v>
      </c>
      <c r="BQ30">
        <f t="shared" si="43"/>
        <v>3679158.3203128055</v>
      </c>
      <c r="BS30">
        <v>2046</v>
      </c>
      <c r="BT30">
        <f t="shared" si="25"/>
        <v>13.179923399433367</v>
      </c>
      <c r="BU30">
        <f t="shared" si="26"/>
        <v>53.424041123714765</v>
      </c>
      <c r="BV30">
        <f t="shared" si="27"/>
        <v>11.035027603873054</v>
      </c>
      <c r="BW30">
        <f t="shared" si="28"/>
        <v>4.813135907421505</v>
      </c>
      <c r="BX30">
        <f t="shared" si="29"/>
        <v>8.2590466828493572</v>
      </c>
      <c r="BY30">
        <f t="shared" si="30"/>
        <v>12.72369354270789</v>
      </c>
      <c r="BZ30">
        <f t="shared" si="34"/>
        <v>103.43486825999996</v>
      </c>
      <c r="CA30">
        <f t="shared" si="35"/>
        <v>2.8113731254491334E-2</v>
      </c>
      <c r="CB30">
        <f t="shared" si="31"/>
        <v>2.4655414858466791E-2</v>
      </c>
      <c r="CC30">
        <f t="shared" si="36"/>
        <v>0.1230116473946181</v>
      </c>
      <c r="CD30">
        <f t="shared" si="37"/>
        <v>0.51649933936615033</v>
      </c>
      <c r="CE30">
        <f t="shared" si="32"/>
        <v>2.0675003354738246</v>
      </c>
      <c r="CG30">
        <f t="shared" si="38"/>
        <v>3.4583163960245425E-3</v>
      </c>
      <c r="CH30">
        <f t="shared" si="39"/>
        <v>1.2006690022817601E-2</v>
      </c>
      <c r="CI30">
        <f t="shared" si="40"/>
        <v>2.4655414858466791E-2</v>
      </c>
      <c r="CJ30">
        <f>childcare!Y29/'social care receipt'!BQ30*1000</f>
        <v>1.4113331106794175E-3</v>
      </c>
      <c r="CK30">
        <f t="shared" si="41"/>
        <v>7.1293115016338779</v>
      </c>
      <c r="CL30">
        <f t="shared" si="42"/>
        <v>2.0534730897201028</v>
      </c>
    </row>
    <row r="31" spans="1:90" x14ac:dyDescent="0.25">
      <c r="A31">
        <v>2047</v>
      </c>
      <c r="B31" s="3">
        <v>4804</v>
      </c>
      <c r="C31" s="3">
        <v>4458</v>
      </c>
      <c r="D31" s="3">
        <v>33190</v>
      </c>
      <c r="E31" s="3">
        <v>31164</v>
      </c>
      <c r="F31" s="3">
        <v>47221</v>
      </c>
      <c r="G31" s="3">
        <v>44896</v>
      </c>
      <c r="H31" s="1">
        <f>'social care need'!B31</f>
        <v>567726</v>
      </c>
      <c r="I31">
        <f t="shared" si="5"/>
        <v>4804</v>
      </c>
      <c r="J31" s="1">
        <f>'social care need'!D31</f>
        <v>274363</v>
      </c>
      <c r="K31">
        <f t="shared" si="6"/>
        <v>4458</v>
      </c>
      <c r="L31" s="1">
        <f>'social care need'!F31</f>
        <v>174551</v>
      </c>
      <c r="M31" s="1">
        <f t="shared" si="7"/>
        <v>33190</v>
      </c>
      <c r="N31" s="1">
        <f t="shared" si="8"/>
        <v>31164</v>
      </c>
      <c r="O31" s="1">
        <f>'social care need'!H31</f>
        <v>107768</v>
      </c>
      <c r="P31" s="1">
        <f t="shared" si="9"/>
        <v>47221</v>
      </c>
      <c r="Q31" s="1">
        <f t="shared" si="10"/>
        <v>44896</v>
      </c>
      <c r="R31" s="1">
        <f t="shared" si="11"/>
        <v>1124408</v>
      </c>
      <c r="S31" s="1">
        <f t="shared" si="12"/>
        <v>89673</v>
      </c>
      <c r="U31">
        <v>2047</v>
      </c>
      <c r="V31">
        <f t="shared" si="13"/>
        <v>317.49959315341005</v>
      </c>
      <c r="W31">
        <f t="shared" si="14"/>
        <v>294.63222029098711</v>
      </c>
      <c r="X31">
        <f t="shared" si="0"/>
        <v>2193.5494372942717</v>
      </c>
      <c r="Y31">
        <f t="shared" si="1"/>
        <v>3120.8676703366318</v>
      </c>
      <c r="Z31">
        <f t="shared" si="15"/>
        <v>5926.5489210753003</v>
      </c>
      <c r="AB31">
        <f>I31/'social care need'!C31</f>
        <v>0.1589202421515763</v>
      </c>
      <c r="AC31">
        <f>K31/'social care need'!E31</f>
        <v>0.29613391789557592</v>
      </c>
      <c r="AD31">
        <f>N31/'social care need'!G31</f>
        <v>0.8825578431650194</v>
      </c>
      <c r="AE31">
        <f>Q31/'social care need'!I31</f>
        <v>0.9306027692562806</v>
      </c>
      <c r="AG31">
        <f t="shared" si="16"/>
        <v>0.1589202421515763</v>
      </c>
      <c r="AH31">
        <f t="shared" si="17"/>
        <v>0.29613391789557592</v>
      </c>
      <c r="AI31">
        <f>M31/'social care need'!G31</f>
        <v>0.9399337316983376</v>
      </c>
      <c r="AJ31">
        <f>P31/'social care need'!I31</f>
        <v>0.97879529060608572</v>
      </c>
      <c r="AL31" s="3">
        <v>56.720300000000002</v>
      </c>
      <c r="AM31" s="3">
        <v>49.612130000000001</v>
      </c>
      <c r="AN31" s="3">
        <v>15.772740000000001</v>
      </c>
      <c r="AO31" s="3">
        <v>14.95356</v>
      </c>
      <c r="AQ31" s="2">
        <v>62125</v>
      </c>
      <c r="AR31" s="2">
        <v>16966</v>
      </c>
      <c r="AS31" s="2">
        <v>10568</v>
      </c>
      <c r="AU31">
        <f t="shared" si="18"/>
        <v>4105883.0609191512</v>
      </c>
      <c r="AV31">
        <f t="shared" si="45"/>
        <v>1121294.3583348782</v>
      </c>
      <c r="AW31">
        <f t="shared" si="46"/>
        <v>698446.23239909194</v>
      </c>
      <c r="AY31" s="3">
        <v>0.19242519999999999</v>
      </c>
      <c r="AZ31" s="3">
        <v>0.78817470000000001</v>
      </c>
      <c r="BA31" s="3">
        <v>0.1692206</v>
      </c>
      <c r="BB31" s="3">
        <v>7.5459999999999999E-2</v>
      </c>
      <c r="BC31" s="3">
        <v>0.1164873</v>
      </c>
      <c r="BD31" s="3">
        <v>0.19083810000000001</v>
      </c>
      <c r="BF31">
        <f t="shared" si="19"/>
        <v>746136408.7328999</v>
      </c>
      <c r="BG31">
        <f t="shared" si="20"/>
        <v>3056178921.015183</v>
      </c>
      <c r="BH31">
        <f t="shared" si="21"/>
        <v>656159644.20266461</v>
      </c>
      <c r="BI31">
        <f t="shared" si="22"/>
        <v>292599167.89996654</v>
      </c>
      <c r="BJ31">
        <f t="shared" si="23"/>
        <v>451684164.47010028</v>
      </c>
      <c r="BK31">
        <f t="shared" si="24"/>
        <v>739982365.00941682</v>
      </c>
      <c r="BM31">
        <v>1.8195141093423359</v>
      </c>
      <c r="BN31">
        <v>3.8344999999999914</v>
      </c>
      <c r="BO31">
        <v>2</v>
      </c>
      <c r="BP31">
        <f t="shared" si="44"/>
        <v>17.781162333556026</v>
      </c>
      <c r="BQ31">
        <f t="shared" si="43"/>
        <v>3746634.7027506093</v>
      </c>
      <c r="BS31">
        <v>2047</v>
      </c>
      <c r="BT31">
        <f t="shared" si="25"/>
        <v>13.267172606656203</v>
      </c>
      <c r="BU31">
        <f t="shared" si="26"/>
        <v>54.342413514963063</v>
      </c>
      <c r="BV31">
        <f t="shared" si="27"/>
        <v>11.667281150295944</v>
      </c>
      <c r="BW31">
        <f t="shared" si="28"/>
        <v>5.2027533030927202</v>
      </c>
      <c r="BX31">
        <f t="shared" si="29"/>
        <v>8.031469451939472</v>
      </c>
      <c r="BY31">
        <f t="shared" si="30"/>
        <v>13.157746556201149</v>
      </c>
      <c r="BZ31">
        <f t="shared" si="34"/>
        <v>105.66883658314855</v>
      </c>
      <c r="CA31">
        <f t="shared" si="35"/>
        <v>2.8203666748074289E-2</v>
      </c>
      <c r="CB31">
        <f t="shared" si="31"/>
        <v>2.4691782724115045E-2</v>
      </c>
      <c r="CC31">
        <f t="shared" si="36"/>
        <v>0.12451870373199007</v>
      </c>
      <c r="CD31">
        <f t="shared" si="37"/>
        <v>0.51427095510985565</v>
      </c>
      <c r="CE31">
        <f t="shared" si="32"/>
        <v>2.0389673864914815</v>
      </c>
      <c r="CG31">
        <f t="shared" si="38"/>
        <v>3.5118840239592424E-3</v>
      </c>
      <c r="CH31">
        <f t="shared" si="39"/>
        <v>1.2192667773323285E-2</v>
      </c>
      <c r="CI31">
        <f t="shared" si="40"/>
        <v>2.4691782724115045E-2</v>
      </c>
      <c r="CJ31">
        <f>childcare!Y30/'social care receipt'!BQ31*1000</f>
        <v>1.3517475018566571E-3</v>
      </c>
      <c r="CK31">
        <f t="shared" si="41"/>
        <v>7.0309220223844182</v>
      </c>
      <c r="CL31">
        <f t="shared" si="42"/>
        <v>2.0251337265285749</v>
      </c>
    </row>
    <row r="32" spans="1:90" x14ac:dyDescent="0.25">
      <c r="A32">
        <v>2048</v>
      </c>
      <c r="B32" s="3">
        <v>4818</v>
      </c>
      <c r="C32" s="3">
        <v>4495</v>
      </c>
      <c r="D32" s="3">
        <v>32764</v>
      </c>
      <c r="E32" s="3">
        <v>30709</v>
      </c>
      <c r="F32" s="3">
        <v>48454</v>
      </c>
      <c r="G32" s="3">
        <v>46046</v>
      </c>
      <c r="H32" s="1">
        <f>'social care need'!B32</f>
        <v>566673</v>
      </c>
      <c r="I32">
        <f t="shared" si="5"/>
        <v>4818</v>
      </c>
      <c r="J32" s="1">
        <f>'social care need'!D32</f>
        <v>275707</v>
      </c>
      <c r="K32">
        <f t="shared" si="6"/>
        <v>4495</v>
      </c>
      <c r="L32" s="1">
        <f>'social care need'!F32</f>
        <v>174526</v>
      </c>
      <c r="M32" s="1">
        <f t="shared" si="7"/>
        <v>32764</v>
      </c>
      <c r="N32" s="1">
        <f t="shared" si="8"/>
        <v>30709</v>
      </c>
      <c r="O32" s="1">
        <f>'social care need'!H32</f>
        <v>109945</v>
      </c>
      <c r="P32" s="1">
        <f t="shared" si="9"/>
        <v>48454</v>
      </c>
      <c r="Q32" s="1">
        <f t="shared" si="10"/>
        <v>46046</v>
      </c>
      <c r="R32" s="1">
        <f t="shared" si="11"/>
        <v>1126851</v>
      </c>
      <c r="S32" s="1">
        <f t="shared" si="12"/>
        <v>90531</v>
      </c>
      <c r="U32">
        <v>2048</v>
      </c>
      <c r="V32">
        <f t="shared" si="13"/>
        <v>318.42486257558903</v>
      </c>
      <c r="W32">
        <f t="shared" si="14"/>
        <v>297.07757519246007</v>
      </c>
      <c r="X32">
        <f t="shared" si="0"/>
        <v>2165.3948105908262</v>
      </c>
      <c r="Y32">
        <f t="shared" si="1"/>
        <v>3202.3574701613929</v>
      </c>
      <c r="Z32">
        <f t="shared" si="15"/>
        <v>5983.2547185202675</v>
      </c>
      <c r="AB32">
        <f>I32/'social care need'!C32</f>
        <v>0.15874794069192752</v>
      </c>
      <c r="AC32">
        <f>K32/'social care need'!E32</f>
        <v>0.29636711281070743</v>
      </c>
      <c r="AD32">
        <f>N32/'social care need'!G32</f>
        <v>0.88328012195472716</v>
      </c>
      <c r="AE32">
        <f>Q32/'social care need'!I32</f>
        <v>0.93267166295321047</v>
      </c>
      <c r="AG32">
        <f t="shared" si="16"/>
        <v>0.15874794069192752</v>
      </c>
      <c r="AH32">
        <f t="shared" si="17"/>
        <v>0.29636711281070743</v>
      </c>
      <c r="AI32">
        <f>M32/'social care need'!G32</f>
        <v>0.94238789656858513</v>
      </c>
      <c r="AJ32">
        <f>P32/'social care need'!I32</f>
        <v>0.98144622240226853</v>
      </c>
      <c r="AL32" s="3">
        <v>56.736109999999996</v>
      </c>
      <c r="AM32" s="3">
        <v>48.868360000000003</v>
      </c>
      <c r="AN32" s="3">
        <v>15.654629999999999</v>
      </c>
      <c r="AO32" s="3">
        <v>14.736510000000001</v>
      </c>
      <c r="AQ32" s="2">
        <v>62023</v>
      </c>
      <c r="AR32" s="2">
        <v>17474</v>
      </c>
      <c r="AS32" s="2">
        <v>11030</v>
      </c>
      <c r="AU32">
        <f t="shared" si="18"/>
        <v>4099141.8122718469</v>
      </c>
      <c r="AV32">
        <f t="shared" si="45"/>
        <v>1154868.4202253721</v>
      </c>
      <c r="AW32">
        <f t="shared" si="46"/>
        <v>728980.12333099777</v>
      </c>
      <c r="AY32" s="3">
        <v>0.19308900000000001</v>
      </c>
      <c r="AZ32" s="3">
        <v>0.77803770000000005</v>
      </c>
      <c r="BA32" s="3">
        <v>0.1654341</v>
      </c>
      <c r="BB32" s="3">
        <v>7.6365199999999994E-2</v>
      </c>
      <c r="BC32" s="3">
        <v>0.1152165</v>
      </c>
      <c r="BD32" s="3">
        <v>0.19820740000000001</v>
      </c>
      <c r="BF32">
        <f t="shared" si="19"/>
        <v>750337041.85222614</v>
      </c>
      <c r="BG32">
        <f t="shared" si="20"/>
        <v>3023427053.1594739</v>
      </c>
      <c r="BH32">
        <f t="shared" si="21"/>
        <v>642871076.11249387</v>
      </c>
      <c r="BI32">
        <f t="shared" si="22"/>
        <v>296752473.04845744</v>
      </c>
      <c r="BJ32">
        <f t="shared" si="23"/>
        <v>447727254.18106157</v>
      </c>
      <c r="BK32">
        <f t="shared" si="24"/>
        <v>770226963.67592621</v>
      </c>
      <c r="BM32">
        <v>1.7957816341996704</v>
      </c>
      <c r="BN32">
        <v>3.8344999999999914</v>
      </c>
      <c r="BO32">
        <v>2</v>
      </c>
      <c r="BP32">
        <f t="shared" si="44"/>
        <v>18.100961767878658</v>
      </c>
      <c r="BQ32">
        <f t="shared" si="43"/>
        <v>3814805.2497926727</v>
      </c>
      <c r="BS32">
        <v>2048</v>
      </c>
      <c r="BT32">
        <f t="shared" si="25"/>
        <v>13.581822107590314</v>
      </c>
      <c r="BU32">
        <f t="shared" si="26"/>
        <v>54.726937497209668</v>
      </c>
      <c r="BV32">
        <f t="shared" si="27"/>
        <v>11.636584770387262</v>
      </c>
      <c r="BW32">
        <f t="shared" si="28"/>
        <v>5.3715051691735693</v>
      </c>
      <c r="BX32">
        <f t="shared" si="29"/>
        <v>8.1042939103686855</v>
      </c>
      <c r="BY32">
        <f t="shared" si="30"/>
        <v>13.941848822087204</v>
      </c>
      <c r="BZ32">
        <f t="shared" si="34"/>
        <v>107.36299227681671</v>
      </c>
      <c r="CA32">
        <f t="shared" si="35"/>
        <v>2.8143767570481266E-2</v>
      </c>
      <c r="CB32">
        <f t="shared" si="31"/>
        <v>2.4489099007034963E-2</v>
      </c>
      <c r="CC32">
        <f t="shared" si="36"/>
        <v>0.1298571186069459</v>
      </c>
      <c r="CD32">
        <f t="shared" si="37"/>
        <v>0.50973744617797001</v>
      </c>
      <c r="CE32">
        <f t="shared" si="32"/>
        <v>1.9432237393760272</v>
      </c>
      <c r="CG32">
        <f t="shared" si="38"/>
        <v>3.6546685634463033E-3</v>
      </c>
      <c r="CH32">
        <f t="shared" si="39"/>
        <v>1.268839156182414E-2</v>
      </c>
      <c r="CI32">
        <f t="shared" si="40"/>
        <v>2.4489099007034963E-2</v>
      </c>
      <c r="CJ32">
        <f>childcare!Y31/'social care receipt'!BQ32*1000</f>
        <v>1.3046630212685353E-3</v>
      </c>
      <c r="CK32">
        <f t="shared" si="41"/>
        <v>6.7007715150897491</v>
      </c>
      <c r="CL32">
        <f t="shared" si="42"/>
        <v>1.9300396656039438</v>
      </c>
    </row>
    <row r="33" spans="1:90" x14ac:dyDescent="0.25">
      <c r="A33">
        <v>2049</v>
      </c>
      <c r="B33" s="3">
        <v>4875</v>
      </c>
      <c r="C33" s="3">
        <v>4576</v>
      </c>
      <c r="D33" s="3">
        <v>32097</v>
      </c>
      <c r="E33" s="3">
        <v>30055</v>
      </c>
      <c r="F33" s="3">
        <v>49590</v>
      </c>
      <c r="G33" s="3">
        <v>47082</v>
      </c>
      <c r="H33" s="1">
        <f>'social care need'!B33</f>
        <v>567292</v>
      </c>
      <c r="I33">
        <f t="shared" si="5"/>
        <v>4875</v>
      </c>
      <c r="J33" s="1">
        <f>'social care need'!D33</f>
        <v>277211</v>
      </c>
      <c r="K33">
        <f t="shared" si="6"/>
        <v>4576</v>
      </c>
      <c r="L33" s="1">
        <f>'social care need'!F33</f>
        <v>174616</v>
      </c>
      <c r="M33" s="1">
        <f t="shared" si="7"/>
        <v>32097</v>
      </c>
      <c r="N33" s="1">
        <f t="shared" si="8"/>
        <v>30055</v>
      </c>
      <c r="O33" s="1">
        <f>'social care need'!H33</f>
        <v>112201</v>
      </c>
      <c r="P33" s="1">
        <f t="shared" si="9"/>
        <v>49590</v>
      </c>
      <c r="Q33" s="1">
        <f t="shared" si="10"/>
        <v>47082</v>
      </c>
      <c r="R33" s="1">
        <f t="shared" si="11"/>
        <v>1131320</v>
      </c>
      <c r="S33" s="1">
        <f t="shared" si="12"/>
        <v>91138</v>
      </c>
      <c r="U33">
        <v>2049</v>
      </c>
      <c r="V33">
        <f t="shared" si="13"/>
        <v>322.19203093731772</v>
      </c>
      <c r="W33">
        <f t="shared" si="14"/>
        <v>302.43091970649556</v>
      </c>
      <c r="X33">
        <f t="shared" si="0"/>
        <v>2121.3123316912997</v>
      </c>
      <c r="Y33">
        <f t="shared" si="1"/>
        <v>3277.4364747039144</v>
      </c>
      <c r="Z33">
        <f t="shared" si="15"/>
        <v>6023.3717570390272</v>
      </c>
      <c r="AB33">
        <f>I33/'social care need'!C33</f>
        <v>0.16025114230301438</v>
      </c>
      <c r="AC33">
        <f>K33/'social care need'!E33</f>
        <v>0.29943724643371289</v>
      </c>
      <c r="AD33">
        <f>N33/'social care need'!G33</f>
        <v>0.88179204318741933</v>
      </c>
      <c r="AE33">
        <f>Q33/'social care need'!I33</f>
        <v>0.93229837032930041</v>
      </c>
      <c r="AG33">
        <f t="shared" si="16"/>
        <v>0.16025114230301438</v>
      </c>
      <c r="AH33">
        <f t="shared" si="17"/>
        <v>0.29943724643371289</v>
      </c>
      <c r="AI33">
        <f>M33/'social care need'!G33</f>
        <v>0.94170285177796031</v>
      </c>
      <c r="AJ33">
        <f>P33/'social care need'!I33</f>
        <v>0.98196075325241083</v>
      </c>
      <c r="AL33" s="3">
        <v>56.61307</v>
      </c>
      <c r="AM33" s="3">
        <v>49.552379999999999</v>
      </c>
      <c r="AN33" s="3">
        <v>15.56352</v>
      </c>
      <c r="AO33" s="3">
        <v>14.70215</v>
      </c>
      <c r="AQ33" s="2">
        <v>62222</v>
      </c>
      <c r="AR33" s="2">
        <v>17671</v>
      </c>
      <c r="AS33" s="2">
        <v>11227</v>
      </c>
      <c r="AU33">
        <f t="shared" si="18"/>
        <v>4112293.8562013907</v>
      </c>
      <c r="AV33">
        <f t="shared" si="45"/>
        <v>1167888.2828088903</v>
      </c>
      <c r="AW33">
        <f t="shared" si="46"/>
        <v>741999.98591451603</v>
      </c>
      <c r="AY33" s="3">
        <v>0.19342010000000001</v>
      </c>
      <c r="AZ33" s="3">
        <v>0.77315849999999997</v>
      </c>
      <c r="BA33" s="3">
        <v>0.1675304</v>
      </c>
      <c r="BB33" s="3">
        <v>7.94382E-2</v>
      </c>
      <c r="BC33" s="3">
        <v>0.1187092</v>
      </c>
      <c r="BD33" s="3">
        <v>0.19813510000000001</v>
      </c>
      <c r="BF33">
        <f t="shared" si="19"/>
        <v>754604563.56271636</v>
      </c>
      <c r="BG33">
        <f t="shared" si="20"/>
        <v>3016382126.0422482</v>
      </c>
      <c r="BH33">
        <f t="shared" si="21"/>
        <v>653599105.65389669</v>
      </c>
      <c r="BI33">
        <f t="shared" si="22"/>
        <v>309918298.25963163</v>
      </c>
      <c r="BJ33">
        <f t="shared" si="23"/>
        <v>463129240.74012572</v>
      </c>
      <c r="BK33">
        <f t="shared" si="24"/>
        <v>772999552.07320821</v>
      </c>
      <c r="BM33">
        <v>1.7684569403288748</v>
      </c>
      <c r="BN33">
        <v>3.8344999999999914</v>
      </c>
      <c r="BO33">
        <v>2</v>
      </c>
      <c r="BP33">
        <f t="shared" si="44"/>
        <v>18.426512889086236</v>
      </c>
      <c r="BQ33">
        <f t="shared" si="43"/>
        <v>3883310.8218489341</v>
      </c>
      <c r="BS33">
        <v>2049</v>
      </c>
      <c r="BT33">
        <f t="shared" si="25"/>
        <v>13.904730716651688</v>
      </c>
      <c r="BU33">
        <f t="shared" si="26"/>
        <v>55.581404123926831</v>
      </c>
      <c r="BV33">
        <f t="shared" si="27"/>
        <v>12.043552344626764</v>
      </c>
      <c r="BW33">
        <f t="shared" si="28"/>
        <v>5.7107135174447743</v>
      </c>
      <c r="BX33">
        <f t="shared" si="29"/>
        <v>8.5338569238106494</v>
      </c>
      <c r="BY33">
        <f t="shared" si="30"/>
        <v>14.243686209534859</v>
      </c>
      <c r="BZ33">
        <f t="shared" si="34"/>
        <v>110.01794383599555</v>
      </c>
      <c r="CA33">
        <f t="shared" si="35"/>
        <v>2.833096522096407E-2</v>
      </c>
      <c r="CB33">
        <f t="shared" si="31"/>
        <v>2.4663041929994252E-2</v>
      </c>
      <c r="CC33">
        <f t="shared" si="36"/>
        <v>0.12946693705499543</v>
      </c>
      <c r="CD33">
        <f t="shared" si="37"/>
        <v>0.50520308038825357</v>
      </c>
      <c r="CE33">
        <f t="shared" si="32"/>
        <v>1.9499541272596319</v>
      </c>
      <c r="CG33">
        <f t="shared" si="38"/>
        <v>3.6679232909698203E-3</v>
      </c>
      <c r="CH33">
        <f t="shared" si="39"/>
        <v>1.2734409735550151E-2</v>
      </c>
      <c r="CI33">
        <f t="shared" si="40"/>
        <v>2.4663041929994252E-2</v>
      </c>
      <c r="CJ33">
        <f>childcare!Y32/'social care receipt'!BQ33*1000</f>
        <v>1.29011255097788E-3</v>
      </c>
      <c r="CK33">
        <f t="shared" si="41"/>
        <v>6.7239797491711446</v>
      </c>
      <c r="CL33">
        <f t="shared" si="42"/>
        <v>1.9367243902277942</v>
      </c>
    </row>
    <row r="34" spans="1:90" x14ac:dyDescent="0.25">
      <c r="A34">
        <v>2050</v>
      </c>
      <c r="B34" s="3">
        <v>4908</v>
      </c>
      <c r="C34" s="3">
        <v>4701</v>
      </c>
      <c r="D34" s="3">
        <v>31703</v>
      </c>
      <c r="E34" s="3">
        <v>29611</v>
      </c>
      <c r="F34" s="3">
        <v>50493</v>
      </c>
      <c r="G34" s="3">
        <v>47991</v>
      </c>
      <c r="H34" s="1">
        <f>'social care need'!B34</f>
        <v>566153</v>
      </c>
      <c r="I34">
        <f t="shared" si="5"/>
        <v>4908</v>
      </c>
      <c r="J34" s="1">
        <f>'social care need'!D34</f>
        <v>278096</v>
      </c>
      <c r="K34">
        <f t="shared" si="6"/>
        <v>4701</v>
      </c>
      <c r="L34" s="1">
        <f>'social care need'!F34</f>
        <v>175288</v>
      </c>
      <c r="M34" s="1">
        <f t="shared" si="7"/>
        <v>31703</v>
      </c>
      <c r="N34" s="1">
        <f t="shared" si="8"/>
        <v>29611</v>
      </c>
      <c r="O34" s="1">
        <f>'social care need'!H34</f>
        <v>114014</v>
      </c>
      <c r="P34" s="1">
        <f t="shared" si="9"/>
        <v>50493</v>
      </c>
      <c r="Q34" s="1">
        <f t="shared" si="10"/>
        <v>47991</v>
      </c>
      <c r="R34" s="1">
        <f t="shared" si="11"/>
        <v>1133551</v>
      </c>
      <c r="S34" s="1">
        <f t="shared" si="12"/>
        <v>91805</v>
      </c>
      <c r="U34">
        <v>2050</v>
      </c>
      <c r="V34">
        <f t="shared" si="13"/>
        <v>324.37302314673951</v>
      </c>
      <c r="W34">
        <f t="shared" si="14"/>
        <v>310.69225383309339</v>
      </c>
      <c r="X34">
        <f t="shared" si="0"/>
        <v>2095.2726065242632</v>
      </c>
      <c r="Y34">
        <f t="shared" si="1"/>
        <v>3337.1163524344579</v>
      </c>
      <c r="Z34">
        <f t="shared" si="15"/>
        <v>6067.4542359385541</v>
      </c>
      <c r="AB34">
        <f>I34/'social care need'!C34</f>
        <v>0.1615908866427419</v>
      </c>
      <c r="AC34">
        <f>K34/'social care need'!E34</f>
        <v>0.30531921802948625</v>
      </c>
      <c r="AD34">
        <f>N34/'social care need'!G34</f>
        <v>0.88311959439308085</v>
      </c>
      <c r="AE34">
        <f>Q34/'social care need'!I34</f>
        <v>0.93315055707869099</v>
      </c>
      <c r="AG34">
        <f t="shared" si="16"/>
        <v>0.1615908866427419</v>
      </c>
      <c r="AH34">
        <f t="shared" si="17"/>
        <v>0.30531921802948625</v>
      </c>
      <c r="AI34">
        <f>M34/'social care need'!G34</f>
        <v>0.94551148225469728</v>
      </c>
      <c r="AJ34">
        <f>P34/'social care need'!I34</f>
        <v>0.9818001516654028</v>
      </c>
      <c r="AL34" s="3">
        <v>57.016950000000001</v>
      </c>
      <c r="AM34" s="3">
        <v>50.333159999999999</v>
      </c>
      <c r="AN34" s="3">
        <v>15.78511</v>
      </c>
      <c r="AO34" s="3">
        <v>14.67102</v>
      </c>
      <c r="AQ34" s="2">
        <v>62396</v>
      </c>
      <c r="AR34" s="2">
        <v>18004</v>
      </c>
      <c r="AS34" s="2">
        <v>11394</v>
      </c>
      <c r="AU34">
        <f t="shared" si="18"/>
        <v>4123793.6333056153</v>
      </c>
      <c r="AV34">
        <f t="shared" si="45"/>
        <v>1189896.4769221472</v>
      </c>
      <c r="AW34">
        <f t="shared" si="46"/>
        <v>753037.1283076508</v>
      </c>
      <c r="AY34" s="3">
        <v>0.19633410000000001</v>
      </c>
      <c r="AZ34" s="3">
        <v>0.78194370000000002</v>
      </c>
      <c r="BA34" s="3">
        <v>0.17222950000000001</v>
      </c>
      <c r="BB34" s="3">
        <v>7.8178200000000003E-2</v>
      </c>
      <c r="BC34" s="3">
        <v>0.12301189999999999</v>
      </c>
      <c r="BD34" s="3">
        <v>0.19889380000000001</v>
      </c>
      <c r="BF34">
        <f t="shared" si="19"/>
        <v>767483697.76371086</v>
      </c>
      <c r="BG34">
        <f t="shared" si="20"/>
        <v>3056672490.0006552</v>
      </c>
      <c r="BH34">
        <f t="shared" si="21"/>
        <v>673257134.26243842</v>
      </c>
      <c r="BI34">
        <f t="shared" si="22"/>
        <v>305604039.34166777</v>
      </c>
      <c r="BJ34">
        <f t="shared" si="23"/>
        <v>480862101.29029953</v>
      </c>
      <c r="BK34">
        <f t="shared" si="24"/>
        <v>777489743.68831468</v>
      </c>
      <c r="BM34">
        <v>1.7628280272972603</v>
      </c>
      <c r="BN34">
        <v>3.8344999999999914</v>
      </c>
      <c r="BO34">
        <v>2</v>
      </c>
      <c r="BP34">
        <f t="shared" si="44"/>
        <v>18.757919142959061</v>
      </c>
      <c r="BQ34">
        <f t="shared" si="43"/>
        <v>3951985.5015924638</v>
      </c>
      <c r="BS34">
        <v>2050</v>
      </c>
      <c r="BT34">
        <f t="shared" si="25"/>
        <v>14.396397146190917</v>
      </c>
      <c r="BU34">
        <f t="shared" si="26"/>
        <v>57.336815413939625</v>
      </c>
      <c r="BV34">
        <f t="shared" si="27"/>
        <v>12.628902886915151</v>
      </c>
      <c r="BW34">
        <f t="shared" si="28"/>
        <v>5.7324958597326843</v>
      </c>
      <c r="BX34">
        <f t="shared" si="29"/>
        <v>9.019972414916829</v>
      </c>
      <c r="BY34">
        <f t="shared" si="30"/>
        <v>14.584089746585372</v>
      </c>
      <c r="BZ34">
        <f t="shared" si="34"/>
        <v>113.69867346828057</v>
      </c>
      <c r="CA34">
        <f t="shared" si="35"/>
        <v>2.8770012800518975E-2</v>
      </c>
      <c r="CB34">
        <f t="shared" si="31"/>
        <v>2.5079693152152683E-2</v>
      </c>
      <c r="CC34">
        <f t="shared" si="36"/>
        <v>0.12826965611568028</v>
      </c>
      <c r="CD34">
        <f t="shared" si="37"/>
        <v>0.50428746145341208</v>
      </c>
      <c r="CE34">
        <f t="shared" si="32"/>
        <v>1.9708620680986531</v>
      </c>
      <c r="CG34">
        <f t="shared" si="38"/>
        <v>3.6903196483662887E-3</v>
      </c>
      <c r="CH34">
        <f t="shared" si="39"/>
        <v>1.2812166103130847E-2</v>
      </c>
      <c r="CI34">
        <f t="shared" si="40"/>
        <v>2.5079693152152683E-2</v>
      </c>
      <c r="CJ34">
        <f>childcare!Y33/'social care receipt'!BQ34*1000</f>
        <v>1.2643484667166269E-3</v>
      </c>
      <c r="CK34">
        <f t="shared" si="41"/>
        <v>6.7960760968919072</v>
      </c>
      <c r="CL34">
        <f t="shared" si="42"/>
        <v>1.9574904782122735</v>
      </c>
    </row>
    <row r="35" spans="1:90" x14ac:dyDescent="0.25">
      <c r="A35">
        <v>2051</v>
      </c>
      <c r="B35" s="3">
        <v>4832</v>
      </c>
      <c r="C35" s="3">
        <v>4678</v>
      </c>
      <c r="D35" s="3">
        <v>31561</v>
      </c>
      <c r="E35" s="3">
        <v>29566</v>
      </c>
      <c r="F35" s="3">
        <v>51265</v>
      </c>
      <c r="G35" s="3">
        <v>48630</v>
      </c>
      <c r="H35" s="1">
        <f>'social care need'!B35</f>
        <v>565897</v>
      </c>
      <c r="I35">
        <f t="shared" si="5"/>
        <v>4832</v>
      </c>
      <c r="J35" s="1">
        <f>'social care need'!D35</f>
        <v>279032</v>
      </c>
      <c r="K35">
        <f t="shared" si="6"/>
        <v>4678</v>
      </c>
      <c r="L35" s="1">
        <f>'social care need'!F35</f>
        <v>176131</v>
      </c>
      <c r="M35" s="1">
        <f t="shared" si="7"/>
        <v>31561</v>
      </c>
      <c r="N35" s="1">
        <f t="shared" si="8"/>
        <v>29566</v>
      </c>
      <c r="O35" s="1">
        <f>'social care need'!H35</f>
        <v>116039</v>
      </c>
      <c r="P35" s="1">
        <f t="shared" si="9"/>
        <v>51265</v>
      </c>
      <c r="Q35" s="1">
        <f t="shared" si="10"/>
        <v>48630</v>
      </c>
      <c r="R35" s="1">
        <f t="shared" si="11"/>
        <v>1137099</v>
      </c>
      <c r="S35" s="1">
        <f t="shared" si="12"/>
        <v>92336</v>
      </c>
      <c r="U35">
        <v>2051</v>
      </c>
      <c r="V35">
        <f t="shared" si="13"/>
        <v>319.35013199776802</v>
      </c>
      <c r="W35">
        <f t="shared" ref="W35:W53" si="47">$T$3*K35/1000</f>
        <v>309.17216835379941</v>
      </c>
      <c r="X35">
        <f t="shared" ref="X35:X53" si="48">$T$3*M35/1000</f>
        <v>2085.8877309564477</v>
      </c>
      <c r="Y35">
        <f t="shared" ref="Y35:Y53" si="49">$T$3*P35/1000</f>
        <v>3388.1383520003264</v>
      </c>
      <c r="Z35">
        <f t="shared" si="15"/>
        <v>6102.5483833083417</v>
      </c>
      <c r="AB35">
        <f>I35/'social care need'!C35</f>
        <v>0.15904153775261667</v>
      </c>
      <c r="AC35">
        <f>K35/'social care need'!E35</f>
        <v>0.30331323348246125</v>
      </c>
      <c r="AD35">
        <f>N35/'social care need'!G35</f>
        <v>0.88441519593179774</v>
      </c>
      <c r="AE35">
        <f>Q35/'social care need'!I35</f>
        <v>0.93318237642001844</v>
      </c>
      <c r="AG35">
        <f t="shared" si="16"/>
        <v>0.15904153775261667</v>
      </c>
      <c r="AH35">
        <f t="shared" si="17"/>
        <v>0.30331323348246125</v>
      </c>
      <c r="AI35">
        <f>M35/'social care need'!G35</f>
        <v>0.94409213281483695</v>
      </c>
      <c r="AJ35">
        <f>P35/'social care need'!I35</f>
        <v>0.98374654590113597</v>
      </c>
      <c r="AL35" s="3">
        <v>57.448149999999998</v>
      </c>
      <c r="AM35" s="3">
        <v>50.231780000000001</v>
      </c>
      <c r="AN35" s="3">
        <v>15.915850000000001</v>
      </c>
      <c r="AO35" s="3">
        <v>14.684570000000001</v>
      </c>
      <c r="AQ35" s="2">
        <v>62304</v>
      </c>
      <c r="AR35" s="2">
        <v>18322</v>
      </c>
      <c r="AS35" s="2">
        <v>11700</v>
      </c>
      <c r="AU35">
        <f t="shared" si="18"/>
        <v>4117713.291388439</v>
      </c>
      <c r="AV35">
        <f t="shared" si="45"/>
        <v>1210913.3109402121</v>
      </c>
      <c r="AW35">
        <f t="shared" si="46"/>
        <v>773260.87424956239</v>
      </c>
      <c r="AY35" s="3">
        <v>0.19678989999999999</v>
      </c>
      <c r="AZ35" s="3">
        <v>0.78273320000000002</v>
      </c>
      <c r="BA35" s="3">
        <v>0.1697803</v>
      </c>
      <c r="BB35" s="3">
        <v>7.6304399999999994E-2</v>
      </c>
      <c r="BC35" s="3">
        <v>0.1227709</v>
      </c>
      <c r="BD35" s="3">
        <v>0.2061897</v>
      </c>
      <c r="BF35">
        <f t="shared" si="19"/>
        <v>771673242.70662868</v>
      </c>
      <c r="BG35">
        <f t="shared" si="20"/>
        <v>3069335705.8372207</v>
      </c>
      <c r="BH35">
        <f t="shared" si="21"/>
        <v>665760359.90009773</v>
      </c>
      <c r="BI35">
        <f t="shared" si="22"/>
        <v>299212834.50412691</v>
      </c>
      <c r="BJ35">
        <f t="shared" si="23"/>
        <v>481422158.92691267</v>
      </c>
      <c r="BK35">
        <f t="shared" si="24"/>
        <v>808532726.5866133</v>
      </c>
      <c r="BM35">
        <v>1.7573116115272853</v>
      </c>
      <c r="BN35">
        <v>3.8344999999999914</v>
      </c>
      <c r="BO35">
        <v>2</v>
      </c>
      <c r="BP35">
        <f t="shared" si="44"/>
        <v>19.095285835780221</v>
      </c>
      <c r="BQ35">
        <f t="shared" si="43"/>
        <v>4021652.2096492597</v>
      </c>
      <c r="BS35">
        <v>2051</v>
      </c>
      <c r="BT35">
        <f t="shared" ref="BT35:BT53" si="50">BF35*$BP35/10^9</f>
        <v>14.735321141306478</v>
      </c>
      <c r="BU35">
        <f t="shared" ref="BU35:BU53" si="51">BG35*$BP35/10^9</f>
        <v>58.609842628927964</v>
      </c>
      <c r="BV35">
        <f t="shared" ref="BV35:BV53" si="52">BH35*$BP35/10^9</f>
        <v>12.712884370424279</v>
      </c>
      <c r="BW35">
        <f t="shared" ref="BW35:BW53" si="53">BI35*$BP35/10^9</f>
        <v>5.7135546005903057</v>
      </c>
      <c r="BX35">
        <f t="shared" ref="BX35:BX53" si="54">BJ35*$BP35/10^9</f>
        <v>9.1928937323878106</v>
      </c>
      <c r="BY35">
        <f t="shared" ref="BY35:BY53" si="55">BK35*$BP35/10^9</f>
        <v>15.439163521754118</v>
      </c>
      <c r="BZ35">
        <f t="shared" si="34"/>
        <v>116.40365999539097</v>
      </c>
      <c r="CA35">
        <f t="shared" si="35"/>
        <v>2.8944238319788197E-2</v>
      </c>
      <c r="CB35">
        <f t="shared" si="31"/>
        <v>2.5105228202326888E-2</v>
      </c>
      <c r="CC35">
        <f t="shared" si="36"/>
        <v>0.13263469140373624</v>
      </c>
      <c r="CD35">
        <f t="shared" si="37"/>
        <v>0.50350515294148512</v>
      </c>
      <c r="CE35">
        <f t="shared" si="32"/>
        <v>1.8964566270769099</v>
      </c>
      <c r="CG35">
        <f t="shared" si="38"/>
        <v>3.8390101174613045E-3</v>
      </c>
      <c r="CH35">
        <f t="shared" si="39"/>
        <v>1.3328394281045231E-2</v>
      </c>
      <c r="CI35">
        <f t="shared" si="40"/>
        <v>2.5105228202326888E-2</v>
      </c>
      <c r="CJ35">
        <f>childcare!Y34/'social care receipt'!BQ35*1000</f>
        <v>1.2670242306555338E-3</v>
      </c>
      <c r="CK35">
        <f t="shared" si="41"/>
        <v>6.5395056106100347</v>
      </c>
      <c r="CL35">
        <f t="shared" si="42"/>
        <v>1.8835898513318967</v>
      </c>
    </row>
    <row r="36" spans="1:90" x14ac:dyDescent="0.25">
      <c r="A36">
        <v>2052</v>
      </c>
      <c r="B36" s="3">
        <v>4788</v>
      </c>
      <c r="C36" s="3">
        <v>4627</v>
      </c>
      <c r="D36" s="3">
        <v>31519</v>
      </c>
      <c r="E36" s="3">
        <v>29477</v>
      </c>
      <c r="F36" s="3">
        <v>52356</v>
      </c>
      <c r="G36" s="3">
        <v>49702</v>
      </c>
      <c r="H36" s="1">
        <f>'social care need'!B36</f>
        <v>564588</v>
      </c>
      <c r="I36">
        <f t="shared" si="5"/>
        <v>4788</v>
      </c>
      <c r="J36" s="1">
        <f>'social care need'!D36</f>
        <v>279892</v>
      </c>
      <c r="K36">
        <f t="shared" si="6"/>
        <v>4627</v>
      </c>
      <c r="L36" s="1">
        <f>'social care need'!F36</f>
        <v>177451</v>
      </c>
      <c r="M36" s="1">
        <f t="shared" si="7"/>
        <v>31519</v>
      </c>
      <c r="N36" s="1">
        <f t="shared" si="8"/>
        <v>29477</v>
      </c>
      <c r="O36" s="1">
        <f>'social care need'!H36</f>
        <v>117571</v>
      </c>
      <c r="P36" s="1">
        <f t="shared" si="9"/>
        <v>52356</v>
      </c>
      <c r="Q36" s="1">
        <f t="shared" si="10"/>
        <v>49702</v>
      </c>
      <c r="R36" s="1">
        <f t="shared" si="11"/>
        <v>1139502</v>
      </c>
      <c r="S36" s="1">
        <f t="shared" si="12"/>
        <v>93290</v>
      </c>
      <c r="U36">
        <v>2052</v>
      </c>
      <c r="V36">
        <f t="shared" si="13"/>
        <v>316.44214238520556</v>
      </c>
      <c r="W36">
        <f t="shared" si="47"/>
        <v>305.80154403014751</v>
      </c>
      <c r="X36">
        <f t="shared" si="48"/>
        <v>2083.1119226899109</v>
      </c>
      <c r="Y36">
        <f t="shared" si="49"/>
        <v>3460.243276257273</v>
      </c>
      <c r="Z36">
        <f t="shared" si="15"/>
        <v>6165.5988853625367</v>
      </c>
      <c r="AB36">
        <f>I36/'social care need'!C36</f>
        <v>0.15753627480011845</v>
      </c>
      <c r="AC36">
        <f>K36/'social care need'!E36</f>
        <v>0.30020112891714784</v>
      </c>
      <c r="AD36">
        <f>N36/'social care need'!G36</f>
        <v>0.88328538894881936</v>
      </c>
      <c r="AE36">
        <f>Q36/'social care need'!I36</f>
        <v>0.9327753171683808</v>
      </c>
      <c r="AG36">
        <f t="shared" si="16"/>
        <v>0.15753627480011845</v>
      </c>
      <c r="AH36">
        <f t="shared" si="17"/>
        <v>0.30020112891714784</v>
      </c>
      <c r="AI36">
        <f>M36/'social care need'!G36</f>
        <v>0.9444744096847657</v>
      </c>
      <c r="AJ36">
        <f>P36/'social care need'!I36</f>
        <v>0.98258389009834102</v>
      </c>
      <c r="AL36" s="3">
        <v>58.597070000000002</v>
      </c>
      <c r="AM36" s="3">
        <v>52.856560000000002</v>
      </c>
      <c r="AN36" s="3">
        <v>15.736890000000001</v>
      </c>
      <c r="AO36" s="3">
        <v>14.383789999999999</v>
      </c>
      <c r="AQ36" s="2">
        <v>63087</v>
      </c>
      <c r="AR36" s="2">
        <v>18170</v>
      </c>
      <c r="AS36" s="2">
        <v>12017</v>
      </c>
      <c r="AU36">
        <f t="shared" si="18"/>
        <v>4169462.2883574483</v>
      </c>
      <c r="AV36">
        <f t="shared" si="45"/>
        <v>1200867.5286422691</v>
      </c>
      <c r="AW36">
        <f t="shared" si="46"/>
        <v>794211.61759461462</v>
      </c>
      <c r="AY36" s="3">
        <v>0.19511000000000001</v>
      </c>
      <c r="AZ36" s="3">
        <v>0.78309660000000003</v>
      </c>
      <c r="BA36" s="3">
        <v>0.1732351</v>
      </c>
      <c r="BB36" s="3">
        <v>7.8510999999999997E-2</v>
      </c>
      <c r="BC36" s="3">
        <v>0.1238942</v>
      </c>
      <c r="BD36" s="3">
        <v>0.2031654</v>
      </c>
      <c r="BF36">
        <f t="shared" si="19"/>
        <v>766702677.07247472</v>
      </c>
      <c r="BG36">
        <f t="shared" si="20"/>
        <v>3077250062.1513658</v>
      </c>
      <c r="BH36">
        <f t="shared" si="21"/>
        <v>680743247.05508626</v>
      </c>
      <c r="BI36">
        <f t="shared" si="22"/>
        <v>308516190.24979275</v>
      </c>
      <c r="BJ36">
        <f t="shared" si="23"/>
        <v>486853645.7062816</v>
      </c>
      <c r="BK36">
        <f t="shared" si="24"/>
        <v>798357111.72415638</v>
      </c>
      <c r="BM36">
        <v>1.7446770687416659</v>
      </c>
      <c r="BN36">
        <v>3.8344999999999914</v>
      </c>
      <c r="BO36">
        <v>2</v>
      </c>
      <c r="BP36">
        <f t="shared" si="44"/>
        <v>19.438720167797264</v>
      </c>
      <c r="BQ36">
        <f t="shared" si="43"/>
        <v>4092325.1709046694</v>
      </c>
      <c r="BS36">
        <v>2052</v>
      </c>
      <c r="BT36">
        <f t="shared" si="50"/>
        <v>14.903718791512867</v>
      </c>
      <c r="BU36">
        <f t="shared" si="51"/>
        <v>59.817802844497137</v>
      </c>
      <c r="BV36">
        <f t="shared" si="52"/>
        <v>13.232777485621501</v>
      </c>
      <c r="BW36">
        <f t="shared" si="53"/>
        <v>5.9971598895006233</v>
      </c>
      <c r="BX36">
        <f t="shared" si="54"/>
        <v>9.4638117815563199</v>
      </c>
      <c r="BY36">
        <f t="shared" si="55"/>
        <v>15.519040488776731</v>
      </c>
      <c r="BZ36">
        <f t="shared" si="34"/>
        <v>118.93431128146517</v>
      </c>
      <c r="CA36">
        <f t="shared" si="35"/>
        <v>2.9062771484303376E-2</v>
      </c>
      <c r="CB36">
        <f t="shared" si="31"/>
        <v>2.5270540945265832E-2</v>
      </c>
      <c r="CC36">
        <f t="shared" si="36"/>
        <v>0.13048413297698419</v>
      </c>
      <c r="CD36">
        <f t="shared" si="37"/>
        <v>0.50294824260540527</v>
      </c>
      <c r="CE36">
        <f t="shared" si="32"/>
        <v>1.9324924470406872</v>
      </c>
      <c r="CG36">
        <f t="shared" si="38"/>
        <v>3.7922305390375457E-3</v>
      </c>
      <c r="CH36">
        <f t="shared" si="39"/>
        <v>1.3165983491165564E-2</v>
      </c>
      <c r="CI36">
        <f t="shared" si="40"/>
        <v>2.5270540945265832E-2</v>
      </c>
      <c r="CJ36">
        <f>childcare!Y35/'social care receipt'!BQ36*1000</f>
        <v>1.2457256271806388E-3</v>
      </c>
      <c r="CK36">
        <f t="shared" si="41"/>
        <v>6.6637670587609907</v>
      </c>
      <c r="CL36">
        <f t="shared" si="42"/>
        <v>1.9193811812252752</v>
      </c>
    </row>
    <row r="37" spans="1:90" x14ac:dyDescent="0.25">
      <c r="A37">
        <v>2053</v>
      </c>
      <c r="B37" s="3">
        <v>4789</v>
      </c>
      <c r="C37" s="3">
        <v>4658</v>
      </c>
      <c r="D37" s="3">
        <v>31777</v>
      </c>
      <c r="E37" s="3">
        <v>29621</v>
      </c>
      <c r="F37" s="3">
        <v>52637</v>
      </c>
      <c r="G37" s="3">
        <v>49942</v>
      </c>
      <c r="H37" s="1">
        <f>'social care need'!B37</f>
        <v>563582</v>
      </c>
      <c r="I37">
        <f t="shared" si="5"/>
        <v>4789</v>
      </c>
      <c r="J37" s="1">
        <f>'social care need'!D37</f>
        <v>280610</v>
      </c>
      <c r="K37">
        <f t="shared" si="6"/>
        <v>4658</v>
      </c>
      <c r="L37" s="1">
        <f>'social care need'!F37</f>
        <v>179415</v>
      </c>
      <c r="M37" s="1">
        <f t="shared" si="7"/>
        <v>31777</v>
      </c>
      <c r="N37" s="1">
        <f t="shared" si="8"/>
        <v>29621</v>
      </c>
      <c r="O37" s="1">
        <f>'social care need'!H37</f>
        <v>118468</v>
      </c>
      <c r="P37" s="1">
        <f t="shared" si="9"/>
        <v>52637</v>
      </c>
      <c r="Q37" s="1">
        <f t="shared" si="10"/>
        <v>49942</v>
      </c>
      <c r="R37" s="1">
        <f t="shared" si="11"/>
        <v>1142075</v>
      </c>
      <c r="S37" s="1">
        <f t="shared" si="12"/>
        <v>93861</v>
      </c>
      <c r="U37">
        <v>2053</v>
      </c>
      <c r="V37">
        <f t="shared" si="13"/>
        <v>316.50823305821831</v>
      </c>
      <c r="W37">
        <f t="shared" si="47"/>
        <v>307.85035489354374</v>
      </c>
      <c r="X37">
        <f t="shared" si="48"/>
        <v>2100.163316327209</v>
      </c>
      <c r="Y37">
        <f t="shared" si="49"/>
        <v>3478.814755373865</v>
      </c>
      <c r="Z37">
        <f t="shared" si="15"/>
        <v>6203.3366596528358</v>
      </c>
      <c r="AB37">
        <f>I37/'social care need'!C37</f>
        <v>0.15774564379590897</v>
      </c>
      <c r="AC37">
        <f>K37/'social care need'!E37</f>
        <v>0.30166439997409494</v>
      </c>
      <c r="AD37">
        <f>N37/'social care need'!G37</f>
        <v>0.8842353503089645</v>
      </c>
      <c r="AE37">
        <f>Q37/'social care need'!I37</f>
        <v>0.93092007157769163</v>
      </c>
      <c r="AG37">
        <f t="shared" si="16"/>
        <v>0.15774564379590897</v>
      </c>
      <c r="AH37">
        <f t="shared" si="17"/>
        <v>0.30166439997409494</v>
      </c>
      <c r="AI37">
        <f>M37/'social care need'!G37</f>
        <v>0.94859548046210329</v>
      </c>
      <c r="AJ37">
        <f>P37/'social care need'!I37</f>
        <v>0.98115493587831792</v>
      </c>
      <c r="AL37" s="3">
        <v>56.780659999999997</v>
      </c>
      <c r="AM37" s="3">
        <v>49.131010000000003</v>
      </c>
      <c r="AN37" s="3">
        <v>15.68008</v>
      </c>
      <c r="AO37" s="3">
        <v>14.520239999999999</v>
      </c>
      <c r="AQ37" s="2">
        <v>63362</v>
      </c>
      <c r="AR37" s="2">
        <v>18341</v>
      </c>
      <c r="AS37" s="2">
        <v>12142</v>
      </c>
      <c r="AU37">
        <f t="shared" si="18"/>
        <v>4187637.2234359635</v>
      </c>
      <c r="AV37">
        <f t="shared" si="45"/>
        <v>1212169.0337274552</v>
      </c>
      <c r="AW37">
        <f t="shared" si="46"/>
        <v>802472.95172121259</v>
      </c>
      <c r="AY37" s="3">
        <v>0.1923994</v>
      </c>
      <c r="AZ37" s="3">
        <v>0.77712179999999997</v>
      </c>
      <c r="BA37" s="3">
        <v>0.17159469999999999</v>
      </c>
      <c r="BB37" s="3">
        <v>7.8340099999999996E-2</v>
      </c>
      <c r="BC37" s="3">
        <v>0.1189437</v>
      </c>
      <c r="BD37" s="3">
        <v>0.2055814</v>
      </c>
      <c r="BF37">
        <f t="shared" si="19"/>
        <v>757758291.66391397</v>
      </c>
      <c r="BG37">
        <f t="shared" si="20"/>
        <v>3060666964.5684228</v>
      </c>
      <c r="BH37">
        <f t="shared" si="21"/>
        <v>675819710.09567487</v>
      </c>
      <c r="BI37">
        <f t="shared" si="22"/>
        <v>308539737.3629033</v>
      </c>
      <c r="BJ37">
        <f t="shared" si="23"/>
        <v>468455592.4612295</v>
      </c>
      <c r="BK37">
        <f t="shared" si="24"/>
        <v>809675136.52264905</v>
      </c>
      <c r="BM37">
        <v>1.732297188951577</v>
      </c>
      <c r="BN37">
        <v>3.8344999999999914</v>
      </c>
      <c r="BO37">
        <v>2</v>
      </c>
      <c r="BP37">
        <f t="shared" si="44"/>
        <v>19.788331267285731</v>
      </c>
      <c r="BQ37">
        <f t="shared" si="43"/>
        <v>4163723.0297397864</v>
      </c>
      <c r="BS37">
        <v>2053</v>
      </c>
      <c r="BT37">
        <f t="shared" si="50"/>
        <v>14.994772095978048</v>
      </c>
      <c r="BU37">
        <f t="shared" si="51"/>
        <v>60.565491793717825</v>
      </c>
      <c r="BV37">
        <f t="shared" si="52"/>
        <v>13.373344300334221</v>
      </c>
      <c r="BW37">
        <f t="shared" si="53"/>
        <v>6.1054865320584666</v>
      </c>
      <c r="BX37">
        <f t="shared" si="54"/>
        <v>9.2699544476354099</v>
      </c>
      <c r="BY37">
        <f t="shared" si="55"/>
        <v>16.02211982039498</v>
      </c>
      <c r="BZ37">
        <f t="shared" si="34"/>
        <v>120.33116899011895</v>
      </c>
      <c r="CA37">
        <f t="shared" si="35"/>
        <v>2.8899897550975936E-2</v>
      </c>
      <c r="CB37">
        <f t="shared" si="31"/>
        <v>2.5051870267231203E-2</v>
      </c>
      <c r="CC37">
        <f t="shared" si="36"/>
        <v>0.13315020501222458</v>
      </c>
      <c r="CD37">
        <f t="shared" si="37"/>
        <v>0.50332338912697827</v>
      </c>
      <c r="CE37">
        <f t="shared" si="32"/>
        <v>1.8879913892988369</v>
      </c>
      <c r="CG37">
        <f t="shared" si="38"/>
        <v>3.848027283744733E-3</v>
      </c>
      <c r="CH37">
        <f t="shared" si="39"/>
        <v>1.3359700358353193E-2</v>
      </c>
      <c r="CI37">
        <f t="shared" si="40"/>
        <v>2.5051870267231203E-2</v>
      </c>
      <c r="CJ37">
        <f>childcare!Y36/'social care receipt'!BQ37*1000</f>
        <v>1.2048361528902501E-3</v>
      </c>
      <c r="CK37">
        <f t="shared" si="41"/>
        <v>6.5103151355132312</v>
      </c>
      <c r="CL37">
        <f t="shared" si="42"/>
        <v>1.8751820471457989</v>
      </c>
    </row>
    <row r="38" spans="1:90" x14ac:dyDescent="0.25">
      <c r="A38">
        <v>2054</v>
      </c>
      <c r="B38" s="3">
        <v>4823</v>
      </c>
      <c r="C38" s="3">
        <v>4654</v>
      </c>
      <c r="D38" s="3">
        <v>32200</v>
      </c>
      <c r="E38" s="3">
        <v>29997</v>
      </c>
      <c r="F38" s="3">
        <v>53165</v>
      </c>
      <c r="G38" s="3">
        <v>50499</v>
      </c>
      <c r="H38" s="1">
        <f>'social care need'!B38</f>
        <v>562288</v>
      </c>
      <c r="I38">
        <f t="shared" si="5"/>
        <v>4823</v>
      </c>
      <c r="J38" s="1">
        <f>'social care need'!D38</f>
        <v>281370</v>
      </c>
      <c r="K38">
        <f t="shared" si="6"/>
        <v>4654</v>
      </c>
      <c r="L38" s="1">
        <f>'social care need'!F38</f>
        <v>182001</v>
      </c>
      <c r="M38" s="1">
        <f t="shared" si="7"/>
        <v>32200</v>
      </c>
      <c r="N38" s="1">
        <f t="shared" si="8"/>
        <v>29997</v>
      </c>
      <c r="O38" s="1">
        <f>'social care need'!H38</f>
        <v>119059</v>
      </c>
      <c r="P38" s="1">
        <f t="shared" si="9"/>
        <v>53165</v>
      </c>
      <c r="Q38" s="1">
        <f t="shared" si="10"/>
        <v>50499</v>
      </c>
      <c r="R38" s="1">
        <f t="shared" si="11"/>
        <v>1144718</v>
      </c>
      <c r="S38" s="1">
        <f t="shared" si="12"/>
        <v>94842</v>
      </c>
      <c r="U38">
        <v>2054</v>
      </c>
      <c r="V38">
        <f t="shared" si="13"/>
        <v>318.75531594065296</v>
      </c>
      <c r="W38">
        <f t="shared" si="47"/>
        <v>307.58599220149262</v>
      </c>
      <c r="X38">
        <f t="shared" si="48"/>
        <v>2128.1196710116164</v>
      </c>
      <c r="Y38">
        <f t="shared" si="49"/>
        <v>3513.710630724614</v>
      </c>
      <c r="Z38">
        <f t="shared" si="15"/>
        <v>6268.1716098783763</v>
      </c>
      <c r="AB38">
        <f>I38/'social care need'!C38</f>
        <v>0.15912765185258504</v>
      </c>
      <c r="AC38">
        <f>K38/'social care need'!E38</f>
        <v>0.30148344885664313</v>
      </c>
      <c r="AD38">
        <f>N38/'social care need'!G38</f>
        <v>0.88306985781153402</v>
      </c>
      <c r="AE38">
        <f>Q38/'social care need'!I38</f>
        <v>0.93219744517462899</v>
      </c>
      <c r="AG38">
        <f t="shared" si="16"/>
        <v>0.15912765185258504</v>
      </c>
      <c r="AH38">
        <f t="shared" si="17"/>
        <v>0.30148344885664313</v>
      </c>
      <c r="AI38">
        <f>M38/'social care need'!G38</f>
        <v>0.94792310636168275</v>
      </c>
      <c r="AJ38">
        <f>P38/'social care need'!I38</f>
        <v>0.98141106106475673</v>
      </c>
      <c r="AL38" s="3">
        <v>57.715899999999998</v>
      </c>
      <c r="AM38" s="3">
        <v>49.159059999999997</v>
      </c>
      <c r="AN38" s="3">
        <v>15.57497</v>
      </c>
      <c r="AO38" s="3">
        <v>14.301679999999999</v>
      </c>
      <c r="AQ38" s="2">
        <v>63716</v>
      </c>
      <c r="AR38" s="2">
        <v>18793</v>
      </c>
      <c r="AS38" s="2">
        <v>12310</v>
      </c>
      <c r="AU38">
        <f t="shared" si="18"/>
        <v>4211033.3216824885</v>
      </c>
      <c r="AV38">
        <f t="shared" si="45"/>
        <v>1242042.0179292331</v>
      </c>
      <c r="AW38">
        <f t="shared" si="46"/>
        <v>813576.18478736014</v>
      </c>
      <c r="AY38" s="3">
        <v>0.19657949999999999</v>
      </c>
      <c r="AZ38" s="3">
        <v>0.76885599999999998</v>
      </c>
      <c r="BA38" s="3">
        <v>0.17416280000000001</v>
      </c>
      <c r="BB38" s="3">
        <v>7.78784E-2</v>
      </c>
      <c r="BC38" s="3">
        <v>0.12017990000000001</v>
      </c>
      <c r="BD38" s="3">
        <v>0.20771310000000001</v>
      </c>
      <c r="BF38">
        <f t="shared" si="19"/>
        <v>776013179.09212554</v>
      </c>
      <c r="BG38">
        <f t="shared" si="20"/>
        <v>3035120085.380496</v>
      </c>
      <c r="BH38">
        <f t="shared" si="21"/>
        <v>687521476.59133339</v>
      </c>
      <c r="BI38">
        <f t="shared" si="22"/>
        <v>307431165.33823818</v>
      </c>
      <c r="BJ38">
        <f t="shared" si="23"/>
        <v>474419694.12870491</v>
      </c>
      <c r="BK38">
        <f t="shared" si="24"/>
        <v>819963948.78448963</v>
      </c>
      <c r="BM38">
        <v>1.7152239211331022</v>
      </c>
      <c r="BN38">
        <v>3.8344999999999914</v>
      </c>
      <c r="BO38">
        <v>2</v>
      </c>
      <c r="BP38">
        <f t="shared" si="44"/>
        <v>20.144230225225293</v>
      </c>
      <c r="BQ38">
        <f t="shared" si="43"/>
        <v>4235851.0867396984</v>
      </c>
      <c r="BS38">
        <v>2054</v>
      </c>
      <c r="BT38">
        <f t="shared" si="50"/>
        <v>15.632188137440764</v>
      </c>
      <c r="BU38">
        <f t="shared" si="51"/>
        <v>61.14015776111016</v>
      </c>
      <c r="BV38">
        <f t="shared" si="52"/>
        <v>13.849590909242663</v>
      </c>
      <c r="BW38">
        <f t="shared" si="53"/>
        <v>6.192964172982772</v>
      </c>
      <c r="BX38">
        <f t="shared" si="54"/>
        <v>9.5568195419095954</v>
      </c>
      <c r="BY38">
        <f t="shared" si="55"/>
        <v>16.517542560699599</v>
      </c>
      <c r="BZ38">
        <f t="shared" si="34"/>
        <v>122.88926308338554</v>
      </c>
      <c r="CA38">
        <f t="shared" si="35"/>
        <v>2.9011705219782042E-2</v>
      </c>
      <c r="CB38">
        <f t="shared" si="31"/>
        <v>2.5112242697974407E-2</v>
      </c>
      <c r="CC38">
        <f t="shared" si="36"/>
        <v>0.13440997322517714</v>
      </c>
      <c r="CD38">
        <f t="shared" si="37"/>
        <v>0.49752237280179623</v>
      </c>
      <c r="CE38">
        <f t="shared" si="32"/>
        <v>1.8675779909885315</v>
      </c>
      <c r="CG38">
        <f t="shared" si="38"/>
        <v>3.899462521807636E-3</v>
      </c>
      <c r="CH38">
        <f t="shared" si="39"/>
        <v>1.3538274811627919E-2</v>
      </c>
      <c r="CI38">
        <f t="shared" si="40"/>
        <v>2.5112242697974407E-2</v>
      </c>
      <c r="CJ38">
        <f>childcare!Y37/'social care receipt'!BQ38*1000</f>
        <v>1.1863867187873957E-3</v>
      </c>
      <c r="CK38">
        <f t="shared" si="41"/>
        <v>6.4399241068570054</v>
      </c>
      <c r="CL38">
        <f t="shared" si="42"/>
        <v>1.8549071463969469</v>
      </c>
    </row>
    <row r="39" spans="1:90" x14ac:dyDescent="0.25">
      <c r="A39">
        <v>2055</v>
      </c>
      <c r="B39" s="3">
        <v>4867</v>
      </c>
      <c r="C39" s="3">
        <v>4804</v>
      </c>
      <c r="D39" s="3">
        <v>32823</v>
      </c>
      <c r="E39" s="3">
        <v>30653</v>
      </c>
      <c r="F39" s="3">
        <v>53510</v>
      </c>
      <c r="G39" s="3">
        <v>50812</v>
      </c>
      <c r="H39" s="1">
        <f>'social care need'!B39</f>
        <v>562426</v>
      </c>
      <c r="I39">
        <f t="shared" si="5"/>
        <v>4867</v>
      </c>
      <c r="J39" s="1">
        <f>'social care need'!D39</f>
        <v>282028</v>
      </c>
      <c r="K39">
        <f t="shared" si="6"/>
        <v>4804</v>
      </c>
      <c r="L39" s="1">
        <f>'social care need'!F39</f>
        <v>184808</v>
      </c>
      <c r="M39" s="1">
        <f t="shared" si="7"/>
        <v>32823</v>
      </c>
      <c r="N39" s="1">
        <f t="shared" si="8"/>
        <v>30653</v>
      </c>
      <c r="O39" s="1">
        <f>'social care need'!H39</f>
        <v>119244</v>
      </c>
      <c r="P39" s="1">
        <f t="shared" si="9"/>
        <v>53510</v>
      </c>
      <c r="Q39" s="1">
        <f t="shared" si="10"/>
        <v>50812</v>
      </c>
      <c r="R39" s="1">
        <f t="shared" si="11"/>
        <v>1148506</v>
      </c>
      <c r="S39" s="1">
        <f t="shared" si="12"/>
        <v>96004</v>
      </c>
      <c r="U39">
        <v>2055</v>
      </c>
      <c r="V39">
        <f t="shared" si="13"/>
        <v>321.66330555321542</v>
      </c>
      <c r="W39">
        <f t="shared" si="47"/>
        <v>317.49959315341005</v>
      </c>
      <c r="X39">
        <f t="shared" si="48"/>
        <v>2169.2941602985802</v>
      </c>
      <c r="Y39">
        <f t="shared" si="49"/>
        <v>3536.5119129140244</v>
      </c>
      <c r="Z39">
        <f t="shared" si="15"/>
        <v>6344.9689719192302</v>
      </c>
      <c r="AB39">
        <f>I39/'social care need'!C39</f>
        <v>0.1596784776902887</v>
      </c>
      <c r="AC39">
        <f>K39/'social care need'!E39</f>
        <v>0.30788950842786644</v>
      </c>
      <c r="AD39">
        <f>N39/'social care need'!G39</f>
        <v>0.88354999567636128</v>
      </c>
      <c r="AE39">
        <f>Q39/'social care need'!I39</f>
        <v>0.93268966023605426</v>
      </c>
      <c r="AG39">
        <f t="shared" si="16"/>
        <v>0.1596784776902887</v>
      </c>
      <c r="AH39">
        <f t="shared" si="17"/>
        <v>0.30788950842786644</v>
      </c>
      <c r="AI39">
        <f>M39/'social care need'!G39</f>
        <v>0.9460986366125731</v>
      </c>
      <c r="AJ39">
        <f>P39/'social care need'!I39</f>
        <v>0.98221332990693666</v>
      </c>
      <c r="AL39" s="3">
        <v>58.12988</v>
      </c>
      <c r="AM39" s="3">
        <v>49.490729999999999</v>
      </c>
      <c r="AN39" s="3">
        <v>15.651339999999999</v>
      </c>
      <c r="AO39" s="3">
        <v>14.40818</v>
      </c>
      <c r="AQ39" s="2">
        <v>64358</v>
      </c>
      <c r="AR39" s="2">
        <v>18987</v>
      </c>
      <c r="AS39" s="2">
        <v>12644</v>
      </c>
      <c r="AU39">
        <f t="shared" si="18"/>
        <v>4253463.5337566957</v>
      </c>
      <c r="AV39">
        <f t="shared" si="45"/>
        <v>1254863.608493713</v>
      </c>
      <c r="AW39">
        <f t="shared" si="46"/>
        <v>835650.46957362967</v>
      </c>
      <c r="AY39" s="3">
        <v>0.20141149999999999</v>
      </c>
      <c r="AZ39" s="3">
        <v>0.78464599999999995</v>
      </c>
      <c r="BA39" s="3">
        <v>0.1751453</v>
      </c>
      <c r="BB39" s="3">
        <v>8.2905699999999999E-2</v>
      </c>
      <c r="BC39" s="3">
        <v>0.1203032</v>
      </c>
      <c r="BD39" s="3">
        <v>0.2075236</v>
      </c>
      <c r="BF39">
        <f t="shared" si="19"/>
        <v>797718917.42051876</v>
      </c>
      <c r="BG39">
        <f t="shared" si="20"/>
        <v>3107702180.2545552</v>
      </c>
      <c r="BH39">
        <f t="shared" si="21"/>
        <v>693687893.22998929</v>
      </c>
      <c r="BI39">
        <f t="shared" si="22"/>
        <v>328359826.78243446</v>
      </c>
      <c r="BJ39">
        <f t="shared" si="23"/>
        <v>476477949.20460922</v>
      </c>
      <c r="BK39">
        <f t="shared" si="24"/>
        <v>821926759.55051613</v>
      </c>
      <c r="BM39">
        <v>1.6993113735149166</v>
      </c>
      <c r="BN39">
        <v>3.8344999999999914</v>
      </c>
      <c r="BO39">
        <v>2</v>
      </c>
      <c r="BP39">
        <f t="shared" si="44"/>
        <v>20.506530130599561</v>
      </c>
      <c r="BQ39">
        <f t="shared" si="43"/>
        <v>4308505.4178430345</v>
      </c>
      <c r="BS39">
        <v>2055</v>
      </c>
      <c r="BT39">
        <f t="shared" si="50"/>
        <v>16.358447015833132</v>
      </c>
      <c r="BU39">
        <f t="shared" si="51"/>
        <v>63.728188396319986</v>
      </c>
      <c r="BV39">
        <f t="shared" si="52"/>
        <v>14.225131683752906</v>
      </c>
      <c r="BW39">
        <f t="shared" si="53"/>
        <v>6.7335206815924451</v>
      </c>
      <c r="BX39">
        <f t="shared" si="54"/>
        <v>9.7709094219306074</v>
      </c>
      <c r="BY39">
        <f t="shared" si="55"/>
        <v>16.85486585986872</v>
      </c>
      <c r="BZ39">
        <f t="shared" si="34"/>
        <v>127.67106305929779</v>
      </c>
      <c r="CA39">
        <f t="shared" si="35"/>
        <v>2.9632332021811338E-2</v>
      </c>
      <c r="CB39">
        <f t="shared" si="31"/>
        <v>2.572033372419593E-2</v>
      </c>
      <c r="CC39">
        <f t="shared" si="36"/>
        <v>0.13201790175460787</v>
      </c>
      <c r="CD39">
        <f t="shared" si="37"/>
        <v>0.49915922112061484</v>
      </c>
      <c r="CE39">
        <f t="shared" si="32"/>
        <v>1.906671785763161</v>
      </c>
      <c r="CG39">
        <f t="shared" si="38"/>
        <v>3.9119982976154096E-3</v>
      </c>
      <c r="CH39">
        <f t="shared" si="39"/>
        <v>1.358179690650984E-2</v>
      </c>
      <c r="CI39">
        <f t="shared" si="40"/>
        <v>2.572033372419593E-2</v>
      </c>
      <c r="CJ39">
        <f>childcare!Y38/'social care receipt'!BQ39*1000</f>
        <v>1.1612964018293118E-3</v>
      </c>
      <c r="CK39">
        <f t="shared" si="41"/>
        <v>6.5747302957350389</v>
      </c>
      <c r="CL39">
        <f t="shared" si="42"/>
        <v>1.8937357038425464</v>
      </c>
    </row>
    <row r="40" spans="1:90" x14ac:dyDescent="0.25">
      <c r="A40">
        <v>2056</v>
      </c>
      <c r="B40" s="3">
        <v>4867</v>
      </c>
      <c r="C40" s="3">
        <v>4918</v>
      </c>
      <c r="D40" s="3">
        <v>33421</v>
      </c>
      <c r="E40" s="3">
        <v>31182</v>
      </c>
      <c r="F40" s="3">
        <v>53509</v>
      </c>
      <c r="G40" s="3">
        <v>50802</v>
      </c>
      <c r="H40" s="1">
        <f>'social care need'!B40</f>
        <v>562082</v>
      </c>
      <c r="I40">
        <f t="shared" si="5"/>
        <v>4867</v>
      </c>
      <c r="J40" s="1">
        <f>'social care need'!D40</f>
        <v>282769</v>
      </c>
      <c r="K40">
        <f t="shared" si="6"/>
        <v>4918</v>
      </c>
      <c r="L40" s="1">
        <f>'social care need'!F40</f>
        <v>187854</v>
      </c>
      <c r="M40" s="1">
        <f t="shared" si="7"/>
        <v>33421</v>
      </c>
      <c r="N40" s="1">
        <f t="shared" si="8"/>
        <v>31182</v>
      </c>
      <c r="O40" s="1">
        <f>'social care need'!H40</f>
        <v>119199</v>
      </c>
      <c r="P40" s="1">
        <f t="shared" si="9"/>
        <v>53509</v>
      </c>
      <c r="Q40" s="1">
        <f t="shared" si="10"/>
        <v>50802</v>
      </c>
      <c r="R40" s="1">
        <f t="shared" si="11"/>
        <v>1151904</v>
      </c>
      <c r="S40" s="1">
        <f t="shared" si="12"/>
        <v>96715</v>
      </c>
      <c r="U40">
        <v>2056</v>
      </c>
      <c r="V40">
        <f t="shared" si="13"/>
        <v>321.66330555321542</v>
      </c>
      <c r="W40">
        <f t="shared" si="47"/>
        <v>325.03392987686732</v>
      </c>
      <c r="X40">
        <f t="shared" si="48"/>
        <v>2208.8163827602243</v>
      </c>
      <c r="Y40">
        <f t="shared" si="49"/>
        <v>3536.4458222410117</v>
      </c>
      <c r="Z40">
        <f t="shared" si="15"/>
        <v>6391.9594404313193</v>
      </c>
      <c r="AB40">
        <f>I40/'social care need'!C40</f>
        <v>0.15849290087273674</v>
      </c>
      <c r="AC40">
        <f>K40/'social care need'!E40</f>
        <v>0.31104926949592054</v>
      </c>
      <c r="AD40">
        <f>N40/'social care need'!G40</f>
        <v>0.88638107962136503</v>
      </c>
      <c r="AE40">
        <f>Q40/'social care need'!I40</f>
        <v>0.93295135254255968</v>
      </c>
      <c r="AG40">
        <f t="shared" si="16"/>
        <v>0.15849290087273674</v>
      </c>
      <c r="AH40">
        <f t="shared" si="17"/>
        <v>0.31104926949592054</v>
      </c>
      <c r="AI40">
        <f>M40/'social care need'!G40</f>
        <v>0.95002700474715029</v>
      </c>
      <c r="AJ40">
        <f>P40/'social care need'!I40</f>
        <v>0.9826639487264246</v>
      </c>
      <c r="AL40" s="3">
        <v>57.801250000000003</v>
      </c>
      <c r="AM40" s="3">
        <v>50.747039999999998</v>
      </c>
      <c r="AN40" s="3">
        <v>15.30349</v>
      </c>
      <c r="AO40" s="3">
        <v>14.3752</v>
      </c>
      <c r="AQ40" s="2">
        <v>64557</v>
      </c>
      <c r="AR40" s="2">
        <v>19335</v>
      </c>
      <c r="AS40" s="2">
        <v>12801</v>
      </c>
      <c r="AU40">
        <f t="shared" si="18"/>
        <v>4266615.577686239</v>
      </c>
      <c r="AV40">
        <f t="shared" si="45"/>
        <v>1277863.1627021616</v>
      </c>
      <c r="AW40">
        <f t="shared" si="46"/>
        <v>846026.70523663668</v>
      </c>
      <c r="AY40" s="3">
        <v>0.19894809999999999</v>
      </c>
      <c r="AZ40" s="3">
        <v>0.77364659999999996</v>
      </c>
      <c r="BA40" s="3">
        <v>0.17900949999999999</v>
      </c>
      <c r="BB40" s="3">
        <v>8.1009100000000001E-2</v>
      </c>
      <c r="BC40" s="3">
        <v>0.1260887</v>
      </c>
      <c r="BD40" s="3">
        <v>0.2139577</v>
      </c>
      <c r="BF40">
        <f t="shared" si="19"/>
        <v>790293556.90564346</v>
      </c>
      <c r="BG40">
        <f t="shared" si="20"/>
        <v>3073203128.3634152</v>
      </c>
      <c r="BH40">
        <f t="shared" si="21"/>
        <v>711090251.55254459</v>
      </c>
      <c r="BI40">
        <f t="shared" si="22"/>
        <v>321797342.02400005</v>
      </c>
      <c r="BJ40">
        <f t="shared" si="23"/>
        <v>500869760.54864877</v>
      </c>
      <c r="BK40">
        <f t="shared" si="24"/>
        <v>849917097.77751386</v>
      </c>
      <c r="BM40">
        <v>1.6851469467057143</v>
      </c>
      <c r="BN40">
        <v>3.8344999999999914</v>
      </c>
      <c r="BO40">
        <v>2</v>
      </c>
      <c r="BP40">
        <f t="shared" si="44"/>
        <v>20.875346106330781</v>
      </c>
      <c r="BQ40">
        <f t="shared" si="43"/>
        <v>4381720.3404369475</v>
      </c>
      <c r="BS40">
        <v>2056</v>
      </c>
      <c r="BT40">
        <f t="shared" si="50"/>
        <v>16.497651526008529</v>
      </c>
      <c r="BU40">
        <f t="shared" si="51"/>
        <v>64.154178959644796</v>
      </c>
      <c r="BV40">
        <f t="shared" si="52"/>
        <v>14.844255113997187</v>
      </c>
      <c r="BW40">
        <f t="shared" si="53"/>
        <v>6.7176308908483042</v>
      </c>
      <c r="BX40">
        <f t="shared" si="54"/>
        <v>10.455829605648066</v>
      </c>
      <c r="BY40">
        <f t="shared" si="55"/>
        <v>17.74231357779378</v>
      </c>
      <c r="BZ40">
        <f t="shared" si="34"/>
        <v>130.41185967394065</v>
      </c>
      <c r="CA40">
        <f t="shared" si="35"/>
        <v>2.9762707234057731E-2</v>
      </c>
      <c r="CB40">
        <f t="shared" si="31"/>
        <v>2.5713541107671743E-2</v>
      </c>
      <c r="CC40">
        <f t="shared" si="36"/>
        <v>0.13604831356713726</v>
      </c>
      <c r="CD40">
        <f t="shared" si="37"/>
        <v>0.49193515927190096</v>
      </c>
      <c r="CE40">
        <f t="shared" si="32"/>
        <v>1.8415956985890201</v>
      </c>
      <c r="CG40">
        <f t="shared" si="38"/>
        <v>4.049166126385991E-3</v>
      </c>
      <c r="CH40">
        <f t="shared" si="39"/>
        <v>1.4058020424706294E-2</v>
      </c>
      <c r="CI40">
        <f t="shared" si="40"/>
        <v>2.5713541107671743E-2</v>
      </c>
      <c r="CJ40">
        <f>childcare!Y39/'social care receipt'!BQ40*1000</f>
        <v>1.116862471546218E-3</v>
      </c>
      <c r="CK40">
        <f t="shared" si="41"/>
        <v>6.350329995134552</v>
      </c>
      <c r="CL40">
        <f t="shared" si="42"/>
        <v>1.8291011345012298</v>
      </c>
    </row>
    <row r="41" spans="1:90" x14ac:dyDescent="0.25">
      <c r="A41">
        <v>2057</v>
      </c>
      <c r="B41" s="3">
        <v>4743</v>
      </c>
      <c r="C41" s="3">
        <v>4942</v>
      </c>
      <c r="D41" s="3">
        <v>34033</v>
      </c>
      <c r="E41" s="3">
        <v>31760</v>
      </c>
      <c r="F41" s="3">
        <v>53257</v>
      </c>
      <c r="G41" s="3">
        <v>50606</v>
      </c>
      <c r="H41" s="1">
        <f>'social care need'!B41</f>
        <v>562010</v>
      </c>
      <c r="I41">
        <f t="shared" si="5"/>
        <v>4743</v>
      </c>
      <c r="J41" s="1">
        <f>'social care need'!D41</f>
        <v>283399</v>
      </c>
      <c r="K41">
        <f t="shared" si="6"/>
        <v>4942</v>
      </c>
      <c r="L41" s="1">
        <f>'social care need'!F41</f>
        <v>191238</v>
      </c>
      <c r="M41" s="1">
        <f t="shared" si="7"/>
        <v>34033</v>
      </c>
      <c r="N41" s="1">
        <f t="shared" si="8"/>
        <v>31760</v>
      </c>
      <c r="O41" s="1">
        <f>'social care need'!H41</f>
        <v>119034</v>
      </c>
      <c r="P41" s="1">
        <f t="shared" si="9"/>
        <v>53257</v>
      </c>
      <c r="Q41" s="1">
        <f t="shared" si="10"/>
        <v>50606</v>
      </c>
      <c r="R41" s="1">
        <f t="shared" si="11"/>
        <v>1155681</v>
      </c>
      <c r="S41" s="1">
        <f t="shared" si="12"/>
        <v>96975</v>
      </c>
      <c r="U41">
        <v>2057</v>
      </c>
      <c r="V41">
        <f t="shared" si="13"/>
        <v>313.46806209963029</v>
      </c>
      <c r="W41">
        <f t="shared" si="47"/>
        <v>326.62010602917417</v>
      </c>
      <c r="X41">
        <f t="shared" si="48"/>
        <v>2249.2638746440475</v>
      </c>
      <c r="Y41">
        <f t="shared" si="49"/>
        <v>3519.7909726417902</v>
      </c>
      <c r="Z41">
        <f t="shared" si="15"/>
        <v>6409.1430154146419</v>
      </c>
      <c r="AB41">
        <f>I41/'social care need'!C41</f>
        <v>0.1543392665386743</v>
      </c>
      <c r="AC41">
        <f>K41/'social care need'!E41</f>
        <v>0.30868207370393502</v>
      </c>
      <c r="AD41">
        <f>N41/'social care need'!G41</f>
        <v>0.88677928242356552</v>
      </c>
      <c r="AE41">
        <f>Q41/'social care need'!I41</f>
        <v>0.93179893205671149</v>
      </c>
      <c r="AG41">
        <f t="shared" si="16"/>
        <v>0.1543392665386743</v>
      </c>
      <c r="AH41">
        <f t="shared" si="17"/>
        <v>0.30868207370393502</v>
      </c>
      <c r="AI41">
        <f>M41/'social care need'!G41</f>
        <v>0.95024431104285911</v>
      </c>
      <c r="AJ41">
        <f>P41/'social care need'!I41</f>
        <v>0.9806113054686062</v>
      </c>
      <c r="AL41" s="3">
        <v>57.692160000000001</v>
      </c>
      <c r="AM41" s="3">
        <v>50.820430000000002</v>
      </c>
      <c r="AN41" s="3">
        <v>15.75839</v>
      </c>
      <c r="AO41" s="3">
        <v>14.472020000000001</v>
      </c>
      <c r="AQ41" s="2">
        <v>64536</v>
      </c>
      <c r="AR41" s="2">
        <v>19463</v>
      </c>
      <c r="AS41" s="2">
        <v>12964</v>
      </c>
      <c r="AU41">
        <f t="shared" si="18"/>
        <v>4265227.6735529713</v>
      </c>
      <c r="AV41">
        <f t="shared" si="45"/>
        <v>1286322.7688477978</v>
      </c>
      <c r="AW41">
        <f t="shared" si="46"/>
        <v>856799.48493772023</v>
      </c>
      <c r="AY41" s="3">
        <v>0.18952649999999999</v>
      </c>
      <c r="AZ41" s="3">
        <v>0.7960777</v>
      </c>
      <c r="BA41" s="3">
        <v>0.1793139</v>
      </c>
      <c r="BB41" s="3">
        <v>8.0601199999999998E-2</v>
      </c>
      <c r="BC41" s="3">
        <v>0.1255908</v>
      </c>
      <c r="BD41" s="3">
        <v>0.21395549999999999</v>
      </c>
      <c r="BF41">
        <f t="shared" si="19"/>
        <v>755336157.85230553</v>
      </c>
      <c r="BG41">
        <f t="shared" si="20"/>
        <v>3172676492.5743914</v>
      </c>
      <c r="BH41">
        <f t="shared" si="21"/>
        <v>714635010.27831233</v>
      </c>
      <c r="BI41">
        <f t="shared" si="22"/>
        <v>321226850.73741806</v>
      </c>
      <c r="BJ41">
        <f t="shared" si="23"/>
        <v>500527748.53963608</v>
      </c>
      <c r="BK41">
        <f t="shared" si="24"/>
        <v>852695139.31491888</v>
      </c>
      <c r="BM41">
        <v>1.6663979928731862</v>
      </c>
      <c r="BN41">
        <v>3.8344999999999914</v>
      </c>
      <c r="BO41">
        <v>2</v>
      </c>
      <c r="BP41">
        <f t="shared" si="44"/>
        <v>21.250795345860816</v>
      </c>
      <c r="BQ41">
        <f t="shared" si="43"/>
        <v>4455558.7669670042</v>
      </c>
      <c r="BS41">
        <v>2057</v>
      </c>
      <c r="BT41">
        <f t="shared" si="50"/>
        <v>16.051494107848164</v>
      </c>
      <c r="BU41">
        <f t="shared" si="51"/>
        <v>67.421898842321895</v>
      </c>
      <c r="BV41">
        <f t="shared" si="52"/>
        <v>15.186562350411556</v>
      </c>
      <c r="BW41">
        <f t="shared" si="53"/>
        <v>6.8263260646162509</v>
      </c>
      <c r="BX41">
        <f t="shared" si="54"/>
        <v>10.636612749140291</v>
      </c>
      <c r="BY41">
        <f t="shared" si="55"/>
        <v>18.12044989799162</v>
      </c>
      <c r="BZ41">
        <f t="shared" si="34"/>
        <v>134.24334401232977</v>
      </c>
      <c r="CA41">
        <f t="shared" si="35"/>
        <v>3.0129407114455397E-2</v>
      </c>
      <c r="CB41">
        <f t="shared" si="31"/>
        <v>2.6062476153442263E-2</v>
      </c>
      <c r="CC41">
        <f t="shared" si="36"/>
        <v>0.13498211051958986</v>
      </c>
      <c r="CD41">
        <f t="shared" si="37"/>
        <v>0.50223643740675461</v>
      </c>
      <c r="CE41">
        <f t="shared" si="32"/>
        <v>1.8584328470172533</v>
      </c>
      <c r="CG41">
        <f t="shared" si="38"/>
        <v>4.0669309610131361E-3</v>
      </c>
      <c r="CH41">
        <f t="shared" si="39"/>
        <v>1.4119696928024478E-2</v>
      </c>
      <c r="CI41">
        <f t="shared" si="40"/>
        <v>2.6062476153442263E-2</v>
      </c>
      <c r="CJ41">
        <f>childcare!Y40/'social care receipt'!BQ41*1000</f>
        <v>1.1240819978284948E-3</v>
      </c>
      <c r="CK41">
        <f t="shared" si="41"/>
        <v>6.4083891276457008</v>
      </c>
      <c r="CL41">
        <f t="shared" si="42"/>
        <v>1.8458240489364901</v>
      </c>
    </row>
    <row r="42" spans="1:90" x14ac:dyDescent="0.25">
      <c r="A42">
        <v>2058</v>
      </c>
      <c r="B42" s="3">
        <v>4738</v>
      </c>
      <c r="C42" s="3">
        <v>4992</v>
      </c>
      <c r="D42" s="3">
        <v>34495</v>
      </c>
      <c r="E42" s="3">
        <v>32146</v>
      </c>
      <c r="F42" s="3">
        <v>53245</v>
      </c>
      <c r="G42" s="3">
        <v>50589</v>
      </c>
      <c r="H42" s="1">
        <f>'social care need'!B42</f>
        <v>561760</v>
      </c>
      <c r="I42">
        <f t="shared" si="5"/>
        <v>4738</v>
      </c>
      <c r="J42" s="1">
        <f>'social care need'!D42</f>
        <v>283956</v>
      </c>
      <c r="K42">
        <f t="shared" si="6"/>
        <v>4992</v>
      </c>
      <c r="L42" s="1">
        <f>'social care need'!F42</f>
        <v>193964</v>
      </c>
      <c r="M42" s="1">
        <f t="shared" si="7"/>
        <v>34495</v>
      </c>
      <c r="N42" s="1">
        <f t="shared" si="8"/>
        <v>32146</v>
      </c>
      <c r="O42" s="1">
        <f>'social care need'!H42</f>
        <v>119052</v>
      </c>
      <c r="P42" s="1">
        <f t="shared" si="9"/>
        <v>53245</v>
      </c>
      <c r="Q42" s="1">
        <f t="shared" si="10"/>
        <v>50589</v>
      </c>
      <c r="R42" s="1">
        <f t="shared" si="11"/>
        <v>1158732</v>
      </c>
      <c r="S42" s="1">
        <f t="shared" si="12"/>
        <v>97470</v>
      </c>
      <c r="U42">
        <v>2058</v>
      </c>
      <c r="V42">
        <f t="shared" si="13"/>
        <v>313.13760873456636</v>
      </c>
      <c r="W42">
        <f t="shared" si="47"/>
        <v>329.92463967981331</v>
      </c>
      <c r="X42">
        <f t="shared" si="48"/>
        <v>2279.7977655759532</v>
      </c>
      <c r="Y42">
        <f t="shared" si="49"/>
        <v>3518.9978845656369</v>
      </c>
      <c r="Z42">
        <f t="shared" si="15"/>
        <v>6441.8578985559698</v>
      </c>
      <c r="AB42">
        <f>I42/'social care need'!C42</f>
        <v>0.15285843334623822</v>
      </c>
      <c r="AC42">
        <f>K42/'social care need'!E42</f>
        <v>0.3086053412462908</v>
      </c>
      <c r="AD42">
        <f>N42/'social care need'!G42</f>
        <v>0.88968227609874906</v>
      </c>
      <c r="AE42">
        <f>Q42/'social care need'!I42</f>
        <v>0.93160598861941324</v>
      </c>
      <c r="AG42">
        <f t="shared" si="16"/>
        <v>0.15285843334623822</v>
      </c>
      <c r="AH42">
        <f t="shared" si="17"/>
        <v>0.3086053412462908</v>
      </c>
      <c r="AI42">
        <f>M42/'social care need'!G42</f>
        <v>0.95469390014391675</v>
      </c>
      <c r="AJ42">
        <f>P42/'social care need'!I42</f>
        <v>0.98051673019906815</v>
      </c>
      <c r="AL42" s="3">
        <v>57.50741</v>
      </c>
      <c r="AM42" s="3">
        <v>49.09093</v>
      </c>
      <c r="AN42" s="3">
        <v>15.39714</v>
      </c>
      <c r="AO42" s="3">
        <v>14.296519999999999</v>
      </c>
      <c r="AQ42" s="2">
        <v>64852</v>
      </c>
      <c r="AR42" s="2">
        <v>19434</v>
      </c>
      <c r="AS42" s="2">
        <v>13181</v>
      </c>
      <c r="AU42">
        <f t="shared" si="18"/>
        <v>4286112.3262250107</v>
      </c>
      <c r="AV42">
        <f t="shared" si="45"/>
        <v>1284406.1393304269</v>
      </c>
      <c r="AW42">
        <f t="shared" si="46"/>
        <v>871141.16098149423</v>
      </c>
      <c r="AY42" s="3">
        <v>0.18903439999999999</v>
      </c>
      <c r="AZ42" s="3">
        <v>0.77755030000000003</v>
      </c>
      <c r="BA42" s="3">
        <v>0.176814</v>
      </c>
      <c r="BB42" s="3">
        <v>8.1814399999999995E-2</v>
      </c>
      <c r="BC42" s="3">
        <v>0.1227616</v>
      </c>
      <c r="BD42" s="3">
        <v>0.21396960000000001</v>
      </c>
      <c r="BF42">
        <f t="shared" si="19"/>
        <v>755363860.94142318</v>
      </c>
      <c r="BG42">
        <f t="shared" si="20"/>
        <v>3107018599.176456</v>
      </c>
      <c r="BH42">
        <f t="shared" si="21"/>
        <v>706532280.41296589</v>
      </c>
      <c r="BI42">
        <f t="shared" si="22"/>
        <v>326922724.4597066</v>
      </c>
      <c r="BJ42">
        <f t="shared" si="23"/>
        <v>490543922.96506149</v>
      </c>
      <c r="BK42">
        <f t="shared" si="24"/>
        <v>855002598.36353564</v>
      </c>
      <c r="BM42">
        <v>1.6565705974595772</v>
      </c>
      <c r="BN42">
        <v>3.8344999999999914</v>
      </c>
      <c r="BO42">
        <v>2</v>
      </c>
      <c r="BP42">
        <f t="shared" si="44"/>
        <v>21.632997150390043</v>
      </c>
      <c r="BQ42">
        <f t="shared" si="43"/>
        <v>4529806.1088310275</v>
      </c>
      <c r="BS42">
        <v>2058</v>
      </c>
      <c r="BT42">
        <f t="shared" si="50"/>
        <v>16.340784251253428</v>
      </c>
      <c r="BU42">
        <f t="shared" si="51"/>
        <v>67.214124502193144</v>
      </c>
      <c r="BV42">
        <f t="shared" si="52"/>
        <v>15.28441080883227</v>
      </c>
      <c r="BW42">
        <f t="shared" si="53"/>
        <v>7.0723183666345824</v>
      </c>
      <c r="BX42">
        <f t="shared" si="54"/>
        <v>10.611935287644327</v>
      </c>
      <c r="BY42">
        <f t="shared" si="55"/>
        <v>18.49626877397445</v>
      </c>
      <c r="BZ42">
        <f t="shared" si="34"/>
        <v>135.0198419905322</v>
      </c>
      <c r="CA42">
        <f t="shared" si="35"/>
        <v>2.9806980419604702E-2</v>
      </c>
      <c r="CB42">
        <f t="shared" si="31"/>
        <v>2.5723744111120043E-2</v>
      </c>
      <c r="CC42">
        <f t="shared" si="36"/>
        <v>0.13698926395774805</v>
      </c>
      <c r="CD42">
        <f t="shared" si="37"/>
        <v>0.49780923685947065</v>
      </c>
      <c r="CE42">
        <f t="shared" si="32"/>
        <v>1.8269542168607125</v>
      </c>
      <c r="CG42">
        <f t="shared" si="38"/>
        <v>4.0832363084846567E-3</v>
      </c>
      <c r="CH42">
        <f t="shared" si="39"/>
        <v>1.4176306338612219E-2</v>
      </c>
      <c r="CI42">
        <f t="shared" si="40"/>
        <v>2.5723744111120043E-2</v>
      </c>
      <c r="CJ42">
        <f>childcare!Y41/'social care receipt'!BQ42*1000</f>
        <v>1.0936356463881842E-3</v>
      </c>
      <c r="CK42">
        <f t="shared" si="41"/>
        <v>6.2998421271059053</v>
      </c>
      <c r="CL42">
        <f t="shared" si="42"/>
        <v>1.8145589899574823</v>
      </c>
    </row>
    <row r="43" spans="1:90" x14ac:dyDescent="0.25">
      <c r="A43">
        <v>2059</v>
      </c>
      <c r="B43" s="3">
        <v>4618</v>
      </c>
      <c r="C43" s="3">
        <v>4995</v>
      </c>
      <c r="D43" s="3">
        <v>34850</v>
      </c>
      <c r="E43" s="3">
        <v>32473</v>
      </c>
      <c r="F43" s="3">
        <v>53165</v>
      </c>
      <c r="G43" s="3">
        <v>50528</v>
      </c>
      <c r="H43" s="1">
        <f>'social care need'!B43</f>
        <v>560399</v>
      </c>
      <c r="I43">
        <f t="shared" si="5"/>
        <v>4618</v>
      </c>
      <c r="J43" s="1">
        <f>'social care need'!D43</f>
        <v>284289</v>
      </c>
      <c r="K43">
        <f t="shared" si="6"/>
        <v>4995</v>
      </c>
      <c r="L43" s="1">
        <f>'social care need'!F43</f>
        <v>196204</v>
      </c>
      <c r="M43" s="1">
        <f t="shared" si="7"/>
        <v>34850</v>
      </c>
      <c r="N43" s="1">
        <f t="shared" si="8"/>
        <v>32473</v>
      </c>
      <c r="O43" s="1">
        <f>'social care need'!H43</f>
        <v>119728</v>
      </c>
      <c r="P43" s="1">
        <f t="shared" si="9"/>
        <v>53165</v>
      </c>
      <c r="Q43" s="1">
        <f t="shared" si="10"/>
        <v>50528</v>
      </c>
      <c r="R43" s="1">
        <f t="shared" si="11"/>
        <v>1160620</v>
      </c>
      <c r="S43" s="1">
        <f t="shared" si="12"/>
        <v>97628</v>
      </c>
      <c r="U43">
        <v>2059</v>
      </c>
      <c r="V43">
        <f t="shared" si="13"/>
        <v>305.2067279730324</v>
      </c>
      <c r="W43">
        <f t="shared" si="47"/>
        <v>330.12291169885168</v>
      </c>
      <c r="X43">
        <f t="shared" si="48"/>
        <v>2303.2599544954915</v>
      </c>
      <c r="Y43">
        <f t="shared" si="49"/>
        <v>3513.710630724614</v>
      </c>
      <c r="Z43">
        <f t="shared" si="15"/>
        <v>6452.3002248919893</v>
      </c>
      <c r="AB43">
        <f>I43/'social care need'!C43</f>
        <v>0.14993506493506495</v>
      </c>
      <c r="AC43">
        <f>K43/'social care need'!E43</f>
        <v>0.30702563156924212</v>
      </c>
      <c r="AD43">
        <f>N43/'social care need'!G43</f>
        <v>0.89116056971925683</v>
      </c>
      <c r="AE43">
        <f>Q43/'social care need'!I43</f>
        <v>0.9328877647102265</v>
      </c>
      <c r="AG43">
        <f t="shared" si="16"/>
        <v>0.14993506493506495</v>
      </c>
      <c r="AH43">
        <f t="shared" si="17"/>
        <v>0.30702563156924212</v>
      </c>
      <c r="AI43">
        <f>M43/'social care need'!G43</f>
        <v>0.95639287576497711</v>
      </c>
      <c r="AJ43">
        <f>P43/'social care need'!I43</f>
        <v>0.98157413732621901</v>
      </c>
      <c r="AL43" s="3">
        <v>56.611750000000001</v>
      </c>
      <c r="AM43" s="3">
        <v>49.831049999999998</v>
      </c>
      <c r="AN43" s="3">
        <v>15.646599999999999</v>
      </c>
      <c r="AO43" s="3">
        <v>14.348100000000001</v>
      </c>
      <c r="AQ43" s="2">
        <v>64966</v>
      </c>
      <c r="AR43" s="2">
        <v>19526</v>
      </c>
      <c r="AS43" s="2">
        <v>13125</v>
      </c>
      <c r="AU43">
        <f t="shared" si="18"/>
        <v>4293646.6629484678</v>
      </c>
      <c r="AV43">
        <f t="shared" si="45"/>
        <v>1290486.4812476032</v>
      </c>
      <c r="AW43">
        <f t="shared" si="46"/>
        <v>867440.08329277835</v>
      </c>
      <c r="AY43" s="3">
        <v>0.1808949</v>
      </c>
      <c r="AZ43" s="3">
        <v>0.78662909999999997</v>
      </c>
      <c r="BA43" s="3">
        <v>0.17788419999999999</v>
      </c>
      <c r="BB43" s="3">
        <v>8.0450199999999999E-2</v>
      </c>
      <c r="BC43" s="3">
        <v>0.1263543</v>
      </c>
      <c r="BD43" s="3">
        <v>0.21457029999999999</v>
      </c>
      <c r="BF43">
        <f t="shared" si="19"/>
        <v>724016947.32932293</v>
      </c>
      <c r="BG43">
        <f t="shared" si="20"/>
        <v>3148418223.3021088</v>
      </c>
      <c r="BH43">
        <f t="shared" si="21"/>
        <v>711966868.39772022</v>
      </c>
      <c r="BI43">
        <f t="shared" si="22"/>
        <v>321995303.43881172</v>
      </c>
      <c r="BJ43">
        <f t="shared" si="23"/>
        <v>505722685.20524055</v>
      </c>
      <c r="BK43">
        <f t="shared" si="24"/>
        <v>858799963.92124379</v>
      </c>
      <c r="BM43">
        <v>1.6355235720945274</v>
      </c>
      <c r="BN43">
        <v>3.8344999999999914</v>
      </c>
      <c r="BO43">
        <v>2</v>
      </c>
      <c r="BP43">
        <f t="shared" si="44"/>
        <v>22.022072966786027</v>
      </c>
      <c r="BQ43">
        <f t="shared" si="43"/>
        <v>4604845.5449518505</v>
      </c>
      <c r="BS43">
        <v>2059</v>
      </c>
      <c r="BT43">
        <f t="shared" si="50"/>
        <v>15.944354043276025</v>
      </c>
      <c r="BU43">
        <f t="shared" si="51"/>
        <v>69.334695843517864</v>
      </c>
      <c r="BV43">
        <f t="shared" si="52"/>
        <v>15.67898632578874</v>
      </c>
      <c r="BW43">
        <f t="shared" si="53"/>
        <v>7.0910040672919195</v>
      </c>
      <c r="BX43">
        <f t="shared" si="54"/>
        <v>11.137061874548767</v>
      </c>
      <c r="BY43">
        <f t="shared" si="55"/>
        <v>18.912555469346842</v>
      </c>
      <c r="BZ43">
        <f t="shared" si="34"/>
        <v>138.09865762377015</v>
      </c>
      <c r="CA43">
        <f t="shared" si="35"/>
        <v>2.998985661422747E-2</v>
      </c>
      <c r="CB43">
        <f t="shared" si="31"/>
        <v>2.588275784517536E-2</v>
      </c>
      <c r="CC43">
        <f t="shared" si="36"/>
        <v>0.13694959672143495</v>
      </c>
      <c r="CD43">
        <f t="shared" si="37"/>
        <v>0.50206639975031642</v>
      </c>
      <c r="CE43">
        <f t="shared" si="32"/>
        <v>1.8275673893358024</v>
      </c>
      <c r="CG43">
        <f t="shared" si="38"/>
        <v>4.1070987690521102E-3</v>
      </c>
      <c r="CH43">
        <f t="shared" si="39"/>
        <v>1.4259152768610497E-2</v>
      </c>
      <c r="CI43">
        <f t="shared" si="40"/>
        <v>2.588275784517536E-2</v>
      </c>
      <c r="CJ43">
        <f>childcare!Y42/'social care receipt'!BQ43*1000</f>
        <v>1.1184288076738435E-3</v>
      </c>
      <c r="CK43">
        <f t="shared" si="41"/>
        <v>6.3019565149510441</v>
      </c>
      <c r="CL43">
        <f t="shared" si="42"/>
        <v>1.8151680022779881</v>
      </c>
    </row>
    <row r="44" spans="1:90" x14ac:dyDescent="0.25">
      <c r="A44">
        <v>2060</v>
      </c>
      <c r="B44" s="3">
        <v>4710</v>
      </c>
      <c r="C44" s="3">
        <v>5079</v>
      </c>
      <c r="D44" s="3">
        <v>34995</v>
      </c>
      <c r="E44" s="3">
        <v>32606</v>
      </c>
      <c r="F44" s="3">
        <v>53094</v>
      </c>
      <c r="G44" s="3">
        <v>50398</v>
      </c>
      <c r="H44" s="1">
        <f>'social care need'!B44</f>
        <v>560550</v>
      </c>
      <c r="I44">
        <f t="shared" si="5"/>
        <v>4710</v>
      </c>
      <c r="J44" s="1">
        <f>'social care need'!D44</f>
        <v>284894</v>
      </c>
      <c r="K44">
        <f t="shared" si="6"/>
        <v>5079</v>
      </c>
      <c r="L44" s="1">
        <f>'social care need'!F44</f>
        <v>197741</v>
      </c>
      <c r="M44" s="1">
        <f t="shared" si="7"/>
        <v>34995</v>
      </c>
      <c r="N44" s="1">
        <f t="shared" si="8"/>
        <v>32606</v>
      </c>
      <c r="O44" s="1">
        <f>'social care need'!H44</f>
        <v>120920</v>
      </c>
      <c r="P44" s="1">
        <f t="shared" si="9"/>
        <v>53094</v>
      </c>
      <c r="Q44" s="1">
        <f t="shared" si="10"/>
        <v>50398</v>
      </c>
      <c r="R44" s="1">
        <f t="shared" si="11"/>
        <v>1164105</v>
      </c>
      <c r="S44" s="1">
        <f t="shared" si="12"/>
        <v>97878</v>
      </c>
      <c r="U44">
        <v>2060</v>
      </c>
      <c r="V44">
        <f t="shared" si="13"/>
        <v>311.2870698902085</v>
      </c>
      <c r="W44">
        <f t="shared" si="47"/>
        <v>335.67452823192542</v>
      </c>
      <c r="X44">
        <f t="shared" si="48"/>
        <v>2312.843102082345</v>
      </c>
      <c r="Y44">
        <f t="shared" si="49"/>
        <v>3509.0181929407067</v>
      </c>
      <c r="Z44">
        <f t="shared" si="15"/>
        <v>6468.8228931451849</v>
      </c>
      <c r="AB44">
        <f>I44/'social care need'!C44</f>
        <v>0.15188159040340524</v>
      </c>
      <c r="AC44">
        <f>K44/'social care need'!E44</f>
        <v>0.30939327485380119</v>
      </c>
      <c r="AD44">
        <f>N44/'social care need'!G44</f>
        <v>0.89128830331028075</v>
      </c>
      <c r="AE44">
        <f>Q44/'social care need'!I44</f>
        <v>0.93241568148600396</v>
      </c>
      <c r="AG44">
        <f t="shared" si="16"/>
        <v>0.15188159040340524</v>
      </c>
      <c r="AH44">
        <f t="shared" si="17"/>
        <v>0.30939327485380119</v>
      </c>
      <c r="AI44">
        <f>M44/'social care need'!G44</f>
        <v>0.95659185960692128</v>
      </c>
      <c r="AJ44">
        <f>P44/'social care need'!I44</f>
        <v>0.98229449963922966</v>
      </c>
      <c r="AL44" s="3">
        <v>58.365519999999997</v>
      </c>
      <c r="AM44" s="3">
        <v>49.966380000000001</v>
      </c>
      <c r="AN44" s="3">
        <v>15.618779999999999</v>
      </c>
      <c r="AO44" s="3">
        <v>14.234400000000001</v>
      </c>
      <c r="AQ44" s="2">
        <v>64856</v>
      </c>
      <c r="AR44" s="2">
        <v>19633</v>
      </c>
      <c r="AS44" s="2">
        <v>13375</v>
      </c>
      <c r="AU44">
        <f t="shared" si="18"/>
        <v>4286376.6889170613</v>
      </c>
      <c r="AV44">
        <f t="shared" si="45"/>
        <v>1297558.183259971</v>
      </c>
      <c r="AW44">
        <f t="shared" si="46"/>
        <v>883962.75154597417</v>
      </c>
      <c r="AY44" s="3">
        <v>0.19037100000000001</v>
      </c>
      <c r="AZ44" s="3">
        <v>0.78750900000000001</v>
      </c>
      <c r="BA44" s="3">
        <v>0.17787829999999999</v>
      </c>
      <c r="BB44" s="3">
        <v>7.9943500000000001E-2</v>
      </c>
      <c r="BC44" s="3">
        <v>0.1227449</v>
      </c>
      <c r="BD44" s="3">
        <v>0.2144539</v>
      </c>
      <c r="BF44">
        <f t="shared" si="19"/>
        <v>764232151.75259018</v>
      </c>
      <c r="BG44">
        <f t="shared" si="20"/>
        <v>3161404297.8947973</v>
      </c>
      <c r="BH44">
        <f t="shared" si="21"/>
        <v>714081010.02302206</v>
      </c>
      <c r="BI44">
        <f t="shared" si="22"/>
        <v>320928045.88741559</v>
      </c>
      <c r="BJ44">
        <f t="shared" si="23"/>
        <v>492751517.0044623</v>
      </c>
      <c r="BK44">
        <f t="shared" si="24"/>
        <v>860911406.93033493</v>
      </c>
      <c r="BM44">
        <v>1.6473427983652726</v>
      </c>
      <c r="BN44">
        <v>3.8344999999999914</v>
      </c>
      <c r="BO44">
        <v>2</v>
      </c>
      <c r="BP44">
        <f t="shared" si="44"/>
        <v>22.418146426173955</v>
      </c>
      <c r="BQ44">
        <f t="shared" si="43"/>
        <v>4680158.8792980826</v>
      </c>
      <c r="BS44">
        <v>2060</v>
      </c>
      <c r="BT44">
        <f t="shared" si="50"/>
        <v>17.132668281579562</v>
      </c>
      <c r="BU44">
        <f t="shared" si="51"/>
        <v>70.872824462541232</v>
      </c>
      <c r="BV44">
        <f t="shared" si="52"/>
        <v>16.0083726428463</v>
      </c>
      <c r="BW44">
        <f t="shared" si="53"/>
        <v>7.1946119249699567</v>
      </c>
      <c r="BX44">
        <f t="shared" si="54"/>
        <v>11.046575659925381</v>
      </c>
      <c r="BY44">
        <f t="shared" si="55"/>
        <v>19.30003798052768</v>
      </c>
      <c r="BZ44">
        <f t="shared" si="34"/>
        <v>141.55509095239012</v>
      </c>
      <c r="CA44">
        <f t="shared" si="35"/>
        <v>3.024578750489346E-2</v>
      </c>
      <c r="CB44">
        <f t="shared" si="31"/>
        <v>2.6121987762560299E-2</v>
      </c>
      <c r="CC44">
        <f t="shared" si="36"/>
        <v>0.13634294500237332</v>
      </c>
      <c r="CD44">
        <f t="shared" si="37"/>
        <v>0.50067308767000274</v>
      </c>
      <c r="CE44">
        <f t="shared" si="32"/>
        <v>1.8369894089125913</v>
      </c>
      <c r="CG44">
        <f t="shared" si="38"/>
        <v>4.1237997423331594E-3</v>
      </c>
      <c r="CH44">
        <f t="shared" si="39"/>
        <v>1.4317135725142587E-2</v>
      </c>
      <c r="CI44">
        <f t="shared" si="40"/>
        <v>2.6121987762560299E-2</v>
      </c>
      <c r="CJ44">
        <f>childcare!Y43/'social care receipt'!BQ44*1000</f>
        <v>1.1149372419708564E-3</v>
      </c>
      <c r="CK44">
        <f t="shared" si="41"/>
        <v>6.3344462376296251</v>
      </c>
      <c r="CL44">
        <f t="shared" si="42"/>
        <v>1.8245260968426102</v>
      </c>
    </row>
    <row r="45" spans="1:90" x14ac:dyDescent="0.25">
      <c r="A45">
        <v>2061</v>
      </c>
      <c r="B45" s="3">
        <v>4817</v>
      </c>
      <c r="C45" s="3">
        <v>5126</v>
      </c>
      <c r="D45" s="3">
        <v>35485</v>
      </c>
      <c r="E45" s="3">
        <v>32956</v>
      </c>
      <c r="F45" s="3">
        <v>53037</v>
      </c>
      <c r="G45" s="3">
        <v>50280</v>
      </c>
      <c r="H45" s="1">
        <f>'social care need'!B45</f>
        <v>559800</v>
      </c>
      <c r="I45">
        <f t="shared" si="5"/>
        <v>4817</v>
      </c>
      <c r="J45" s="1">
        <f>'social care need'!D45</f>
        <v>285511</v>
      </c>
      <c r="K45">
        <f t="shared" si="6"/>
        <v>5126</v>
      </c>
      <c r="L45" s="1">
        <f>'social care need'!F45</f>
        <v>199091</v>
      </c>
      <c r="M45" s="1">
        <f t="shared" si="7"/>
        <v>35485</v>
      </c>
      <c r="N45" s="1">
        <f t="shared" si="8"/>
        <v>32956</v>
      </c>
      <c r="O45" s="1">
        <f>'social care need'!H45</f>
        <v>121748</v>
      </c>
      <c r="P45" s="1">
        <f t="shared" si="9"/>
        <v>53037</v>
      </c>
      <c r="Q45" s="1">
        <f t="shared" si="10"/>
        <v>50280</v>
      </c>
      <c r="R45" s="1">
        <f t="shared" si="11"/>
        <v>1166150</v>
      </c>
      <c r="S45" s="1">
        <f t="shared" si="12"/>
        <v>98465</v>
      </c>
      <c r="U45">
        <v>2061</v>
      </c>
      <c r="V45">
        <f t="shared" si="13"/>
        <v>318.35877190257628</v>
      </c>
      <c r="W45">
        <f t="shared" si="47"/>
        <v>338.78078986352625</v>
      </c>
      <c r="X45">
        <f t="shared" si="48"/>
        <v>2345.2275318586085</v>
      </c>
      <c r="Y45">
        <f t="shared" si="49"/>
        <v>3505.2510245789776</v>
      </c>
      <c r="Z45">
        <f t="shared" si="15"/>
        <v>6507.6181182036889</v>
      </c>
      <c r="AB45">
        <f>I45/'social care need'!C45</f>
        <v>0.15364741156581926</v>
      </c>
      <c r="AC45">
        <f>K45/'social care need'!E45</f>
        <v>0.30595678643905933</v>
      </c>
      <c r="AD45">
        <f>N45/'social care need'!G45</f>
        <v>0.89333441760863086</v>
      </c>
      <c r="AE45">
        <f>Q45/'social care need'!I45</f>
        <v>0.93173226595508118</v>
      </c>
      <c r="AG45">
        <f t="shared" si="16"/>
        <v>0.15364741156581926</v>
      </c>
      <c r="AH45">
        <f t="shared" si="17"/>
        <v>0.30595678643905933</v>
      </c>
      <c r="AI45">
        <f>M45/'social care need'!G45</f>
        <v>0.96188772329294403</v>
      </c>
      <c r="AJ45">
        <f>P45/'social care need'!I45</f>
        <v>0.98282188125416947</v>
      </c>
      <c r="AL45" s="3">
        <v>57.595480000000002</v>
      </c>
      <c r="AM45" s="3">
        <v>49.418129999999998</v>
      </c>
      <c r="AN45" s="3">
        <v>15.57023</v>
      </c>
      <c r="AO45" s="3">
        <v>14.314069999999999</v>
      </c>
      <c r="AQ45" s="2">
        <v>65147</v>
      </c>
      <c r="AR45" s="2">
        <v>19914</v>
      </c>
      <c r="AS45" s="2">
        <v>13390</v>
      </c>
      <c r="AU45">
        <f t="shared" si="18"/>
        <v>4305609.0747637814</v>
      </c>
      <c r="AV45">
        <f t="shared" si="45"/>
        <v>1316129.6623765628</v>
      </c>
      <c r="AW45">
        <f t="shared" si="46"/>
        <v>884954.11164116592</v>
      </c>
      <c r="AY45" s="3">
        <v>0.1886419</v>
      </c>
      <c r="AZ45" s="3">
        <v>0.79487870000000005</v>
      </c>
      <c r="BA45" s="3">
        <v>0.17672089999999999</v>
      </c>
      <c r="BB45" s="3">
        <v>8.1676499999999999E-2</v>
      </c>
      <c r="BC45" s="3">
        <v>0.1222651</v>
      </c>
      <c r="BD45" s="3">
        <v>0.21575069999999999</v>
      </c>
      <c r="BF45">
        <f t="shared" si="19"/>
        <v>758621134.49115646</v>
      </c>
      <c r="BG45">
        <f t="shared" si="20"/>
        <v>3196595142.3138533</v>
      </c>
      <c r="BH45">
        <f t="shared" si="21"/>
        <v>710680976.21100199</v>
      </c>
      <c r="BI45">
        <f t="shared" si="22"/>
        <v>328461063.48200983</v>
      </c>
      <c r="BJ45">
        <f t="shared" si="23"/>
        <v>491687630.74732977</v>
      </c>
      <c r="BK45">
        <f t="shared" si="24"/>
        <v>867638848.00386941</v>
      </c>
      <c r="BM45">
        <v>1.6296370842923835</v>
      </c>
      <c r="BN45">
        <v>3.8344999999999914</v>
      </c>
      <c r="BO45">
        <v>2</v>
      </c>
      <c r="BP45">
        <f t="shared" si="44"/>
        <v>22.821343383221169</v>
      </c>
      <c r="BQ45">
        <f t="shared" si="43"/>
        <v>4757257.1395482523</v>
      </c>
      <c r="BS45">
        <v>2061</v>
      </c>
      <c r="BT45">
        <f t="shared" si="50"/>
        <v>17.31275340799149</v>
      </c>
      <c r="BU45">
        <f t="shared" si="51"/>
        <v>72.95059539988118</v>
      </c>
      <c r="BV45">
        <f t="shared" si="52"/>
        <v>16.218694594034112</v>
      </c>
      <c r="BW45">
        <f t="shared" si="53"/>
        <v>7.4959227177409531</v>
      </c>
      <c r="BX45">
        <f t="shared" si="54"/>
        <v>11.220972258567269</v>
      </c>
      <c r="BY45">
        <f t="shared" si="55"/>
        <v>19.800684082918742</v>
      </c>
      <c r="BZ45">
        <f t="shared" si="34"/>
        <v>144.99962246113375</v>
      </c>
      <c r="CA45">
        <f t="shared" si="35"/>
        <v>3.0479668894858786E-2</v>
      </c>
      <c r="CB45">
        <f t="shared" si="31"/>
        <v>2.6317462921523697E-2</v>
      </c>
      <c r="CC45">
        <f t="shared" si="36"/>
        <v>0.13655679750632588</v>
      </c>
      <c r="CD45">
        <f t="shared" si="37"/>
        <v>0.50310886443469971</v>
      </c>
      <c r="CE45">
        <f t="shared" si="32"/>
        <v>1.8336584724869958</v>
      </c>
      <c r="CG45">
        <f t="shared" si="38"/>
        <v>4.1622059733350909E-3</v>
      </c>
      <c r="CH45">
        <f t="shared" si="39"/>
        <v>1.4450475667987321E-2</v>
      </c>
      <c r="CI45">
        <f t="shared" si="40"/>
        <v>2.6317462921523697E-2</v>
      </c>
      <c r="CJ45">
        <f>childcare!Y44/'social care receipt'!BQ45*1000</f>
        <v>1.071482824654964E-3</v>
      </c>
      <c r="CK45">
        <f t="shared" si="41"/>
        <v>6.322960249955158</v>
      </c>
      <c r="CL45">
        <f t="shared" si="42"/>
        <v>1.8212177596219727</v>
      </c>
    </row>
    <row r="46" spans="1:90" x14ac:dyDescent="0.25">
      <c r="A46">
        <v>2062</v>
      </c>
      <c r="B46" s="3">
        <v>4913</v>
      </c>
      <c r="C46" s="3">
        <v>5179</v>
      </c>
      <c r="D46" s="3">
        <v>35602</v>
      </c>
      <c r="E46" s="3">
        <v>33115</v>
      </c>
      <c r="F46" s="3">
        <v>53457</v>
      </c>
      <c r="G46" s="3">
        <v>50602</v>
      </c>
      <c r="H46" s="1">
        <f>'social care need'!B46</f>
        <v>560074</v>
      </c>
      <c r="I46">
        <f t="shared" si="5"/>
        <v>4913</v>
      </c>
      <c r="J46" s="1">
        <f>'social care need'!D46</f>
        <v>285661</v>
      </c>
      <c r="K46">
        <f t="shared" si="6"/>
        <v>5179</v>
      </c>
      <c r="L46" s="1">
        <f>'social care need'!F46</f>
        <v>200777</v>
      </c>
      <c r="M46" s="1">
        <f t="shared" si="7"/>
        <v>35602</v>
      </c>
      <c r="N46" s="1">
        <f t="shared" si="8"/>
        <v>33115</v>
      </c>
      <c r="O46" s="1">
        <f>'social care need'!H46</f>
        <v>122819</v>
      </c>
      <c r="P46" s="1">
        <f t="shared" si="9"/>
        <v>53457</v>
      </c>
      <c r="Q46" s="1">
        <f t="shared" si="10"/>
        <v>50602</v>
      </c>
      <c r="R46" s="1">
        <f t="shared" si="11"/>
        <v>1169331</v>
      </c>
      <c r="S46" s="1">
        <f t="shared" si="12"/>
        <v>99151</v>
      </c>
      <c r="U46">
        <v>2062</v>
      </c>
      <c r="V46">
        <f t="shared" si="13"/>
        <v>324.70347651180344</v>
      </c>
      <c r="W46">
        <f t="shared" si="47"/>
        <v>342.28359553320377</v>
      </c>
      <c r="X46">
        <f t="shared" si="48"/>
        <v>2352.9601406011047</v>
      </c>
      <c r="Y46">
        <f t="shared" si="49"/>
        <v>3533.009107244347</v>
      </c>
      <c r="Z46">
        <f t="shared" si="15"/>
        <v>6552.9563198904589</v>
      </c>
      <c r="AB46">
        <f>I46/'social care need'!C46</f>
        <v>0.15466708641586652</v>
      </c>
      <c r="AC46">
        <f>K46/'social care need'!E46</f>
        <v>0.30430695105470357</v>
      </c>
      <c r="AD46">
        <f>N46/'social care need'!G46</f>
        <v>0.89169830627137359</v>
      </c>
      <c r="AE46">
        <f>Q46/'social care need'!I46</f>
        <v>0.93373682947982217</v>
      </c>
      <c r="AG46">
        <f t="shared" si="16"/>
        <v>0.15466708641586652</v>
      </c>
      <c r="AH46">
        <f t="shared" si="17"/>
        <v>0.30430695105470357</v>
      </c>
      <c r="AI46">
        <f>M46/'social care need'!G46</f>
        <v>0.95866655895737407</v>
      </c>
      <c r="AJ46">
        <f>P46/'social care need'!I46</f>
        <v>0.98641891019135308</v>
      </c>
      <c r="AL46" s="3">
        <v>56.398719999999997</v>
      </c>
      <c r="AM46" s="3">
        <v>44.672710000000002</v>
      </c>
      <c r="AN46" s="3">
        <v>15.772180000000001</v>
      </c>
      <c r="AO46" s="3">
        <v>14.15873</v>
      </c>
      <c r="AQ46" s="2">
        <v>65514</v>
      </c>
      <c r="AR46" s="2">
        <v>20088</v>
      </c>
      <c r="AS46" s="2">
        <v>13533</v>
      </c>
      <c r="AU46">
        <f t="shared" si="18"/>
        <v>4329864.3517594729</v>
      </c>
      <c r="AV46">
        <f t="shared" si="45"/>
        <v>1327629.4394807871</v>
      </c>
      <c r="AW46">
        <f t="shared" si="46"/>
        <v>894405.07788199384</v>
      </c>
      <c r="AY46" s="3">
        <v>0.18403810000000001</v>
      </c>
      <c r="AZ46" s="3">
        <v>0.78382309999999999</v>
      </c>
      <c r="BA46" s="3">
        <v>0.17595169999999999</v>
      </c>
      <c r="BB46" s="3">
        <v>7.8967499999999996E-2</v>
      </c>
      <c r="BC46" s="3">
        <v>0.12102309999999999</v>
      </c>
      <c r="BD46" s="3">
        <v>0.2185008</v>
      </c>
      <c r="BF46">
        <f t="shared" si="19"/>
        <v>742125856.78551257</v>
      </c>
      <c r="BG46">
        <f t="shared" si="20"/>
        <v>3160733509.2884378</v>
      </c>
      <c r="BH46">
        <f t="shared" si="21"/>
        <v>709517790.69316316</v>
      </c>
      <c r="BI46">
        <f t="shared" si="22"/>
        <v>318433104.8609497</v>
      </c>
      <c r="BJ46">
        <f t="shared" si="23"/>
        <v>488020533.67394441</v>
      </c>
      <c r="BK46">
        <f t="shared" si="24"/>
        <v>881095237.39008331</v>
      </c>
      <c r="BM46">
        <v>1.6083939001508867</v>
      </c>
      <c r="BN46">
        <v>3.8344999999999914</v>
      </c>
      <c r="BO46">
        <v>2</v>
      </c>
      <c r="BP46">
        <f t="shared" si="44"/>
        <v>23.231791956128216</v>
      </c>
      <c r="BQ46">
        <f t="shared" si="43"/>
        <v>4834783.1660894779</v>
      </c>
      <c r="BS46">
        <v>2062</v>
      </c>
      <c r="BT46">
        <f t="shared" si="50"/>
        <v>17.240913510104431</v>
      </c>
      <c r="BU46">
        <f t="shared" si="51"/>
        <v>73.429503316552029</v>
      </c>
      <c r="BV46">
        <f t="shared" si="52"/>
        <v>16.48336970255529</v>
      </c>
      <c r="BW46">
        <f t="shared" si="53"/>
        <v>7.3977716440735435</v>
      </c>
      <c r="BX46">
        <f t="shared" si="54"/>
        <v>11.337591508631741</v>
      </c>
      <c r="BY46">
        <f t="shared" si="55"/>
        <v>20.469421248581817</v>
      </c>
      <c r="BZ46">
        <f t="shared" si="34"/>
        <v>146.35857093049887</v>
      </c>
      <c r="CA46">
        <f t="shared" si="35"/>
        <v>3.0272003087343874E-2</v>
      </c>
      <c r="CB46">
        <f t="shared" si="31"/>
        <v>2.6038220403530543E-2</v>
      </c>
      <c r="CC46">
        <f t="shared" si="36"/>
        <v>0.13985802893840846</v>
      </c>
      <c r="CD46">
        <f t="shared" si="37"/>
        <v>0.50170962212675208</v>
      </c>
      <c r="CE46">
        <f t="shared" si="32"/>
        <v>1.7835312959952552</v>
      </c>
      <c r="CG46">
        <f t="shared" si="38"/>
        <v>4.2337826838133299E-3</v>
      </c>
      <c r="CH46">
        <f t="shared" si="39"/>
        <v>1.4698977909295575E-2</v>
      </c>
      <c r="CI46">
        <f t="shared" si="40"/>
        <v>2.6038220403530543E-2</v>
      </c>
      <c r="CJ46">
        <f>childcare!Y45/'social care receipt'!BQ46*1000</f>
        <v>1.0298648462943216E-3</v>
      </c>
      <c r="CK46">
        <f t="shared" si="41"/>
        <v>6.150107917225017</v>
      </c>
      <c r="CL46">
        <f t="shared" si="42"/>
        <v>1.7714306779836764</v>
      </c>
    </row>
    <row r="47" spans="1:90" x14ac:dyDescent="0.25">
      <c r="A47">
        <v>2063</v>
      </c>
      <c r="B47" s="3">
        <v>4913</v>
      </c>
      <c r="C47" s="3">
        <v>5213</v>
      </c>
      <c r="D47" s="3">
        <v>35732</v>
      </c>
      <c r="E47" s="3">
        <v>33283</v>
      </c>
      <c r="F47" s="3">
        <v>53679</v>
      </c>
      <c r="G47" s="3">
        <v>50789</v>
      </c>
      <c r="H47" s="1">
        <f>'social care need'!B47</f>
        <v>559710</v>
      </c>
      <c r="I47">
        <f t="shared" si="5"/>
        <v>4913</v>
      </c>
      <c r="J47" s="1">
        <f>'social care need'!D47</f>
        <v>285814</v>
      </c>
      <c r="K47">
        <f t="shared" si="6"/>
        <v>5213</v>
      </c>
      <c r="L47" s="1">
        <f>'social care need'!F47</f>
        <v>202268</v>
      </c>
      <c r="M47" s="1">
        <f t="shared" si="7"/>
        <v>35732</v>
      </c>
      <c r="N47" s="1">
        <f t="shared" si="8"/>
        <v>33283</v>
      </c>
      <c r="O47" s="1">
        <f>'social care need'!H47</f>
        <v>123950</v>
      </c>
      <c r="P47" s="1">
        <f t="shared" si="9"/>
        <v>53679</v>
      </c>
      <c r="Q47" s="1">
        <f t="shared" si="10"/>
        <v>50789</v>
      </c>
      <c r="R47" s="1">
        <f t="shared" si="11"/>
        <v>1171742</v>
      </c>
      <c r="S47" s="1">
        <f t="shared" si="12"/>
        <v>99537</v>
      </c>
      <c r="U47">
        <v>2063</v>
      </c>
      <c r="V47">
        <f t="shared" si="13"/>
        <v>324.70347651180344</v>
      </c>
      <c r="W47">
        <f t="shared" si="47"/>
        <v>344.53067841563842</v>
      </c>
      <c r="X47">
        <f t="shared" si="48"/>
        <v>2361.551928092766</v>
      </c>
      <c r="Y47">
        <f t="shared" si="49"/>
        <v>3547.6812366531849</v>
      </c>
      <c r="Z47">
        <f t="shared" si="15"/>
        <v>6578.4673196733929</v>
      </c>
      <c r="AB47">
        <f>I47/'social care need'!C47</f>
        <v>0.15424463142031897</v>
      </c>
      <c r="AC47">
        <f>K47/'social care need'!E47</f>
        <v>0.30773317591499411</v>
      </c>
      <c r="AD47">
        <f>N47/'social care need'!G47</f>
        <v>0.89175575382471939</v>
      </c>
      <c r="AE47">
        <f>Q47/'social care need'!I47</f>
        <v>0.93497910568656684</v>
      </c>
      <c r="AG47">
        <f t="shared" si="16"/>
        <v>0.15424463142031897</v>
      </c>
      <c r="AH47">
        <f t="shared" si="17"/>
        <v>0.30773317591499411</v>
      </c>
      <c r="AI47">
        <f>M47/'social care need'!G47</f>
        <v>0.9573721297859229</v>
      </c>
      <c r="AJ47">
        <f>P47/'social care need'!I47</f>
        <v>0.98818136632241671</v>
      </c>
      <c r="AL47" s="3">
        <v>56.14969</v>
      </c>
      <c r="AM47" s="3">
        <v>49.239100000000001</v>
      </c>
      <c r="AN47" s="3">
        <v>15.58745</v>
      </c>
      <c r="AO47" s="3">
        <v>14.217829999999999</v>
      </c>
      <c r="AQ47" s="2">
        <v>66020</v>
      </c>
      <c r="AR47" s="2">
        <v>19838</v>
      </c>
      <c r="AS47" s="2">
        <v>13671</v>
      </c>
      <c r="AU47">
        <f t="shared" si="18"/>
        <v>4363306.2323039416</v>
      </c>
      <c r="AV47">
        <f t="shared" si="45"/>
        <v>1311106.7712275914</v>
      </c>
      <c r="AW47">
        <f t="shared" si="46"/>
        <v>903525.59075775801</v>
      </c>
      <c r="AY47" s="3">
        <v>0.18844279999999999</v>
      </c>
      <c r="AZ47" s="3">
        <v>0.79272830000000005</v>
      </c>
      <c r="BA47" s="3">
        <v>0.1780458</v>
      </c>
      <c r="BB47" s="3">
        <v>8.1099500000000005E-2</v>
      </c>
      <c r="BC47" s="3">
        <v>0.125917</v>
      </c>
      <c r="BD47" s="3">
        <v>0.21493110000000001</v>
      </c>
      <c r="BF47">
        <f t="shared" si="19"/>
        <v>761454407.26111996</v>
      </c>
      <c r="BG47">
        <f t="shared" si="20"/>
        <v>3203234391.5268474</v>
      </c>
      <c r="BH47">
        <f t="shared" si="21"/>
        <v>719442499.81602871</v>
      </c>
      <c r="BI47">
        <f t="shared" si="22"/>
        <v>327704596.31078082</v>
      </c>
      <c r="BJ47">
        <f t="shared" si="23"/>
        <v>508801899.56367904</v>
      </c>
      <c r="BK47">
        <f t="shared" si="24"/>
        <v>868487590.67728007</v>
      </c>
      <c r="BM47">
        <v>1.5970643940730724</v>
      </c>
      <c r="BN47">
        <v>3.8344999999999914</v>
      </c>
      <c r="BO47">
        <v>2</v>
      </c>
      <c r="BP47">
        <f t="shared" si="44"/>
        <v>23.649622567339165</v>
      </c>
      <c r="BQ47">
        <f t="shared" si="43"/>
        <v>4912545.5236183833</v>
      </c>
      <c r="BS47">
        <v>2063</v>
      </c>
      <c r="BT47">
        <f t="shared" si="50"/>
        <v>18.008109333962448</v>
      </c>
      <c r="BU47">
        <f t="shared" si="51"/>
        <v>75.755284354330257</v>
      </c>
      <c r="BV47">
        <f t="shared" si="52"/>
        <v>17.014543579552054</v>
      </c>
      <c r="BW47">
        <f t="shared" si="53"/>
        <v>7.7500900163322131</v>
      </c>
      <c r="BX47">
        <f t="shared" si="54"/>
        <v>12.032972886226219</v>
      </c>
      <c r="BY47">
        <f t="shared" si="55"/>
        <v>20.539403723935422</v>
      </c>
      <c r="BZ47">
        <f t="shared" si="34"/>
        <v>151.10040389433863</v>
      </c>
      <c r="CA47">
        <f t="shared" si="35"/>
        <v>3.0758066906023122E-2</v>
      </c>
      <c r="CB47">
        <f t="shared" si="31"/>
        <v>2.6577056546895305E-2</v>
      </c>
      <c r="CC47">
        <f t="shared" si="36"/>
        <v>0.13593215633161509</v>
      </c>
      <c r="CD47">
        <f t="shared" si="37"/>
        <v>0.5013572591593094</v>
      </c>
      <c r="CE47">
        <f t="shared" si="32"/>
        <v>1.8434171974181488</v>
      </c>
      <c r="CG47">
        <f t="shared" si="38"/>
        <v>4.1810103591278115E-3</v>
      </c>
      <c r="CH47">
        <f t="shared" si="39"/>
        <v>1.45157613172536E-2</v>
      </c>
      <c r="CI47">
        <f t="shared" si="40"/>
        <v>2.6577056546895305E-2</v>
      </c>
      <c r="CJ47">
        <f>childcare!Y46/'social care receipt'!BQ47*1000</f>
        <v>1.0349513624408745E-3</v>
      </c>
      <c r="CK47">
        <f t="shared" si="41"/>
        <v>6.3566110255798236</v>
      </c>
      <c r="CL47">
        <f t="shared" si="42"/>
        <v>1.830910275116298</v>
      </c>
    </row>
    <row r="48" spans="1:90" x14ac:dyDescent="0.25">
      <c r="A48">
        <v>2064</v>
      </c>
      <c r="B48" s="3">
        <v>4686</v>
      </c>
      <c r="C48" s="3">
        <v>5262</v>
      </c>
      <c r="D48" s="3">
        <v>36205</v>
      </c>
      <c r="E48" s="3">
        <v>33739</v>
      </c>
      <c r="F48" s="3">
        <v>53612</v>
      </c>
      <c r="G48" s="3">
        <v>50763</v>
      </c>
      <c r="H48" s="1">
        <f>'social care need'!B48</f>
        <v>559589</v>
      </c>
      <c r="I48">
        <f t="shared" si="5"/>
        <v>4686</v>
      </c>
      <c r="J48" s="1">
        <f>'social care need'!D48</f>
        <v>285697</v>
      </c>
      <c r="K48">
        <f t="shared" si="6"/>
        <v>5262</v>
      </c>
      <c r="L48" s="1">
        <f>'social care need'!F48</f>
        <v>203534</v>
      </c>
      <c r="M48" s="1">
        <f t="shared" si="7"/>
        <v>36205</v>
      </c>
      <c r="N48" s="1">
        <f t="shared" si="8"/>
        <v>33739</v>
      </c>
      <c r="O48" s="1">
        <f>'social care need'!H48</f>
        <v>124976</v>
      </c>
      <c r="P48" s="1">
        <f t="shared" si="9"/>
        <v>53612</v>
      </c>
      <c r="Q48" s="1">
        <f t="shared" si="10"/>
        <v>50763</v>
      </c>
      <c r="R48" s="1">
        <f t="shared" si="11"/>
        <v>1173796</v>
      </c>
      <c r="S48" s="1">
        <f t="shared" si="12"/>
        <v>99765</v>
      </c>
      <c r="U48">
        <v>2064</v>
      </c>
      <c r="V48">
        <f t="shared" si="13"/>
        <v>309.70089373790171</v>
      </c>
      <c r="W48">
        <f t="shared" si="47"/>
        <v>347.76912139326475</v>
      </c>
      <c r="X48">
        <f t="shared" si="48"/>
        <v>2392.8128164278123</v>
      </c>
      <c r="Y48">
        <f t="shared" si="49"/>
        <v>3543.2531615613284</v>
      </c>
      <c r="Z48">
        <f t="shared" si="15"/>
        <v>6593.5359931203075</v>
      </c>
      <c r="AB48">
        <f>I48/'social care need'!C48</f>
        <v>0.14676772738661989</v>
      </c>
      <c r="AC48">
        <f>K48/'social care need'!E48</f>
        <v>0.30594802023373452</v>
      </c>
      <c r="AD48">
        <f>N48/'social care need'!G48</f>
        <v>0.89025806111140426</v>
      </c>
      <c r="AE48">
        <f>Q48/'social care need'!I48</f>
        <v>0.93596504166973971</v>
      </c>
      <c r="AG48">
        <f t="shared" si="16"/>
        <v>0.14676772738661989</v>
      </c>
      <c r="AH48">
        <f t="shared" si="17"/>
        <v>0.30594802023373452</v>
      </c>
      <c r="AI48">
        <f>M48/'social care need'!G48</f>
        <v>0.95532745791334639</v>
      </c>
      <c r="AJ48">
        <f>P48/'social care need'!I48</f>
        <v>0.98849472674976036</v>
      </c>
      <c r="AL48" s="3">
        <v>56.77937</v>
      </c>
      <c r="AM48" s="3">
        <v>49.531610000000001</v>
      </c>
      <c r="AN48" s="3">
        <v>15.713749999999999</v>
      </c>
      <c r="AO48" s="3">
        <v>14.1637</v>
      </c>
      <c r="AQ48" s="2">
        <v>65603</v>
      </c>
      <c r="AR48" s="2">
        <v>20179</v>
      </c>
      <c r="AS48" s="2">
        <v>13970</v>
      </c>
      <c r="AU48">
        <f t="shared" si="18"/>
        <v>4335746.4216576107</v>
      </c>
      <c r="AV48">
        <f t="shared" si="45"/>
        <v>1333643.6907249505</v>
      </c>
      <c r="AW48">
        <f t="shared" si="46"/>
        <v>923286.70198858005</v>
      </c>
      <c r="AY48" s="3">
        <v>0.18320259999999999</v>
      </c>
      <c r="AZ48" s="3">
        <v>0.7933325</v>
      </c>
      <c r="BA48" s="3">
        <v>0.17634859999999999</v>
      </c>
      <c r="BB48" s="3">
        <v>8.15998E-2</v>
      </c>
      <c r="BC48" s="3">
        <v>0.12731819999999999</v>
      </c>
      <c r="BD48" s="3">
        <v>0.21851039999999999</v>
      </c>
      <c r="BF48">
        <f t="shared" si="19"/>
        <v>741577623.83989084</v>
      </c>
      <c r="BG48">
        <f t="shared" si="20"/>
        <v>3211295201.4052215</v>
      </c>
      <c r="BH48">
        <f t="shared" si="21"/>
        <v>713833623.29732978</v>
      </c>
      <c r="BI48">
        <f t="shared" si="22"/>
        <v>330304186.6753546</v>
      </c>
      <c r="BJ48">
        <f t="shared" si="23"/>
        <v>515365656.53310597</v>
      </c>
      <c r="BK48">
        <f t="shared" si="24"/>
        <v>884498490.83093846</v>
      </c>
      <c r="BM48">
        <v>1.6009267250737906</v>
      </c>
      <c r="BN48">
        <v>3.8344999999999914</v>
      </c>
      <c r="BO48">
        <v>2</v>
      </c>
      <c r="BP48">
        <f t="shared" si="44"/>
        <v>24.074967984984099</v>
      </c>
      <c r="BQ48">
        <f t="shared" si="43"/>
        <v>4991002.0390187232</v>
      </c>
      <c r="BS48">
        <v>2064</v>
      </c>
      <c r="BT48">
        <f t="shared" si="50"/>
        <v>17.853457552325953</v>
      </c>
      <c r="BU48">
        <f t="shared" si="51"/>
        <v>77.311829164163768</v>
      </c>
      <c r="BV48">
        <f t="shared" si="52"/>
        <v>17.185521627488416</v>
      </c>
      <c r="BW48">
        <f t="shared" si="53"/>
        <v>7.9520627195153732</v>
      </c>
      <c r="BX48">
        <f t="shared" si="54"/>
        <v>12.407411681594837</v>
      </c>
      <c r="BY48">
        <f t="shared" si="55"/>
        <v>21.294272849521594</v>
      </c>
      <c r="BZ48">
        <f t="shared" si="34"/>
        <v>154.00455559460994</v>
      </c>
      <c r="CA48">
        <f t="shared" si="35"/>
        <v>3.085644012778016E-2</v>
      </c>
      <c r="CB48">
        <f t="shared" si="31"/>
        <v>2.6589907539124227E-2</v>
      </c>
      <c r="CC48">
        <f t="shared" si="36"/>
        <v>0.13827040873761581</v>
      </c>
      <c r="CD48">
        <f t="shared" si="37"/>
        <v>0.50201001435096271</v>
      </c>
      <c r="CE48">
        <f t="shared" si="32"/>
        <v>1.8073395728532828</v>
      </c>
      <c r="CG48">
        <f t="shared" si="38"/>
        <v>4.266532588655933E-3</v>
      </c>
      <c r="CH48">
        <f t="shared" si="39"/>
        <v>1.4812680043713909E-2</v>
      </c>
      <c r="CI48">
        <f t="shared" si="40"/>
        <v>2.6589907539124227E-2</v>
      </c>
      <c r="CJ48">
        <f>childcare!Y47/'social care receipt'!BQ48*1000</f>
        <v>1.0123419459092595E-3</v>
      </c>
      <c r="CK48">
        <f t="shared" si="41"/>
        <v>6.2322054236320108</v>
      </c>
      <c r="CL48">
        <f t="shared" si="42"/>
        <v>1.795077424251005</v>
      </c>
    </row>
    <row r="49" spans="1:90" x14ac:dyDescent="0.25">
      <c r="A49">
        <v>2065</v>
      </c>
      <c r="B49" s="3">
        <v>4768</v>
      </c>
      <c r="C49" s="3">
        <v>5202</v>
      </c>
      <c r="D49" s="3">
        <v>36395</v>
      </c>
      <c r="E49" s="3">
        <v>33902</v>
      </c>
      <c r="F49" s="3">
        <v>54151</v>
      </c>
      <c r="G49" s="3">
        <v>51160</v>
      </c>
      <c r="H49" s="1">
        <f>'social care need'!B49</f>
        <v>559332</v>
      </c>
      <c r="I49">
        <f t="shared" si="5"/>
        <v>4768</v>
      </c>
      <c r="J49" s="1">
        <f>'social care need'!D49</f>
        <v>285791</v>
      </c>
      <c r="K49">
        <f t="shared" si="6"/>
        <v>5202</v>
      </c>
      <c r="L49" s="1">
        <f>'social care need'!F49</f>
        <v>204320</v>
      </c>
      <c r="M49" s="1">
        <f t="shared" si="7"/>
        <v>36395</v>
      </c>
      <c r="N49" s="1">
        <f t="shared" si="8"/>
        <v>33902</v>
      </c>
      <c r="O49" s="1">
        <f>'social care need'!H49</f>
        <v>126628</v>
      </c>
      <c r="P49" s="1">
        <f t="shared" si="9"/>
        <v>54151</v>
      </c>
      <c r="Q49" s="1">
        <f t="shared" si="10"/>
        <v>51160</v>
      </c>
      <c r="R49" s="1">
        <f t="shared" si="11"/>
        <v>1176071</v>
      </c>
      <c r="S49" s="1">
        <f t="shared" si="12"/>
        <v>100516</v>
      </c>
      <c r="U49">
        <v>2065</v>
      </c>
      <c r="V49">
        <f t="shared" si="13"/>
        <v>315.12032892494989</v>
      </c>
      <c r="W49">
        <f t="shared" si="47"/>
        <v>343.80368101249775</v>
      </c>
      <c r="X49">
        <f t="shared" si="48"/>
        <v>2405.3700443002413</v>
      </c>
      <c r="Y49">
        <f t="shared" si="49"/>
        <v>3578.876034315218</v>
      </c>
      <c r="Z49">
        <f t="shared" si="15"/>
        <v>6643.1700885529071</v>
      </c>
      <c r="AB49">
        <f>I49/'social care need'!C49</f>
        <v>0.14971582880648099</v>
      </c>
      <c r="AC49">
        <f>K49/'social care need'!E49</f>
        <v>0.30437072143233279</v>
      </c>
      <c r="AD49">
        <f>N49/'social care need'!G49</f>
        <v>0.88930276480772252</v>
      </c>
      <c r="AE49">
        <f>Q49/'social care need'!I49</f>
        <v>0.93593355530350153</v>
      </c>
      <c r="AG49">
        <f t="shared" si="16"/>
        <v>0.14971582880648099</v>
      </c>
      <c r="AH49">
        <f t="shared" si="17"/>
        <v>0.30437072143233279</v>
      </c>
      <c r="AI49">
        <f>M49/'social care need'!G49</f>
        <v>0.95469807460259171</v>
      </c>
      <c r="AJ49">
        <f>P49/'social care need'!I49</f>
        <v>0.99065164099374337</v>
      </c>
      <c r="AL49" s="3">
        <v>57.597180000000002</v>
      </c>
      <c r="AM49" s="3">
        <v>49.444270000000003</v>
      </c>
      <c r="AN49" s="3">
        <v>15.585710000000001</v>
      </c>
      <c r="AO49" s="3">
        <v>14.176019999999999</v>
      </c>
      <c r="AQ49" s="2">
        <v>66209</v>
      </c>
      <c r="AR49" s="2">
        <v>20237</v>
      </c>
      <c r="AS49" s="2">
        <v>14056</v>
      </c>
      <c r="AU49">
        <f t="shared" si="18"/>
        <v>4375797.3695033574</v>
      </c>
      <c r="AV49">
        <f t="shared" si="45"/>
        <v>1337476.949759692</v>
      </c>
      <c r="AW49">
        <f t="shared" si="46"/>
        <v>928970.49986767943</v>
      </c>
      <c r="AY49" s="3">
        <v>0.1900809</v>
      </c>
      <c r="AZ49" s="3">
        <v>0.78886699999999998</v>
      </c>
      <c r="BA49" s="3">
        <v>0.18075340000000001</v>
      </c>
      <c r="BB49" s="3">
        <v>8.1498699999999993E-2</v>
      </c>
      <c r="BC49" s="3">
        <v>0.12521289999999999</v>
      </c>
      <c r="BD49" s="3">
        <v>0.22083820000000001</v>
      </c>
      <c r="BF49">
        <f t="shared" si="19"/>
        <v>770911243.3894099</v>
      </c>
      <c r="BG49">
        <f t="shared" si="20"/>
        <v>3199408461.5491271</v>
      </c>
      <c r="BH49">
        <f t="shared" si="21"/>
        <v>733081694.90392435</v>
      </c>
      <c r="BI49">
        <f t="shared" si="22"/>
        <v>330534336.44106531</v>
      </c>
      <c r="BJ49">
        <f t="shared" si="23"/>
        <v>507826048.94754708</v>
      </c>
      <c r="BK49">
        <f t="shared" si="24"/>
        <v>895653647.20957851</v>
      </c>
      <c r="BM49">
        <v>1.6081199060166398</v>
      </c>
      <c r="BN49">
        <v>3.8344999999999914</v>
      </c>
      <c r="BO49">
        <v>2</v>
      </c>
      <c r="BP49">
        <f t="shared" si="44"/>
        <v>24.507963365066971</v>
      </c>
      <c r="BQ49">
        <f t="shared" si="43"/>
        <v>5070904.3245103518</v>
      </c>
      <c r="BS49">
        <v>2065</v>
      </c>
      <c r="BT49">
        <f t="shared" si="50"/>
        <v>18.893464510705883</v>
      </c>
      <c r="BU49">
        <f t="shared" si="51"/>
        <v>78.410985365531275</v>
      </c>
      <c r="BV49">
        <f t="shared" si="52"/>
        <v>17.966339322306581</v>
      </c>
      <c r="BW49">
        <f t="shared" si="53"/>
        <v>8.1007234083943498</v>
      </c>
      <c r="BX49">
        <f t="shared" si="54"/>
        <v>12.44578220343319</v>
      </c>
      <c r="BY49">
        <f t="shared" si="55"/>
        <v>21.950646773600969</v>
      </c>
      <c r="BZ49">
        <f t="shared" si="34"/>
        <v>157.76794158397223</v>
      </c>
      <c r="CA49">
        <f t="shared" si="35"/>
        <v>3.111238774934022E-2</v>
      </c>
      <c r="CB49">
        <f t="shared" si="31"/>
        <v>2.6783643728771362E-2</v>
      </c>
      <c r="CC49">
        <f t="shared" si="36"/>
        <v>0.13913249138715361</v>
      </c>
      <c r="CD49">
        <f t="shared" si="37"/>
        <v>0.49700201814319106</v>
      </c>
      <c r="CE49">
        <f t="shared" si="32"/>
        <v>1.7943441895469163</v>
      </c>
      <c r="CG49">
        <f t="shared" si="38"/>
        <v>4.3287440205688624E-3</v>
      </c>
      <c r="CH49">
        <f t="shared" si="39"/>
        <v>1.5028667620707387E-2</v>
      </c>
      <c r="CI49">
        <f t="shared" si="40"/>
        <v>2.6783643728771362E-2</v>
      </c>
      <c r="CJ49">
        <f>childcare!Y48/'social care receipt'!BQ49*1000</f>
        <v>1.004294880324792E-3</v>
      </c>
      <c r="CK49">
        <f t="shared" si="41"/>
        <v>6.1873937570583317</v>
      </c>
      <c r="CL49">
        <f t="shared" si="42"/>
        <v>1.7821702099437793</v>
      </c>
    </row>
    <row r="50" spans="1:90" x14ac:dyDescent="0.25">
      <c r="A50">
        <v>2066</v>
      </c>
      <c r="B50" s="3">
        <v>4839</v>
      </c>
      <c r="C50" s="3">
        <v>5254</v>
      </c>
      <c r="D50" s="3">
        <v>36130</v>
      </c>
      <c r="E50" s="3">
        <v>33643</v>
      </c>
      <c r="F50" s="3">
        <v>54896</v>
      </c>
      <c r="G50" s="3">
        <v>51831</v>
      </c>
      <c r="H50" s="1">
        <f>'social care need'!B50</f>
        <v>559327</v>
      </c>
      <c r="I50">
        <f t="shared" si="5"/>
        <v>4839</v>
      </c>
      <c r="J50" s="1">
        <f>'social care need'!D50</f>
        <v>285499</v>
      </c>
      <c r="K50">
        <f t="shared" si="6"/>
        <v>5254</v>
      </c>
      <c r="L50" s="1">
        <f>'social care need'!F50</f>
        <v>205068</v>
      </c>
      <c r="M50" s="1">
        <f t="shared" si="7"/>
        <v>36130</v>
      </c>
      <c r="N50" s="1">
        <f t="shared" si="8"/>
        <v>33643</v>
      </c>
      <c r="O50" s="1">
        <f>'social care need'!H50</f>
        <v>128335</v>
      </c>
      <c r="P50" s="1">
        <f t="shared" si="9"/>
        <v>54896</v>
      </c>
      <c r="Q50" s="1">
        <f t="shared" si="10"/>
        <v>51831</v>
      </c>
      <c r="R50" s="1">
        <f t="shared" si="11"/>
        <v>1178229</v>
      </c>
      <c r="S50" s="1">
        <f t="shared" si="12"/>
        <v>101119</v>
      </c>
      <c r="U50">
        <v>2066</v>
      </c>
      <c r="V50">
        <f t="shared" si="13"/>
        <v>319.81276670885751</v>
      </c>
      <c r="W50">
        <f t="shared" si="47"/>
        <v>347.24039600916245</v>
      </c>
      <c r="X50">
        <f t="shared" si="48"/>
        <v>2387.8560159518538</v>
      </c>
      <c r="Y50">
        <f t="shared" si="49"/>
        <v>3628.113585709742</v>
      </c>
      <c r="Z50">
        <f t="shared" si="15"/>
        <v>6683.0227643796152</v>
      </c>
      <c r="AB50">
        <f>I50/'social care need'!C50</f>
        <v>0.15156925389964293</v>
      </c>
      <c r="AC50">
        <f>K50/'social care need'!E50</f>
        <v>0.30788162906533839</v>
      </c>
      <c r="AD50">
        <f>N50/'social care need'!G50</f>
        <v>0.88849861349531234</v>
      </c>
      <c r="AE50">
        <f>Q50/'social care need'!I50</f>
        <v>0.93527373777473022</v>
      </c>
      <c r="AG50">
        <f t="shared" si="16"/>
        <v>0.15156925389964293</v>
      </c>
      <c r="AH50">
        <f t="shared" si="17"/>
        <v>0.30788162906533839</v>
      </c>
      <c r="AI50">
        <f>M50/'social care need'!G50</f>
        <v>0.95417932127294336</v>
      </c>
      <c r="AJ50">
        <f>P50/'social care need'!I50</f>
        <v>0.99058067775812908</v>
      </c>
      <c r="AL50" s="3">
        <v>56.93412</v>
      </c>
      <c r="AM50" s="3">
        <v>50.643259999999998</v>
      </c>
      <c r="AN50" s="3">
        <v>15.463050000000001</v>
      </c>
      <c r="AO50" s="3">
        <v>14.16417</v>
      </c>
      <c r="AQ50" s="2">
        <v>66799</v>
      </c>
      <c r="AR50" s="2">
        <v>20199</v>
      </c>
      <c r="AS50" s="2">
        <v>14103</v>
      </c>
      <c r="AU50">
        <f t="shared" si="18"/>
        <v>4414790.8665808989</v>
      </c>
      <c r="AV50">
        <f t="shared" si="45"/>
        <v>1334965.504185206</v>
      </c>
      <c r="AW50">
        <f t="shared" si="46"/>
        <v>932076.76149928023</v>
      </c>
      <c r="AY50" s="3">
        <v>0.1906204</v>
      </c>
      <c r="AZ50" s="3">
        <v>0.7981047</v>
      </c>
      <c r="BA50" s="3">
        <v>0.17763280000000001</v>
      </c>
      <c r="BB50" s="3">
        <v>7.9836199999999996E-2</v>
      </c>
      <c r="BC50" s="3">
        <v>0.13011249999999999</v>
      </c>
      <c r="BD50" s="3">
        <v>0.21745819999999999</v>
      </c>
      <c r="BF50">
        <f t="shared" si="19"/>
        <v>774517871.78381062</v>
      </c>
      <c r="BG50">
        <f t="shared" si="20"/>
        <v>3242813223.0582705</v>
      </c>
      <c r="BH50">
        <f t="shared" si="21"/>
        <v>721747400.67169785</v>
      </c>
      <c r="BI50">
        <f t="shared" si="22"/>
        <v>324385866.96548045</v>
      </c>
      <c r="BJ50">
        <f t="shared" si="23"/>
        <v>528665644.35113484</v>
      </c>
      <c r="BK50">
        <f t="shared" si="24"/>
        <v>883563680.83341682</v>
      </c>
      <c r="BM50">
        <v>1.6167095199787269</v>
      </c>
      <c r="BN50">
        <v>3.8344999999999914</v>
      </c>
      <c r="BO50">
        <v>2</v>
      </c>
      <c r="BP50">
        <f t="shared" si="44"/>
        <v>24.948746294412214</v>
      </c>
      <c r="BQ50">
        <f t="shared" si="43"/>
        <v>5152450.5463678613</v>
      </c>
      <c r="BS50">
        <v>2066</v>
      </c>
      <c r="BT50">
        <f t="shared" si="50"/>
        <v>19.323249883622378</v>
      </c>
      <c r="BU50">
        <f t="shared" si="51"/>
        <v>80.904124382245953</v>
      </c>
      <c r="BV50">
        <f t="shared" si="52"/>
        <v>18.006692788009669</v>
      </c>
      <c r="BW50">
        <f t="shared" si="53"/>
        <v>8.0930206964147242</v>
      </c>
      <c r="BX50">
        <f t="shared" si="54"/>
        <v>13.18954503548842</v>
      </c>
      <c r="BY50">
        <f t="shared" si="55"/>
        <v>22.043806108069923</v>
      </c>
      <c r="BZ50">
        <f t="shared" si="34"/>
        <v>161.56043889385109</v>
      </c>
      <c r="CA50">
        <f t="shared" si="35"/>
        <v>3.1356038731461588E-2</v>
      </c>
      <c r="CB50">
        <f t="shared" si="31"/>
        <v>2.7077723799626023E-2</v>
      </c>
      <c r="CC50">
        <f t="shared" si="36"/>
        <v>0.13644309373629029</v>
      </c>
      <c r="CD50">
        <f t="shared" si="37"/>
        <v>0.50076692621144603</v>
      </c>
      <c r="CE50">
        <f t="shared" si="32"/>
        <v>1.8354282064323171</v>
      </c>
      <c r="CG50">
        <f t="shared" si="38"/>
        <v>4.2783149318355628E-3</v>
      </c>
      <c r="CH50">
        <f t="shared" si="39"/>
        <v>1.4853586347851637E-2</v>
      </c>
      <c r="CI50">
        <f t="shared" si="40"/>
        <v>2.7077723799626023E-2</v>
      </c>
      <c r="CJ50">
        <f>childcare!Y49/'social care receipt'!BQ50*1000</f>
        <v>9.8065274775378168E-4</v>
      </c>
      <c r="CK50">
        <f t="shared" si="41"/>
        <v>6.3290627808010926</v>
      </c>
      <c r="CL50">
        <f t="shared" si="42"/>
        <v>1.8229754865593411</v>
      </c>
    </row>
    <row r="51" spans="1:90" x14ac:dyDescent="0.25">
      <c r="A51">
        <v>2067</v>
      </c>
      <c r="B51" s="3">
        <v>4804</v>
      </c>
      <c r="C51" s="3">
        <v>5233</v>
      </c>
      <c r="D51" s="3">
        <v>36492</v>
      </c>
      <c r="E51" s="3">
        <v>33981</v>
      </c>
      <c r="F51" s="3">
        <v>55644</v>
      </c>
      <c r="G51" s="3">
        <v>52574</v>
      </c>
      <c r="H51" s="1">
        <f>'social care need'!B51</f>
        <v>559989</v>
      </c>
      <c r="I51">
        <f t="shared" si="5"/>
        <v>4804</v>
      </c>
      <c r="J51" s="1">
        <f>'social care need'!D51</f>
        <v>285381</v>
      </c>
      <c r="K51">
        <f t="shared" si="6"/>
        <v>5233</v>
      </c>
      <c r="L51" s="1">
        <f>'social care need'!F51</f>
        <v>205653</v>
      </c>
      <c r="M51" s="1">
        <f t="shared" si="7"/>
        <v>36492</v>
      </c>
      <c r="N51" s="1">
        <f t="shared" si="8"/>
        <v>33981</v>
      </c>
      <c r="O51" s="1">
        <f>'social care need'!H51</f>
        <v>130340</v>
      </c>
      <c r="P51" s="1">
        <f t="shared" si="9"/>
        <v>55644</v>
      </c>
      <c r="Q51" s="1">
        <f t="shared" si="10"/>
        <v>52574</v>
      </c>
      <c r="R51" s="1">
        <f t="shared" si="11"/>
        <v>1181363</v>
      </c>
      <c r="S51" s="1">
        <f t="shared" si="12"/>
        <v>102173</v>
      </c>
      <c r="U51">
        <v>2067</v>
      </c>
      <c r="V51">
        <f t="shared" si="13"/>
        <v>317.49959315341005</v>
      </c>
      <c r="W51">
        <f t="shared" si="47"/>
        <v>345.85249187589403</v>
      </c>
      <c r="X51">
        <f t="shared" si="48"/>
        <v>2411.7808395824813</v>
      </c>
      <c r="Y51">
        <f t="shared" si="49"/>
        <v>3677.5494091233036</v>
      </c>
      <c r="Z51">
        <f t="shared" si="15"/>
        <v>6752.6823337350888</v>
      </c>
      <c r="AB51">
        <f>I51/'social care need'!C51</f>
        <v>0.15008747813046738</v>
      </c>
      <c r="AC51">
        <f>K51/'social care need'!E51</f>
        <v>0.30604128896426691</v>
      </c>
      <c r="AD51">
        <f>N51/'social care need'!G51</f>
        <v>0.88783508386894494</v>
      </c>
      <c r="AE51">
        <f>Q51/'social care need'!I51</f>
        <v>0.93415067519545136</v>
      </c>
      <c r="AG51">
        <f t="shared" si="16"/>
        <v>0.15008747813046738</v>
      </c>
      <c r="AH51">
        <f t="shared" si="17"/>
        <v>0.30604128896426691</v>
      </c>
      <c r="AI51">
        <f>M51/'social care need'!G51</f>
        <v>0.95344097820975071</v>
      </c>
      <c r="AJ51">
        <f>P51/'social care need'!I51</f>
        <v>0.98869936034115136</v>
      </c>
      <c r="AL51" s="3">
        <v>58.527850000000001</v>
      </c>
      <c r="AM51" s="3">
        <v>49.498150000000003</v>
      </c>
      <c r="AN51" s="3">
        <v>15.3568</v>
      </c>
      <c r="AO51" s="3">
        <v>14.136430000000001</v>
      </c>
      <c r="AQ51" s="2">
        <v>67176</v>
      </c>
      <c r="AR51" s="2">
        <v>20647</v>
      </c>
      <c r="AS51" s="2">
        <v>14334</v>
      </c>
      <c r="AU51">
        <f t="shared" si="18"/>
        <v>4439707.0503067188</v>
      </c>
      <c r="AV51">
        <f t="shared" si="45"/>
        <v>1364574.1256949329</v>
      </c>
      <c r="AW51">
        <f t="shared" si="46"/>
        <v>947343.7069652332</v>
      </c>
      <c r="AY51" s="3">
        <v>0.19192899999999999</v>
      </c>
      <c r="AZ51" s="3">
        <v>0.7899872</v>
      </c>
      <c r="BA51" s="3">
        <v>0.1838351</v>
      </c>
      <c r="BB51" s="3">
        <v>8.08778E-2</v>
      </c>
      <c r="BC51" s="3">
        <v>0.13147449999999999</v>
      </c>
      <c r="BD51" s="3">
        <v>0.2193725</v>
      </c>
      <c r="BF51">
        <f t="shared" si="19"/>
        <v>781909202.05387187</v>
      </c>
      <c r="BG51">
        <f t="shared" si="20"/>
        <v>3218368569.5479708</v>
      </c>
      <c r="BH51">
        <f t="shared" si="21"/>
        <v>748935055.93471408</v>
      </c>
      <c r="BI51">
        <f t="shared" si="22"/>
        <v>329492135.43483597</v>
      </c>
      <c r="BJ51">
        <f t="shared" si="23"/>
        <v>535620575.24100977</v>
      </c>
      <c r="BK51">
        <f t="shared" si="24"/>
        <v>893712656.38628352</v>
      </c>
      <c r="BM51">
        <v>1.6420883354257683</v>
      </c>
      <c r="BN51">
        <v>3.8344999999999914</v>
      </c>
      <c r="BO51">
        <v>2</v>
      </c>
      <c r="BP51">
        <f t="shared" si="44"/>
        <v>25.397456834383771</v>
      </c>
      <c r="BQ51">
        <f t="shared" si="43"/>
        <v>5235750.704863186</v>
      </c>
      <c r="BS51">
        <v>2067</v>
      </c>
      <c r="BT51">
        <f t="shared" si="50"/>
        <v>19.858505207570666</v>
      </c>
      <c r="BU51">
        <f t="shared" si="51"/>
        <v>81.738376822232027</v>
      </c>
      <c r="BV51">
        <f t="shared" si="52"/>
        <v>19.021045754858697</v>
      </c>
      <c r="BW51">
        <f t="shared" si="53"/>
        <v>8.3682622869751775</v>
      </c>
      <c r="BX51">
        <f t="shared" si="54"/>
        <v>13.603400439291351</v>
      </c>
      <c r="BY51">
        <f t="shared" si="55"/>
        <v>22.698028612913088</v>
      </c>
      <c r="BZ51">
        <f t="shared" si="34"/>
        <v>165.28761912384101</v>
      </c>
      <c r="CA51">
        <f t="shared" si="35"/>
        <v>3.1569039177192851E-2</v>
      </c>
      <c r="CB51">
        <f t="shared" si="31"/>
        <v>2.723383876518122E-2</v>
      </c>
      <c r="CC51">
        <f t="shared" si="36"/>
        <v>0.13732443321061266</v>
      </c>
      <c r="CD51">
        <f t="shared" si="37"/>
        <v>0.49452207766989442</v>
      </c>
      <c r="CE51">
        <f t="shared" si="32"/>
        <v>1.8217873434455096</v>
      </c>
      <c r="CG51">
        <f t="shared" si="38"/>
        <v>4.335200412011634E-3</v>
      </c>
      <c r="CH51">
        <f t="shared" si="39"/>
        <v>1.5051083120575603E-2</v>
      </c>
      <c r="CI51">
        <f t="shared" si="40"/>
        <v>2.723383876518122E-2</v>
      </c>
      <c r="CJ51">
        <f>childcare!Y50/'social care receipt'!BQ51*1000</f>
        <v>9.5217121896309541E-4</v>
      </c>
      <c r="CK51">
        <f t="shared" si="41"/>
        <v>6.2820253222258957</v>
      </c>
      <c r="CL51">
        <f t="shared" si="42"/>
        <v>1.8094271719190205</v>
      </c>
    </row>
    <row r="52" spans="1:90" x14ac:dyDescent="0.25">
      <c r="A52">
        <v>2068</v>
      </c>
      <c r="B52" s="3">
        <v>4823</v>
      </c>
      <c r="C52" s="3">
        <v>5263</v>
      </c>
      <c r="D52" s="3">
        <v>36315</v>
      </c>
      <c r="E52" s="3">
        <v>33777</v>
      </c>
      <c r="F52" s="3">
        <v>56532</v>
      </c>
      <c r="G52" s="3">
        <v>53433</v>
      </c>
      <c r="H52" s="1">
        <f>'social care need'!B52</f>
        <v>560341</v>
      </c>
      <c r="I52">
        <f t="shared" si="5"/>
        <v>4823</v>
      </c>
      <c r="J52" s="1">
        <f>'social care need'!D52</f>
        <v>284687</v>
      </c>
      <c r="K52">
        <f t="shared" si="6"/>
        <v>5263</v>
      </c>
      <c r="L52" s="1">
        <f>'social care need'!F52</f>
        <v>205848</v>
      </c>
      <c r="M52" s="1">
        <f t="shared" si="7"/>
        <v>36315</v>
      </c>
      <c r="N52" s="1">
        <f t="shared" si="8"/>
        <v>33777</v>
      </c>
      <c r="O52" s="1">
        <f>'social care need'!H52</f>
        <v>132663</v>
      </c>
      <c r="P52" s="1">
        <f t="shared" si="9"/>
        <v>56532</v>
      </c>
      <c r="Q52" s="1">
        <f t="shared" si="10"/>
        <v>53433</v>
      </c>
      <c r="R52" s="1">
        <f t="shared" si="11"/>
        <v>1183539</v>
      </c>
      <c r="S52" s="1">
        <f t="shared" si="12"/>
        <v>102933</v>
      </c>
      <c r="U52">
        <v>2068</v>
      </c>
      <c r="V52">
        <f t="shared" si="13"/>
        <v>318.75531594065296</v>
      </c>
      <c r="W52">
        <f t="shared" si="47"/>
        <v>347.83521206627751</v>
      </c>
      <c r="X52">
        <f t="shared" si="48"/>
        <v>2400.0827904592188</v>
      </c>
      <c r="Y52">
        <f t="shared" si="49"/>
        <v>3736.2379267586548</v>
      </c>
      <c r="Z52">
        <f t="shared" si="15"/>
        <v>6802.9112452248046</v>
      </c>
      <c r="AB52">
        <f>I52/'social care need'!C52</f>
        <v>0.14973610679913071</v>
      </c>
      <c r="AC52">
        <f>K52/'social care need'!E52</f>
        <v>0.30682679414679648</v>
      </c>
      <c r="AD52">
        <f>N52/'social care need'!G52</f>
        <v>0.88921942872186388</v>
      </c>
      <c r="AE52">
        <f>Q52/'social care need'!I52</f>
        <v>0.934846125583918</v>
      </c>
      <c r="AG52">
        <f t="shared" si="16"/>
        <v>0.14973610679913071</v>
      </c>
      <c r="AH52">
        <f t="shared" si="17"/>
        <v>0.30682679414679648</v>
      </c>
      <c r="AI52">
        <f>M52/'social care need'!G52</f>
        <v>0.95603527708305913</v>
      </c>
      <c r="AJ52">
        <f>P52/'social care need'!I52</f>
        <v>0.98906520636142559</v>
      </c>
      <c r="AL52" s="3">
        <v>56.917659999999998</v>
      </c>
      <c r="AM52" s="3">
        <v>48.782800000000002</v>
      </c>
      <c r="AN52" s="3">
        <v>15.424580000000001</v>
      </c>
      <c r="AO52" s="3">
        <v>14.222670000000001</v>
      </c>
      <c r="AQ52" s="2">
        <v>67308</v>
      </c>
      <c r="AR52" s="2">
        <v>21041</v>
      </c>
      <c r="AS52" s="2">
        <v>14572</v>
      </c>
      <c r="AU52">
        <f t="shared" si="18"/>
        <v>4448431.0191444056</v>
      </c>
      <c r="AV52">
        <f t="shared" si="45"/>
        <v>1390613.8508619694</v>
      </c>
      <c r="AW52">
        <f t="shared" si="46"/>
        <v>963073.28714227548</v>
      </c>
      <c r="AY52" s="3">
        <v>0.18569289999999999</v>
      </c>
      <c r="AZ52" s="3">
        <v>0.79641770000000001</v>
      </c>
      <c r="BA52" s="3">
        <v>0.18087249999999999</v>
      </c>
      <c r="BB52" s="3">
        <v>7.9859799999999995E-2</v>
      </c>
      <c r="BC52" s="3">
        <v>0.1301949</v>
      </c>
      <c r="BD52" s="3">
        <v>0.2284619</v>
      </c>
      <c r="BF52">
        <f t="shared" si="19"/>
        <v>757897075.21996558</v>
      </c>
      <c r="BG52">
        <f t="shared" si="20"/>
        <v>3250542403.5243773</v>
      </c>
      <c r="BH52">
        <f t="shared" si="21"/>
        <v>738222833.17091382</v>
      </c>
      <c r="BI52">
        <f t="shared" si="22"/>
        <v>325944119.82176697</v>
      </c>
      <c r="BJ52">
        <f t="shared" si="23"/>
        <v>531384527.45665497</v>
      </c>
      <c r="BK52">
        <f t="shared" si="24"/>
        <v>932456791.88162935</v>
      </c>
      <c r="BM52">
        <v>1.6982253767489794</v>
      </c>
      <c r="BN52">
        <v>3.8344999999999914</v>
      </c>
      <c r="BO52">
        <v>2</v>
      </c>
      <c r="BP52">
        <f t="shared" si="44"/>
        <v>25.854237565390402</v>
      </c>
      <c r="BQ52">
        <f t="shared" si="43"/>
        <v>5321726.3564597163</v>
      </c>
      <c r="BS52">
        <v>2068</v>
      </c>
      <c r="BT52">
        <f t="shared" si="50"/>
        <v>19.594851032851551</v>
      </c>
      <c r="BU52">
        <f t="shared" si="51"/>
        <v>84.040295517094364</v>
      </c>
      <c r="BV52">
        <f t="shared" si="52"/>
        <v>19.086188504996372</v>
      </c>
      <c r="BW52">
        <f t="shared" si="53"/>
        <v>8.4270367069140377</v>
      </c>
      <c r="BX52">
        <f t="shared" si="54"/>
        <v>13.738541811437077</v>
      </c>
      <c r="BY52">
        <f t="shared" si="55"/>
        <v>24.107959416769443</v>
      </c>
      <c r="BZ52">
        <f t="shared" si="34"/>
        <v>168.99487299006282</v>
      </c>
      <c r="CA52">
        <f t="shared" si="35"/>
        <v>3.1755648763287188E-2</v>
      </c>
      <c r="CB52">
        <f t="shared" si="31"/>
        <v>2.7225547476229038E-2</v>
      </c>
      <c r="CC52">
        <f t="shared" si="36"/>
        <v>0.14265497520854986</v>
      </c>
      <c r="CD52">
        <f t="shared" si="37"/>
        <v>0.49729494173492517</v>
      </c>
      <c r="CE52">
        <f t="shared" si="32"/>
        <v>1.7428768735618496</v>
      </c>
      <c r="CG52">
        <f t="shared" si="38"/>
        <v>4.5301012870581506E-3</v>
      </c>
      <c r="CH52">
        <f t="shared" si="39"/>
        <v>1.572774601774414E-2</v>
      </c>
      <c r="CI52">
        <f t="shared" si="40"/>
        <v>2.7225547476229038E-2</v>
      </c>
      <c r="CJ52">
        <f>childcare!Y51/'social care receipt'!BQ52*1000</f>
        <v>9.5227706778477168E-4</v>
      </c>
      <c r="CK52">
        <f t="shared" si="41"/>
        <v>6.0099202536615506</v>
      </c>
      <c r="CL52">
        <f t="shared" si="42"/>
        <v>1.7310520811763495</v>
      </c>
    </row>
    <row r="53" spans="1:90" x14ac:dyDescent="0.25">
      <c r="A53">
        <v>2069</v>
      </c>
      <c r="B53" s="3">
        <v>4884</v>
      </c>
      <c r="C53" s="3">
        <v>5244</v>
      </c>
      <c r="D53" s="3">
        <v>36289</v>
      </c>
      <c r="E53" s="3">
        <v>33754</v>
      </c>
      <c r="F53" s="3">
        <v>57568</v>
      </c>
      <c r="G53" s="3">
        <v>54453</v>
      </c>
      <c r="H53" s="1">
        <f>'social care need'!B53</f>
        <v>561109</v>
      </c>
      <c r="I53">
        <f t="shared" si="5"/>
        <v>4884</v>
      </c>
      <c r="J53" s="1">
        <f>'social care need'!D53</f>
        <v>284430</v>
      </c>
      <c r="K53">
        <f t="shared" si="6"/>
        <v>5244</v>
      </c>
      <c r="L53" s="1">
        <f>'social care need'!F53</f>
        <v>206405</v>
      </c>
      <c r="M53" s="1">
        <f t="shared" si="7"/>
        <v>36289</v>
      </c>
      <c r="N53" s="1">
        <f t="shared" si="8"/>
        <v>33754</v>
      </c>
      <c r="O53" s="1">
        <f>'social care need'!H53</f>
        <v>135051</v>
      </c>
      <c r="P53" s="1">
        <f t="shared" si="9"/>
        <v>57568</v>
      </c>
      <c r="Q53" s="1">
        <f t="shared" si="10"/>
        <v>54453</v>
      </c>
      <c r="R53" s="1">
        <f t="shared" si="11"/>
        <v>1186995</v>
      </c>
      <c r="S53" s="1">
        <f t="shared" si="12"/>
        <v>103985</v>
      </c>
      <c r="U53">
        <v>2069</v>
      </c>
      <c r="V53">
        <f t="shared" si="13"/>
        <v>322.78684699443272</v>
      </c>
      <c r="W53">
        <f t="shared" si="47"/>
        <v>346.57948927903465</v>
      </c>
      <c r="X53">
        <f t="shared" si="48"/>
        <v>2398.3644329608865</v>
      </c>
      <c r="Y53">
        <f t="shared" si="49"/>
        <v>3804.7078639998981</v>
      </c>
      <c r="Z53">
        <f t="shared" si="15"/>
        <v>6872.4386332342519</v>
      </c>
      <c r="AB53">
        <f>I53/'social care need'!C53</f>
        <v>0.15110451085947652</v>
      </c>
      <c r="AC53">
        <f>K53/'social care need'!E53</f>
        <v>0.30734966592427615</v>
      </c>
      <c r="AD53">
        <f>N53/'social care need'!G53</f>
        <v>0.88941002872124586</v>
      </c>
      <c r="AE53">
        <f>Q53/'social care need'!I53</f>
        <v>0.93528108414489619</v>
      </c>
      <c r="AG53">
        <f t="shared" si="16"/>
        <v>0.15110451085947652</v>
      </c>
      <c r="AH53">
        <f t="shared" si="17"/>
        <v>0.30734966592427615</v>
      </c>
      <c r="AI53">
        <f>M53/'social care need'!G53</f>
        <v>0.95620668757081495</v>
      </c>
      <c r="AJ53">
        <f>P53/'social care need'!I53</f>
        <v>0.98878411569708524</v>
      </c>
      <c r="AL53" s="3">
        <v>57.88505</v>
      </c>
      <c r="AM53" s="3">
        <v>49.826500000000003</v>
      </c>
      <c r="AN53" s="3">
        <v>15.59911</v>
      </c>
      <c r="AO53" s="3">
        <v>14.25521</v>
      </c>
      <c r="AQ53" s="2">
        <v>67951</v>
      </c>
      <c r="AR53" s="2">
        <v>21187</v>
      </c>
      <c r="AS53" s="2">
        <v>14839</v>
      </c>
      <c r="AU53">
        <f t="shared" si="18"/>
        <v>4490927.3218916254</v>
      </c>
      <c r="AV53">
        <f t="shared" si="45"/>
        <v>1400263.0891218358</v>
      </c>
      <c r="AW53">
        <f t="shared" si="46"/>
        <v>980719.4968366886</v>
      </c>
      <c r="AY53" s="3">
        <v>0.1852133</v>
      </c>
      <c r="AZ53" s="3">
        <v>0.81216010000000005</v>
      </c>
      <c r="BA53" s="3">
        <v>0.18144379999999999</v>
      </c>
      <c r="BB53" s="3">
        <v>8.41528E-2</v>
      </c>
      <c r="BC53" s="3">
        <v>0.13631950000000001</v>
      </c>
      <c r="BD53" s="3">
        <v>0.22727230000000001</v>
      </c>
      <c r="BF53">
        <f t="shared" si="19"/>
        <v>758146995.65551472</v>
      </c>
      <c r="BG53">
        <f t="shared" si="20"/>
        <v>3324473673.360836</v>
      </c>
      <c r="BH53">
        <f t="shared" si="21"/>
        <v>742717028.6924324</v>
      </c>
      <c r="BI53">
        <f t="shared" si="22"/>
        <v>344468742.23395079</v>
      </c>
      <c r="BJ53">
        <f t="shared" si="23"/>
        <v>558006468.07903087</v>
      </c>
      <c r="BK53">
        <f t="shared" si="24"/>
        <v>930310142.09410918</v>
      </c>
      <c r="BM53">
        <v>1.7459147367757453</v>
      </c>
      <c r="BN53">
        <v>3.8344999999999914</v>
      </c>
      <c r="BO53">
        <v>2</v>
      </c>
      <c r="BP53">
        <f t="shared" si="44"/>
        <v>26.319233632191466</v>
      </c>
      <c r="BQ53">
        <f t="shared" si="43"/>
        <v>5412101.2639262537</v>
      </c>
      <c r="BS53">
        <v>2069</v>
      </c>
      <c r="BT53">
        <f t="shared" si="50"/>
        <v>19.953847906201542</v>
      </c>
      <c r="BU53">
        <f t="shared" si="51"/>
        <v>87.497599313253616</v>
      </c>
      <c r="BV53">
        <f t="shared" si="52"/>
        <v>19.54774300076318</v>
      </c>
      <c r="BW53">
        <f t="shared" si="53"/>
        <v>9.0661533058424908</v>
      </c>
      <c r="BX53">
        <f t="shared" si="54"/>
        <v>14.686302601646004</v>
      </c>
      <c r="BY53">
        <f t="shared" si="55"/>
        <v>24.4850499801721</v>
      </c>
      <c r="BZ53">
        <f t="shared" si="34"/>
        <v>175.23669610787891</v>
      </c>
      <c r="CA53">
        <f t="shared" si="35"/>
        <v>3.2378680213524316E-2</v>
      </c>
      <c r="CB53">
        <f t="shared" si="31"/>
        <v>2.7854550160124458E-2</v>
      </c>
      <c r="CC53">
        <f t="shared" si="36"/>
        <v>0.13972558558795617</v>
      </c>
      <c r="CD53">
        <f t="shared" si="37"/>
        <v>0.49931093918472702</v>
      </c>
      <c r="CE53">
        <f t="shared" si="32"/>
        <v>1.7854967587339059</v>
      </c>
      <c r="CG53">
        <f t="shared" si="38"/>
        <v>4.5241300533998535E-3</v>
      </c>
      <c r="CH53">
        <f t="shared" si="39"/>
        <v>1.570701490370513E-2</v>
      </c>
      <c r="CI53">
        <f t="shared" si="40"/>
        <v>2.7854550160124458E-2</v>
      </c>
      <c r="CJ53">
        <f>childcare!Y52/'social care receipt'!BQ53*1000</f>
        <v>8.920327295923444E-4</v>
      </c>
      <c r="CK53">
        <f t="shared" si="41"/>
        <v>6.1568853749445047</v>
      </c>
      <c r="CL53">
        <f t="shared" si="42"/>
        <v>1.7733828057649479</v>
      </c>
    </row>
    <row r="54" spans="1:90" x14ac:dyDescent="0.25">
      <c r="A54">
        <v>2070</v>
      </c>
      <c r="B54" s="3">
        <v>4859</v>
      </c>
      <c r="C54" s="3">
        <v>5298</v>
      </c>
      <c r="D54" s="3">
        <v>36412</v>
      </c>
      <c r="E54" s="3">
        <v>33881</v>
      </c>
      <c r="F54" s="3">
        <v>58799</v>
      </c>
      <c r="G54" s="3">
        <v>55598</v>
      </c>
      <c r="H54" s="1">
        <f>'social care need'!B54</f>
        <v>561508</v>
      </c>
      <c r="I54">
        <f t="shared" si="5"/>
        <v>4859</v>
      </c>
      <c r="J54" s="1">
        <f>'social care need'!D54</f>
        <v>284236</v>
      </c>
      <c r="K54">
        <f t="shared" si="6"/>
        <v>5298</v>
      </c>
      <c r="L54" s="1">
        <f>'social care need'!F54</f>
        <v>206544</v>
      </c>
      <c r="M54" s="1">
        <f t="shared" si="7"/>
        <v>36412</v>
      </c>
      <c r="N54" s="1">
        <f t="shared" si="8"/>
        <v>33881</v>
      </c>
      <c r="O54" s="1">
        <f>'social care need'!H54</f>
        <v>137940</v>
      </c>
      <c r="P54" s="1">
        <f t="shared" si="9"/>
        <v>58799</v>
      </c>
      <c r="Q54" s="1">
        <f t="shared" si="10"/>
        <v>55598</v>
      </c>
      <c r="R54" s="1">
        <f t="shared" si="11"/>
        <v>1190228</v>
      </c>
      <c r="S54" s="1">
        <f t="shared" si="12"/>
        <v>105368</v>
      </c>
      <c r="U54">
        <v>2070</v>
      </c>
      <c r="V54">
        <f t="shared" si="13"/>
        <v>321.13458016911318</v>
      </c>
      <c r="W54">
        <f t="shared" ref="W54" si="56">$T$3*K54/1000</f>
        <v>350.14838562172497</v>
      </c>
      <c r="X54">
        <f t="shared" ref="X54" si="57">$T$3*M54/1000</f>
        <v>2406.4935857414589</v>
      </c>
      <c r="Y54">
        <f t="shared" ref="Y54" si="58">$T$3*P54/1000</f>
        <v>3886.0654824786343</v>
      </c>
      <c r="Z54">
        <f t="shared" si="15"/>
        <v>6963.8420340109315</v>
      </c>
      <c r="AB54">
        <f>I54/'social care need'!C54</f>
        <v>0.15037756870512503</v>
      </c>
      <c r="AC54">
        <f>K54/'social care need'!E54</f>
        <v>0.30874125874125874</v>
      </c>
      <c r="AD54">
        <f>N54/'social care need'!G54</f>
        <v>0.88807632827448824</v>
      </c>
      <c r="AE54">
        <f>Q54/'social care need'!I54</f>
        <v>0.93434165196202001</v>
      </c>
      <c r="AG54">
        <f t="shared" si="16"/>
        <v>0.15037756870512503</v>
      </c>
      <c r="AH54">
        <f t="shared" ref="AH54" si="59">AC54</f>
        <v>0.30874125874125874</v>
      </c>
      <c r="AI54">
        <f>M54/'social care need'!G54</f>
        <v>0.95441797069539458</v>
      </c>
      <c r="AJ54">
        <f>P54/'social care need'!I54</f>
        <v>0.98813545080245357</v>
      </c>
      <c r="AL54" s="3">
        <v>56.816650000000003</v>
      </c>
      <c r="AM54" s="3">
        <v>49.631749999999997</v>
      </c>
      <c r="AN54" s="3">
        <v>15.40631</v>
      </c>
      <c r="AO54" s="3">
        <v>14.238110000000001</v>
      </c>
      <c r="AQ54" s="2">
        <v>68506</v>
      </c>
      <c r="AR54" s="2">
        <v>21705</v>
      </c>
      <c r="AS54" s="2">
        <v>15146</v>
      </c>
      <c r="AU54">
        <f t="shared" ref="AU54" si="60">AQ54*$T$3</f>
        <v>4527607.64541372</v>
      </c>
      <c r="AV54">
        <f t="shared" ref="AV54" si="61">AR54*$T$3</f>
        <v>1434498.0577424574</v>
      </c>
      <c r="AW54">
        <f t="shared" ref="AW54" si="62">AS54*$T$3</f>
        <v>1001009.3334516131</v>
      </c>
      <c r="AY54" s="3">
        <v>0.18034819999999999</v>
      </c>
      <c r="AZ54" s="3">
        <v>0.81534139999999999</v>
      </c>
      <c r="BA54" s="3">
        <v>0.1834799</v>
      </c>
      <c r="BB54" s="3">
        <v>8.2175999999999999E-2</v>
      </c>
      <c r="BC54" s="3">
        <v>0.1323899</v>
      </c>
      <c r="BD54" s="3">
        <v>0.23383680000000001</v>
      </c>
      <c r="BF54">
        <f t="shared" si="19"/>
        <v>740243042.00509179</v>
      </c>
      <c r="BG54">
        <f t="shared" si="20"/>
        <v>3346586204.9562483</v>
      </c>
      <c r="BH54">
        <f t="shared" si="21"/>
        <v>753097171.5979979</v>
      </c>
      <c r="BI54">
        <f t="shared" si="22"/>
        <v>337293148.58595997</v>
      </c>
      <c r="BJ54">
        <f t="shared" si="23"/>
        <v>543397174.50326598</v>
      </c>
      <c r="BK54">
        <f t="shared" si="24"/>
        <v>959788144.07205772</v>
      </c>
      <c r="BM54">
        <v>1.7459147367757453</v>
      </c>
      <c r="BN54">
        <v>3.8344999999999914</v>
      </c>
      <c r="BO54">
        <v>2</v>
      </c>
      <c r="BP54">
        <f t="shared" ref="BP54" si="63">BP53*(1+BN53/100)/(1+BO53/100)</f>
        <v>26.792592790017494</v>
      </c>
      <c r="BQ54">
        <f t="shared" ref="BQ54" si="64">BQ53*(1+BM53/100)</f>
        <v>5506591.937462368</v>
      </c>
      <c r="BS54">
        <v>2070</v>
      </c>
      <c r="BT54">
        <f t="shared" ref="BT54" si="65">BF54*$BP54/10^9</f>
        <v>19.83303039008624</v>
      </c>
      <c r="BU54">
        <f t="shared" ref="BU54" si="66">BG54*$BP54/10^9</f>
        <v>89.663721426082773</v>
      </c>
      <c r="BV54">
        <f t="shared" ref="BV54" si="67">BH54*$BP54/10^9</f>
        <v>20.177425849939087</v>
      </c>
      <c r="BW54">
        <f t="shared" ref="BW54" si="68">BI54*$BP54/10^9</f>
        <v>9.0369579809264913</v>
      </c>
      <c r="BX54">
        <f t="shared" ref="BX54" si="69">BJ54*$BP54/10^9</f>
        <v>14.559019219712082</v>
      </c>
      <c r="BY54">
        <f t="shared" ref="BY54" si="70">BK54*$BP54/10^9</f>
        <v>25.715212908809285</v>
      </c>
      <c r="BZ54">
        <f t="shared" ref="BZ54" si="71">SUM(BT54:BY54)</f>
        <v>178.98536777555597</v>
      </c>
      <c r="CA54">
        <f t="shared" ref="CA54" si="72">BZ54/BQ54*1000</f>
        <v>3.2503837184281847E-2</v>
      </c>
      <c r="CB54">
        <f t="shared" si="31"/>
        <v>2.7833940957931045E-2</v>
      </c>
      <c r="CC54">
        <f t="shared" ref="CC54" si="73">BY54/BZ54</f>
        <v>0.14367215168703423</v>
      </c>
      <c r="CD54">
        <f t="shared" ref="CD54" si="74">BU54/BZ54</f>
        <v>0.50095559508819332</v>
      </c>
      <c r="CE54">
        <f>SUM(BT54:BX54)/BY54*0.29</f>
        <v>1.7284844216137063</v>
      </c>
      <c r="CG54">
        <f t="shared" si="38"/>
        <v>4.6698962263508059E-3</v>
      </c>
      <c r="CH54">
        <f t="shared" si="39"/>
        <v>1.6213090419654557E-2</v>
      </c>
      <c r="CI54">
        <f t="shared" si="40"/>
        <v>2.7833940957931045E-2</v>
      </c>
      <c r="CJ54">
        <f>childcare!Y53/'social care receipt'!BQ54*1000</f>
        <v>9.1339132699423469E-4</v>
      </c>
      <c r="CK54">
        <f t="shared" si="41"/>
        <v>5.9602911090127808</v>
      </c>
      <c r="CL54">
        <f t="shared" si="42"/>
        <v>1.7167572768353245</v>
      </c>
    </row>
    <row r="56" spans="1:90" x14ac:dyDescent="0.25">
      <c r="AL56">
        <f>AVERAGE(AL4:AL8)</f>
        <v>57.824023999999994</v>
      </c>
      <c r="AM56">
        <f>AVERAGE(AM4:AM8)</f>
        <v>49.733196</v>
      </c>
      <c r="AN56">
        <f t="shared" ref="AN56:AO56" si="75">AVERAGE(AN4:AN8)</f>
        <v>16.836986</v>
      </c>
      <c r="AO56">
        <f t="shared" si="75"/>
        <v>14.816247999999998</v>
      </c>
      <c r="BS56" t="s">
        <v>97</v>
      </c>
      <c r="BT56">
        <f>AVERAGE(BT4:BT54)</f>
        <v>12.712596330515076</v>
      </c>
      <c r="BU56">
        <f t="shared" ref="BU56:BZ56" si="76">AVERAGE(BU4:BU54)</f>
        <v>53.970864623380109</v>
      </c>
      <c r="BV56">
        <f t="shared" si="76"/>
        <v>11.215629624702563</v>
      </c>
      <c r="BW56">
        <f t="shared" si="76"/>
        <v>5.1616736980107492</v>
      </c>
      <c r="BX56">
        <f t="shared" si="76"/>
        <v>8.307146804471147</v>
      </c>
      <c r="BY56">
        <f t="shared" si="76"/>
        <v>13.344972930891675</v>
      </c>
      <c r="BZ56">
        <f t="shared" si="76"/>
        <v>104.71288401197133</v>
      </c>
      <c r="CE56">
        <f>MIN(CE3:CE54)</f>
        <v>1.7284844216137063</v>
      </c>
    </row>
    <row r="57" spans="1:90" x14ac:dyDescent="0.25">
      <c r="AL57">
        <f>AVERAGE(AL50:AL54)</f>
        <v>57.416266000000007</v>
      </c>
      <c r="AM57">
        <f>AVERAGE(AM50:AM54)</f>
        <v>49.67649200000001</v>
      </c>
      <c r="AN57">
        <f t="shared" ref="AN57:AO57" si="77">AVERAGE(AN50:AN54)</f>
        <v>15.449970000000002</v>
      </c>
      <c r="AO57">
        <f t="shared" si="77"/>
        <v>14.203318000000001</v>
      </c>
      <c r="BX57">
        <f>SUM(BT56:BX56)</f>
        <v>91.367911081079626</v>
      </c>
      <c r="BY57">
        <f>BY56/(1-0.71)</f>
        <v>46.017148037557497</v>
      </c>
      <c r="BZ57">
        <f>BX57/BY57</f>
        <v>1.9855187680581272</v>
      </c>
      <c r="CE57">
        <f>MAX(CE3:CE54)</f>
        <v>2.5374273250831911</v>
      </c>
    </row>
    <row r="58" spans="1:90" x14ac:dyDescent="0.25">
      <c r="AL58">
        <f>AVERAGE(AL4:AL54)</f>
        <v>57.497818823529428</v>
      </c>
      <c r="AM58">
        <f t="shared" ref="AM58:AO58" si="78">AVERAGE(AM4:AM54)</f>
        <v>49.81375490196077</v>
      </c>
      <c r="AN58">
        <f t="shared" si="78"/>
        <v>16.060939411764707</v>
      </c>
      <c r="AO58">
        <f t="shared" si="78"/>
        <v>14.875740392156866</v>
      </c>
    </row>
    <row r="59" spans="1:90" x14ac:dyDescent="0.25">
      <c r="AL59">
        <f>MIN(AL3:AL54)</f>
        <v>55.682609999999997</v>
      </c>
      <c r="AM59">
        <f t="shared" ref="AM59:AO59" si="79">MIN(AM3:AM54)</f>
        <v>44.672710000000002</v>
      </c>
      <c r="AN59">
        <f t="shared" si="79"/>
        <v>15.30349</v>
      </c>
      <c r="AO59">
        <f t="shared" si="79"/>
        <v>14.09953</v>
      </c>
    </row>
    <row r="60" spans="1:90" x14ac:dyDescent="0.25">
      <c r="AL60">
        <f>MAX(AL3:AL54)</f>
        <v>59.873910000000002</v>
      </c>
      <c r="AM60">
        <f t="shared" ref="AM60:AO60" si="80">MAX(AM3:AM54)</f>
        <v>52.856560000000002</v>
      </c>
      <c r="AN60">
        <f t="shared" si="80"/>
        <v>19.859940000000002</v>
      </c>
      <c r="AO60">
        <f t="shared" si="80"/>
        <v>18.346710000000002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4E5-31C7-4FD7-A78B-C73275110C41}">
  <dimension ref="A1:AA54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Y28" sqref="Y28"/>
    </sheetView>
  </sheetViews>
  <sheetFormatPr defaultRowHeight="15" x14ac:dyDescent="0.25"/>
  <sheetData>
    <row r="1" spans="1:27" x14ac:dyDescent="0.25">
      <c r="J1" t="s">
        <v>65</v>
      </c>
      <c r="U1" t="s">
        <v>61</v>
      </c>
      <c r="Y1" t="s">
        <v>70</v>
      </c>
    </row>
    <row r="2" spans="1:27" x14ac:dyDescent="0.25">
      <c r="A2" t="s">
        <v>0</v>
      </c>
      <c r="B2" t="s">
        <v>57</v>
      </c>
      <c r="C2" t="s">
        <v>58</v>
      </c>
      <c r="D2" t="s">
        <v>59</v>
      </c>
      <c r="E2" t="s">
        <v>63</v>
      </c>
      <c r="G2" t="s">
        <v>4</v>
      </c>
      <c r="I2" t="s">
        <v>0</v>
      </c>
      <c r="J2" t="s">
        <v>60</v>
      </c>
      <c r="K2" t="s">
        <v>32</v>
      </c>
      <c r="L2" t="s">
        <v>59</v>
      </c>
      <c r="M2" t="s">
        <v>23</v>
      </c>
      <c r="N2" t="s">
        <v>64</v>
      </c>
      <c r="O2" t="s">
        <v>50</v>
      </c>
      <c r="P2" t="s">
        <v>67</v>
      </c>
      <c r="Q2" t="s">
        <v>68</v>
      </c>
      <c r="T2" t="s">
        <v>0</v>
      </c>
      <c r="U2" t="s">
        <v>71</v>
      </c>
      <c r="V2" t="s">
        <v>72</v>
      </c>
      <c r="W2" t="s">
        <v>61</v>
      </c>
      <c r="Y2" t="s">
        <v>73</v>
      </c>
      <c r="Z2" t="s">
        <v>74</v>
      </c>
      <c r="AA2" t="s">
        <v>62</v>
      </c>
    </row>
    <row r="3" spans="1:27" x14ac:dyDescent="0.25">
      <c r="A3">
        <v>2019</v>
      </c>
      <c r="B3" s="2">
        <v>98494</v>
      </c>
      <c r="C3" s="2">
        <v>15004</v>
      </c>
      <c r="D3" s="2">
        <v>2950</v>
      </c>
      <c r="E3" s="3">
        <v>16.564720000000001</v>
      </c>
      <c r="G3">
        <f>childcare!H5</f>
        <v>66.090673012783114</v>
      </c>
      <c r="I3">
        <v>2019</v>
      </c>
      <c r="J3">
        <f>B3*$G$3/1000</f>
        <v>6509.5347477210598</v>
      </c>
      <c r="K3">
        <f>C3*$G$3/1000</f>
        <v>991.62445788379785</v>
      </c>
      <c r="L3">
        <f>D3*$G$3/1000</f>
        <v>194.96748538771018</v>
      </c>
      <c r="M3">
        <f>SUM(J3:L3)</f>
        <v>7696.126690992568</v>
      </c>
      <c r="N3">
        <f>E3*M3*365.25/7/1000</f>
        <v>6651.9425862898461</v>
      </c>
      <c r="O3">
        <f>'social care receipt'!BP3</f>
        <v>11.644722687582053</v>
      </c>
      <c r="P3">
        <f>O3*N3/10^3</f>
        <v>77.460026751062614</v>
      </c>
      <c r="Q3">
        <f>SUM('social care receipt'!BT3:BX3)</f>
        <v>43.47665668395706</v>
      </c>
      <c r="R3">
        <f>Q3/P3</f>
        <v>0.5612786169527193</v>
      </c>
      <c r="T3">
        <v>2019</v>
      </c>
      <c r="U3">
        <f>M3</f>
        <v>7696.126690992568</v>
      </c>
      <c r="V3">
        <f>SUM('social care receipt'!AU3:AV3)/1000</f>
        <v>2844.9391105082618</v>
      </c>
      <c r="W3">
        <f>V3/U3</f>
        <v>0.36965856004396813</v>
      </c>
      <c r="Y3">
        <f>N3</f>
        <v>6651.9425862898461</v>
      </c>
      <c r="Z3">
        <f>SUM('social care receipt'!BF3:BJ3)/10^6</f>
        <v>3733.5931348816594</v>
      </c>
      <c r="AA3">
        <f>Z3/Y3</f>
        <v>0.5612786169527193</v>
      </c>
    </row>
    <row r="4" spans="1:27" x14ac:dyDescent="0.25">
      <c r="A4">
        <v>2020</v>
      </c>
      <c r="B4" s="2">
        <v>97787</v>
      </c>
      <c r="C4" s="2">
        <v>18833</v>
      </c>
      <c r="D4" s="2">
        <v>3394</v>
      </c>
      <c r="E4" s="3">
        <v>15.39476</v>
      </c>
      <c r="I4">
        <v>2020</v>
      </c>
      <c r="J4">
        <f t="shared" ref="J4:J53" si="0">B4*$G$3/1000</f>
        <v>6462.8086419010224</v>
      </c>
      <c r="K4">
        <f t="shared" ref="K4:K18" si="1">C4*$G$3/1000</f>
        <v>1244.6856448497444</v>
      </c>
      <c r="L4">
        <f t="shared" ref="L4:L18" si="2">D4*$G$3/1000</f>
        <v>224.31174420538588</v>
      </c>
      <c r="M4">
        <f t="shared" ref="M4:M53" si="3">SUM(J4:L4)</f>
        <v>7931.8060309561533</v>
      </c>
      <c r="N4">
        <f t="shared" ref="N4:N54" si="4">E4*M4*365.25/7/1000</f>
        <v>6371.4340557632877</v>
      </c>
      <c r="O4">
        <f>'social care receipt'!BP4</f>
        <v>12.076812226835605</v>
      </c>
      <c r="P4">
        <f t="shared" ref="P4:P53" si="5">O4*N4/10^3</f>
        <v>76.946612707118845</v>
      </c>
      <c r="Q4">
        <f>SUM('social care receipt'!BT4:BX4)</f>
        <v>33.119264765693131</v>
      </c>
      <c r="R4">
        <f t="shared" ref="R4:R53" si="6">Q4/P4</f>
        <v>0.43041874879865955</v>
      </c>
      <c r="T4">
        <v>2020</v>
      </c>
      <c r="U4">
        <f t="shared" ref="U4:U34" si="7">M4</f>
        <v>7931.8060309561533</v>
      </c>
      <c r="V4">
        <f>SUM('social care receipt'!AU4:AV4)/1000</f>
        <v>2754.5270698267746</v>
      </c>
      <c r="W4">
        <f>V4/U4</f>
        <v>0.34727615111570315</v>
      </c>
      <c r="Y4">
        <f>N4</f>
        <v>6371.4340557632877</v>
      </c>
      <c r="Z4">
        <f>SUM('social care receipt'!BF4:BJ4)/10^6</f>
        <v>2742.3846743348035</v>
      </c>
      <c r="AA4">
        <f t="shared" ref="AA4:AA53" si="8">Z4/Y4</f>
        <v>0.4304187487986596</v>
      </c>
    </row>
    <row r="5" spans="1:27" x14ac:dyDescent="0.25">
      <c r="A5">
        <v>2021</v>
      </c>
      <c r="B5" s="2">
        <v>96551</v>
      </c>
      <c r="C5" s="2">
        <v>21260</v>
      </c>
      <c r="D5" s="2">
        <v>3918</v>
      </c>
      <c r="E5" s="3">
        <v>15.83455</v>
      </c>
      <c r="I5">
        <v>2021</v>
      </c>
      <c r="J5">
        <f>B5*$G$3/1000</f>
        <v>6381.1205700572227</v>
      </c>
      <c r="K5">
        <f>C5*$G$3/1000</f>
        <v>1405.0877082517688</v>
      </c>
      <c r="L5">
        <f>D5*$G$3/1000</f>
        <v>258.94325686408428</v>
      </c>
      <c r="M5">
        <f t="shared" si="3"/>
        <v>8045.1515351730759</v>
      </c>
      <c r="N5">
        <f t="shared" si="4"/>
        <v>6647.0988766608043</v>
      </c>
      <c r="O5">
        <f>'social care receipt'!BP5</f>
        <v>12.280568932065881</v>
      </c>
      <c r="P5">
        <f t="shared" si="5"/>
        <v>81.630155953090693</v>
      </c>
      <c r="Q5">
        <f>SUM('social care receipt'!BT5:BX5)</f>
        <v>36.977392516229948</v>
      </c>
      <c r="R5">
        <f t="shared" si="6"/>
        <v>0.4529869150008638</v>
      </c>
      <c r="T5">
        <v>2021</v>
      </c>
      <c r="U5">
        <f t="shared" si="7"/>
        <v>8045.1515351730759</v>
      </c>
      <c r="V5">
        <f>SUM('social care receipt'!AU5:AV5)/1000</f>
        <v>2954.980081074546</v>
      </c>
      <c r="W5">
        <f t="shared" ref="W5:W53" si="9">V5/U5</f>
        <v>0.36729949313639315</v>
      </c>
      <c r="Y5">
        <f t="shared" ref="Y5:Y53" si="10">N5</f>
        <v>6647.0988766608043</v>
      </c>
      <c r="Z5">
        <f>SUM('social care receipt'!BF5:BJ5)/10^6</f>
        <v>3011.0488138442852</v>
      </c>
      <c r="AA5">
        <f t="shared" si="8"/>
        <v>0.4529869150008638</v>
      </c>
    </row>
    <row r="6" spans="1:27" x14ac:dyDescent="0.25">
      <c r="A6">
        <v>2022</v>
      </c>
      <c r="B6" s="2">
        <v>97108</v>
      </c>
      <c r="C6" s="2">
        <v>23423</v>
      </c>
      <c r="D6" s="2">
        <v>4399</v>
      </c>
      <c r="E6" s="3">
        <v>16.117010000000001</v>
      </c>
      <c r="I6">
        <v>2022</v>
      </c>
      <c r="J6">
        <f t="shared" si="0"/>
        <v>6417.9330749253422</v>
      </c>
      <c r="K6">
        <f t="shared" si="1"/>
        <v>1548.0418339784189</v>
      </c>
      <c r="L6">
        <f t="shared" si="2"/>
        <v>290.73287058323291</v>
      </c>
      <c r="M6">
        <f>SUM(J6:L6)</f>
        <v>8256.7077794869947</v>
      </c>
      <c r="N6">
        <f t="shared" si="4"/>
        <v>6943.5820907675297</v>
      </c>
      <c r="O6">
        <f>'social care receipt'!BP6</f>
        <v>12.806993356537696</v>
      </c>
      <c r="P6">
        <f t="shared" si="5"/>
        <v>88.926409707033869</v>
      </c>
      <c r="Q6">
        <f>SUM('social care receipt'!BT6:BX6)</f>
        <v>42.118320866163295</v>
      </c>
      <c r="R6">
        <f t="shared" si="6"/>
        <v>0.47363118566150586</v>
      </c>
      <c r="T6">
        <v>2022</v>
      </c>
      <c r="U6">
        <f t="shared" si="7"/>
        <v>8256.7077794869947</v>
      </c>
      <c r="V6">
        <f>SUM('social care receipt'!AU6:AV6)/1000</f>
        <v>3168.3207735598098</v>
      </c>
      <c r="W6">
        <f t="shared" si="9"/>
        <v>0.38372688705675179</v>
      </c>
      <c r="Y6">
        <f t="shared" si="10"/>
        <v>6943.5820907675297</v>
      </c>
      <c r="Z6">
        <f>SUM('social care receipt'!BF6:BJ6)/10^6</f>
        <v>3288.6970183882227</v>
      </c>
      <c r="AA6">
        <f t="shared" si="8"/>
        <v>0.4736311856615058</v>
      </c>
    </row>
    <row r="7" spans="1:27" x14ac:dyDescent="0.25">
      <c r="A7">
        <v>2023</v>
      </c>
      <c r="B7" s="2">
        <v>97132</v>
      </c>
      <c r="C7" s="2">
        <v>25613</v>
      </c>
      <c r="D7" s="2">
        <v>4802</v>
      </c>
      <c r="E7" s="3">
        <v>16.30254</v>
      </c>
      <c r="I7">
        <v>2023</v>
      </c>
      <c r="J7">
        <f t="shared" si="0"/>
        <v>6419.5192510776487</v>
      </c>
      <c r="K7">
        <f t="shared" si="1"/>
        <v>1692.7804078764138</v>
      </c>
      <c r="L7">
        <f t="shared" si="2"/>
        <v>317.36741180738454</v>
      </c>
      <c r="M7">
        <f t="shared" si="3"/>
        <v>8429.6670707614467</v>
      </c>
      <c r="N7">
        <f t="shared" si="4"/>
        <v>7170.6393754269257</v>
      </c>
      <c r="O7">
        <f>'social care receipt'!BP7</f>
        <v>12.569132589029165</v>
      </c>
      <c r="P7">
        <f t="shared" si="5"/>
        <v>90.128717057854303</v>
      </c>
      <c r="Q7">
        <f>SUM('social care receipt'!BT7:BX7)</f>
        <v>45.335121265584455</v>
      </c>
      <c r="R7">
        <f t="shared" si="6"/>
        <v>0.5030041783073812</v>
      </c>
      <c r="T7">
        <v>2023</v>
      </c>
      <c r="U7">
        <f t="shared" si="7"/>
        <v>8429.6670707614467</v>
      </c>
      <c r="V7">
        <f>SUM('social care receipt'!AU7:AV7)/1000</f>
        <v>3380.8022872959073</v>
      </c>
      <c r="W7">
        <f t="shared" si="9"/>
        <v>0.40106000141124454</v>
      </c>
      <c r="Y7">
        <f t="shared" si="10"/>
        <v>7170.6393754269257</v>
      </c>
      <c r="Z7">
        <f>SUM('social care receipt'!BF7:BJ7)/10^6</f>
        <v>3606.8615669751739</v>
      </c>
      <c r="AA7">
        <f t="shared" si="8"/>
        <v>0.5030041783073812</v>
      </c>
    </row>
    <row r="8" spans="1:27" x14ac:dyDescent="0.25">
      <c r="A8">
        <v>2024</v>
      </c>
      <c r="B8" s="2">
        <v>98340</v>
      </c>
      <c r="C8" s="2">
        <v>27812</v>
      </c>
      <c r="D8" s="2">
        <v>5240</v>
      </c>
      <c r="E8" s="3">
        <v>16.405370000000001</v>
      </c>
      <c r="I8">
        <v>2024</v>
      </c>
      <c r="J8">
        <f t="shared" si="0"/>
        <v>6499.3567840770911</v>
      </c>
      <c r="K8">
        <f t="shared" si="1"/>
        <v>1838.1137978315239</v>
      </c>
      <c r="L8">
        <f t="shared" si="2"/>
        <v>346.31512658698352</v>
      </c>
      <c r="M8">
        <f t="shared" si="3"/>
        <v>8683.7857084955995</v>
      </c>
      <c r="N8">
        <f t="shared" si="4"/>
        <v>7433.3967263742488</v>
      </c>
      <c r="O8">
        <f>'social care receipt'!BP8</f>
        <v>12.659780061141355</v>
      </c>
      <c r="P8">
        <f t="shared" si="5"/>
        <v>94.10516766310613</v>
      </c>
      <c r="Q8">
        <f>SUM('social care receipt'!BT8:BX8)</f>
        <v>48.966856681615567</v>
      </c>
      <c r="R8">
        <f t="shared" si="6"/>
        <v>0.52034184623011936</v>
      </c>
      <c r="T8">
        <v>2024</v>
      </c>
      <c r="U8">
        <f t="shared" si="7"/>
        <v>8683.7857084955995</v>
      </c>
      <c r="V8">
        <f>SUM('social care receipt'!AU8:AV8)/1000</f>
        <v>3622.6941505226937</v>
      </c>
      <c r="W8">
        <f t="shared" si="9"/>
        <v>0.41717912810521185</v>
      </c>
      <c r="Y8">
        <f t="shared" si="10"/>
        <v>7433.3967263742488</v>
      </c>
      <c r="Z8">
        <f>SUM('social care receipt'!BF8:BJ8)/10^6</f>
        <v>3867.907376362502</v>
      </c>
      <c r="AA8">
        <f t="shared" si="8"/>
        <v>0.52034184623011936</v>
      </c>
    </row>
    <row r="9" spans="1:27" x14ac:dyDescent="0.25">
      <c r="A9">
        <v>2025</v>
      </c>
      <c r="B9" s="2">
        <v>97038</v>
      </c>
      <c r="C9" s="2">
        <v>29043</v>
      </c>
      <c r="D9" s="2">
        <v>5651</v>
      </c>
      <c r="E9" s="3">
        <v>16.467569999999998</v>
      </c>
      <c r="I9">
        <v>2025</v>
      </c>
      <c r="J9">
        <f t="shared" si="0"/>
        <v>6413.3067278144481</v>
      </c>
      <c r="K9">
        <f t="shared" si="1"/>
        <v>1919.4714163102601</v>
      </c>
      <c r="L9">
        <f t="shared" si="2"/>
        <v>373.4783931952374</v>
      </c>
      <c r="M9">
        <f t="shared" si="3"/>
        <v>8706.256537319945</v>
      </c>
      <c r="N9">
        <f t="shared" si="4"/>
        <v>7480.8881707045011</v>
      </c>
      <c r="O9">
        <f>'social care receipt'!BP9</f>
        <v>12.84838574743919</v>
      </c>
      <c r="P9">
        <f t="shared" si="5"/>
        <v>96.117336950666143</v>
      </c>
      <c r="Q9">
        <f>SUM('social care receipt'!BT9:BX9)</f>
        <v>51.6693393266642</v>
      </c>
      <c r="R9">
        <f t="shared" si="6"/>
        <v>0.53756524021451368</v>
      </c>
      <c r="T9">
        <v>2025</v>
      </c>
      <c r="U9">
        <f t="shared" si="7"/>
        <v>8706.256537319945</v>
      </c>
      <c r="V9">
        <f>SUM('social care receipt'!AU9:AV9)/1000</f>
        <v>3772.3234342236346</v>
      </c>
      <c r="W9">
        <f t="shared" si="9"/>
        <v>0.43328879846962015</v>
      </c>
      <c r="Y9">
        <f t="shared" si="10"/>
        <v>7480.8881707045011</v>
      </c>
      <c r="Z9">
        <f>SUM('social care receipt'!BF9:BJ9)/10^6</f>
        <v>4021.4654465026792</v>
      </c>
      <c r="AA9">
        <f t="shared" si="8"/>
        <v>0.53756524021451368</v>
      </c>
    </row>
    <row r="10" spans="1:27" x14ac:dyDescent="0.25">
      <c r="A10">
        <v>2026</v>
      </c>
      <c r="B10" s="2">
        <v>97099</v>
      </c>
      <c r="C10" s="2">
        <v>30521</v>
      </c>
      <c r="D10" s="2">
        <v>5796</v>
      </c>
      <c r="E10" s="3">
        <v>16.44435</v>
      </c>
      <c r="I10">
        <v>2026</v>
      </c>
      <c r="J10">
        <f t="shared" si="0"/>
        <v>6417.338258868228</v>
      </c>
      <c r="K10">
        <f t="shared" si="1"/>
        <v>2017.1534310231534</v>
      </c>
      <c r="L10">
        <f t="shared" si="2"/>
        <v>383.0615407820909</v>
      </c>
      <c r="M10">
        <f t="shared" si="3"/>
        <v>8817.5532306734731</v>
      </c>
      <c r="N10">
        <f t="shared" si="4"/>
        <v>7565.8371027126359</v>
      </c>
      <c r="O10">
        <f>'social care receipt'!BP10</f>
        <v>12.885993484076231</v>
      </c>
      <c r="P10">
        <f t="shared" si="5"/>
        <v>97.493327607137203</v>
      </c>
      <c r="Q10">
        <f>SUM('social care receipt'!BT10:BX10)</f>
        <v>53.726669248358533</v>
      </c>
      <c r="R10">
        <f t="shared" si="6"/>
        <v>0.55108047460291387</v>
      </c>
      <c r="T10">
        <v>2026</v>
      </c>
      <c r="U10">
        <f t="shared" si="7"/>
        <v>8817.5532306734731</v>
      </c>
      <c r="V10">
        <f>SUM('social care receipt'!AU10:AV10)/1000</f>
        <v>3900.6054305414464</v>
      </c>
      <c r="W10">
        <f t="shared" si="9"/>
        <v>0.4423682316963482</v>
      </c>
      <c r="Y10">
        <f t="shared" si="10"/>
        <v>7565.8371027126359</v>
      </c>
      <c r="Z10">
        <f>SUM('social care receipt'!BF10:BJ10)/10^6</f>
        <v>4169.3851013312133</v>
      </c>
      <c r="AA10">
        <f t="shared" si="8"/>
        <v>0.55108047460291376</v>
      </c>
    </row>
    <row r="11" spans="1:27" x14ac:dyDescent="0.25">
      <c r="A11">
        <v>2027</v>
      </c>
      <c r="B11" s="2">
        <v>97601</v>
      </c>
      <c r="C11" s="2">
        <v>31918</v>
      </c>
      <c r="D11" s="2">
        <v>6102</v>
      </c>
      <c r="E11" s="3">
        <v>16.669039999999999</v>
      </c>
      <c r="I11">
        <v>2027</v>
      </c>
      <c r="J11">
        <f t="shared" si="0"/>
        <v>6450.5157767206447</v>
      </c>
      <c r="K11">
        <f t="shared" si="1"/>
        <v>2109.4821012220114</v>
      </c>
      <c r="L11">
        <f t="shared" si="2"/>
        <v>403.28528672400256</v>
      </c>
      <c r="M11">
        <f t="shared" si="3"/>
        <v>8963.2831646666582</v>
      </c>
      <c r="N11">
        <f t="shared" si="4"/>
        <v>7795.9651680789138</v>
      </c>
      <c r="O11">
        <f>'social care receipt'!BP11</f>
        <v>12.941356116871521</v>
      </c>
      <c r="P11">
        <f t="shared" si="5"/>
        <v>100.89036151483538</v>
      </c>
      <c r="Q11">
        <f>SUM('social care receipt'!BT11:BX11)</f>
        <v>56.902066876785888</v>
      </c>
      <c r="R11">
        <f t="shared" si="6"/>
        <v>0.56399903838602805</v>
      </c>
      <c r="T11">
        <v>2027</v>
      </c>
      <c r="U11">
        <f t="shared" si="7"/>
        <v>8963.2831646666582</v>
      </c>
      <c r="V11">
        <f>SUM('social care receipt'!AU11:AV11)/1000</f>
        <v>4057.5046882737934</v>
      </c>
      <c r="W11">
        <f t="shared" si="9"/>
        <v>0.45268063205550763</v>
      </c>
      <c r="Y11">
        <f t="shared" si="10"/>
        <v>7795.9651680789138</v>
      </c>
      <c r="Z11">
        <f>SUM('social care receipt'!BF11:BJ11)/10^6</f>
        <v>4396.9168580874775</v>
      </c>
      <c r="AA11">
        <f t="shared" si="8"/>
        <v>0.56399903838602816</v>
      </c>
    </row>
    <row r="12" spans="1:27" x14ac:dyDescent="0.25">
      <c r="A12">
        <v>2028</v>
      </c>
      <c r="B12" s="2">
        <v>98086</v>
      </c>
      <c r="C12" s="2">
        <v>33113</v>
      </c>
      <c r="D12" s="2">
        <v>6276</v>
      </c>
      <c r="E12" s="3">
        <v>16.725989999999999</v>
      </c>
      <c r="I12">
        <v>2028</v>
      </c>
      <c r="J12">
        <f t="shared" si="0"/>
        <v>6482.5697531318438</v>
      </c>
      <c r="K12">
        <f t="shared" si="1"/>
        <v>2188.4604554722873</v>
      </c>
      <c r="L12">
        <f t="shared" si="2"/>
        <v>414.78506382822684</v>
      </c>
      <c r="M12">
        <f t="shared" si="3"/>
        <v>9085.8152724323572</v>
      </c>
      <c r="N12">
        <f t="shared" si="4"/>
        <v>7929.5386472383152</v>
      </c>
      <c r="O12">
        <f>'social care receipt'!BP12</f>
        <v>12.986310727095125</v>
      </c>
      <c r="P12">
        <f t="shared" si="5"/>
        <v>102.9754527955463</v>
      </c>
      <c r="Q12">
        <f>SUM('social care receipt'!BT12:BX12)</f>
        <v>59.023286848370411</v>
      </c>
      <c r="R12">
        <f t="shared" si="6"/>
        <v>0.5731782210810844</v>
      </c>
      <c r="T12">
        <v>2028</v>
      </c>
      <c r="U12">
        <f t="shared" si="7"/>
        <v>9085.8152724323572</v>
      </c>
      <c r="V12">
        <f>SUM('social care receipt'!AU12:AV12)/1000</f>
        <v>4192.9244772769862</v>
      </c>
      <c r="W12">
        <f t="shared" si="9"/>
        <v>0.46148026913984364</v>
      </c>
      <c r="Y12">
        <f t="shared" si="10"/>
        <v>7929.5386472383152</v>
      </c>
      <c r="Z12">
        <f>SUM('social care receipt'!BF12:BJ12)/10^6</f>
        <v>4545.0388558177665</v>
      </c>
      <c r="AA12">
        <f t="shared" si="8"/>
        <v>0.57317822108108452</v>
      </c>
    </row>
    <row r="13" spans="1:27" x14ac:dyDescent="0.25">
      <c r="A13">
        <v>2029</v>
      </c>
      <c r="B13" s="2">
        <v>98531</v>
      </c>
      <c r="C13" s="2">
        <v>33948</v>
      </c>
      <c r="D13" s="2">
        <v>6544</v>
      </c>
      <c r="E13" s="3">
        <v>16.6586</v>
      </c>
      <c r="I13">
        <v>2029</v>
      </c>
      <c r="J13">
        <f t="shared" si="0"/>
        <v>6511.9801026225332</v>
      </c>
      <c r="K13">
        <f t="shared" si="1"/>
        <v>2243.6461674379611</v>
      </c>
      <c r="L13">
        <f t="shared" si="2"/>
        <v>432.49736419565272</v>
      </c>
      <c r="M13">
        <f t="shared" si="3"/>
        <v>9188.1236342561479</v>
      </c>
      <c r="N13">
        <f t="shared" si="4"/>
        <v>7986.5187422092167</v>
      </c>
      <c r="O13">
        <f>'social care receipt'!BP13</f>
        <v>13.06133240072422</v>
      </c>
      <c r="P13">
        <f t="shared" si="5"/>
        <v>104.3145760166085</v>
      </c>
      <c r="Q13">
        <f>SUM('social care receipt'!BT13:BX13)</f>
        <v>60.024557715322892</v>
      </c>
      <c r="R13">
        <f t="shared" si="6"/>
        <v>0.57541869993092865</v>
      </c>
      <c r="T13">
        <v>2029</v>
      </c>
      <c r="U13">
        <f t="shared" si="7"/>
        <v>9188.1236342561479</v>
      </c>
      <c r="V13">
        <f>SUM('social care receipt'!AU13:AV13)/1000</f>
        <v>4278.3136268095022</v>
      </c>
      <c r="W13">
        <f t="shared" si="9"/>
        <v>0.46563518266761611</v>
      </c>
      <c r="Y13">
        <f t="shared" si="10"/>
        <v>7986.5187422092167</v>
      </c>
      <c r="Z13">
        <f>SUM('social care receipt'!BF13:BJ13)/10^6</f>
        <v>4595.592231616024</v>
      </c>
      <c r="AA13">
        <f t="shared" si="8"/>
        <v>0.57541869993092876</v>
      </c>
    </row>
    <row r="14" spans="1:27" x14ac:dyDescent="0.25">
      <c r="A14">
        <v>2030</v>
      </c>
      <c r="B14" s="2">
        <v>98548</v>
      </c>
      <c r="C14" s="2">
        <v>35149</v>
      </c>
      <c r="D14" s="2">
        <v>6621</v>
      </c>
      <c r="E14" s="3">
        <v>16.5381</v>
      </c>
      <c r="I14">
        <v>2030</v>
      </c>
      <c r="J14">
        <f t="shared" si="0"/>
        <v>6513.1036440637499</v>
      </c>
      <c r="K14">
        <f t="shared" si="1"/>
        <v>2323.0210657263137</v>
      </c>
      <c r="L14">
        <f t="shared" si="2"/>
        <v>437.58634601763703</v>
      </c>
      <c r="M14">
        <f t="shared" si="3"/>
        <v>9273.7110558077002</v>
      </c>
      <c r="N14">
        <f t="shared" si="4"/>
        <v>8002.6045838003538</v>
      </c>
      <c r="O14">
        <f>'social care receipt'!BP14</f>
        <v>13.257315166463455</v>
      </c>
      <c r="P14">
        <f t="shared" si="5"/>
        <v>106.09305112002639</v>
      </c>
      <c r="Q14">
        <f>SUM('social care receipt'!BT14:BX14)</f>
        <v>62.101292197885336</v>
      </c>
      <c r="R14">
        <f t="shared" si="6"/>
        <v>0.5853474053416392</v>
      </c>
      <c r="T14">
        <v>2030</v>
      </c>
      <c r="U14">
        <f t="shared" si="7"/>
        <v>9273.7110558077002</v>
      </c>
      <c r="V14">
        <f>SUM('social care receipt'!AU14:AV14)/1000</f>
        <v>4381.3489860364307</v>
      </c>
      <c r="W14">
        <f t="shared" si="9"/>
        <v>0.47244829601334115</v>
      </c>
      <c r="Y14">
        <f t="shared" si="10"/>
        <v>8002.6045838003538</v>
      </c>
      <c r="Z14">
        <f>SUM('social care receipt'!BF14:BJ14)/10^6</f>
        <v>4684.3038291026451</v>
      </c>
      <c r="AA14">
        <f t="shared" si="8"/>
        <v>0.58534740534163909</v>
      </c>
    </row>
    <row r="15" spans="1:27" x14ac:dyDescent="0.25">
      <c r="A15">
        <v>2031</v>
      </c>
      <c r="B15" s="2">
        <v>99352</v>
      </c>
      <c r="C15" s="2">
        <v>35874</v>
      </c>
      <c r="D15" s="2">
        <v>6729</v>
      </c>
      <c r="E15" s="3">
        <v>16.434480000000001</v>
      </c>
      <c r="I15">
        <v>2031</v>
      </c>
      <c r="J15">
        <f t="shared" si="0"/>
        <v>6566.2405451660279</v>
      </c>
      <c r="K15">
        <f t="shared" si="1"/>
        <v>2370.9368036605815</v>
      </c>
      <c r="L15">
        <f t="shared" si="2"/>
        <v>444.72413870301756</v>
      </c>
      <c r="M15">
        <f t="shared" si="3"/>
        <v>9381.901487529627</v>
      </c>
      <c r="N15">
        <f t="shared" si="4"/>
        <v>8045.2402970061294</v>
      </c>
      <c r="O15">
        <f>'social care receipt'!BP15</f>
        <v>13.462886769321399</v>
      </c>
      <c r="P15">
        <f t="shared" si="5"/>
        <v>108.31215915057518</v>
      </c>
      <c r="Q15">
        <f>SUM('social care receipt'!BT15:BX15)</f>
        <v>63.018430763379257</v>
      </c>
      <c r="R15">
        <f t="shared" si="6"/>
        <v>0.5818223111568781</v>
      </c>
      <c r="T15">
        <v>2031</v>
      </c>
      <c r="U15">
        <f t="shared" si="7"/>
        <v>9381.901487529627</v>
      </c>
      <c r="V15">
        <f>SUM('social care receipt'!AU15:AV15)/1000</f>
        <v>4464.9536873976012</v>
      </c>
      <c r="W15">
        <f t="shared" si="9"/>
        <v>0.47591138036701769</v>
      </c>
      <c r="Y15">
        <f t="shared" si="10"/>
        <v>8045.2402970061294</v>
      </c>
      <c r="Z15">
        <f>SUM('social care receipt'!BF15:BJ15)/10^6</f>
        <v>4680.9003034165553</v>
      </c>
      <c r="AA15">
        <f t="shared" si="8"/>
        <v>0.58182231115687821</v>
      </c>
    </row>
    <row r="16" spans="1:27" x14ac:dyDescent="0.25">
      <c r="A16">
        <v>2032</v>
      </c>
      <c r="B16" s="2">
        <v>99433</v>
      </c>
      <c r="C16" s="2">
        <v>36614</v>
      </c>
      <c r="D16" s="2">
        <v>6860</v>
      </c>
      <c r="E16" s="3">
        <v>16.584489999999999</v>
      </c>
      <c r="I16">
        <v>2032</v>
      </c>
      <c r="J16">
        <f t="shared" si="0"/>
        <v>6571.5938896800635</v>
      </c>
      <c r="K16">
        <f t="shared" si="1"/>
        <v>2419.8439016900406</v>
      </c>
      <c r="L16">
        <f t="shared" si="2"/>
        <v>453.38201686769219</v>
      </c>
      <c r="M16">
        <f t="shared" si="3"/>
        <v>9444.8198082377967</v>
      </c>
      <c r="N16">
        <f t="shared" si="4"/>
        <v>8173.1220080529692</v>
      </c>
      <c r="O16">
        <f>'social care receipt'!BP16</f>
        <v>13.678397264169124</v>
      </c>
      <c r="P16">
        <f t="shared" si="5"/>
        <v>111.7952097146722</v>
      </c>
      <c r="Q16">
        <f>SUM('social care receipt'!BT16:BX16)</f>
        <v>66.23344378775225</v>
      </c>
      <c r="R16">
        <f t="shared" si="6"/>
        <v>0.59245332565496911</v>
      </c>
      <c r="T16">
        <v>2032</v>
      </c>
      <c r="U16">
        <f t="shared" si="7"/>
        <v>9444.8198082377967</v>
      </c>
      <c r="V16">
        <f>SUM('social care receipt'!AU16:AV16)/1000</f>
        <v>4556.8197228853705</v>
      </c>
      <c r="W16">
        <f t="shared" si="9"/>
        <v>0.48246761880103844</v>
      </c>
      <c r="Y16">
        <f t="shared" si="10"/>
        <v>8173.1220080529692</v>
      </c>
      <c r="Z16">
        <f>SUM('social care receipt'!BF16:BJ16)/10^6</f>
        <v>4842.1933146548008</v>
      </c>
      <c r="AA16">
        <f t="shared" si="8"/>
        <v>0.59245332565496911</v>
      </c>
    </row>
    <row r="17" spans="1:27" x14ac:dyDescent="0.25">
      <c r="A17">
        <v>2033</v>
      </c>
      <c r="B17" s="2">
        <v>99683</v>
      </c>
      <c r="C17" s="2">
        <v>37138</v>
      </c>
      <c r="D17" s="2">
        <v>6812</v>
      </c>
      <c r="E17" s="3">
        <v>16.382739999999998</v>
      </c>
      <c r="I17">
        <v>2033</v>
      </c>
      <c r="J17">
        <f t="shared" si="0"/>
        <v>6588.1165579332592</v>
      </c>
      <c r="K17">
        <f t="shared" si="1"/>
        <v>2454.4754143487394</v>
      </c>
      <c r="L17">
        <f t="shared" si="2"/>
        <v>450.20966456307855</v>
      </c>
      <c r="M17">
        <f t="shared" si="3"/>
        <v>9492.8016368450772</v>
      </c>
      <c r="N17">
        <f t="shared" si="4"/>
        <v>8114.7123460563807</v>
      </c>
      <c r="O17">
        <f>'social care receipt'!BP17</f>
        <v>13.904216910569346</v>
      </c>
      <c r="P17">
        <f t="shared" si="5"/>
        <v>112.82872062644299</v>
      </c>
      <c r="Q17">
        <f>SUM('social care receipt'!BT17:BX17)</f>
        <v>66.950420333934161</v>
      </c>
      <c r="R17">
        <f t="shared" si="6"/>
        <v>0.59338101116643693</v>
      </c>
      <c r="T17">
        <v>2033</v>
      </c>
      <c r="U17">
        <f t="shared" si="7"/>
        <v>9492.8016368450772</v>
      </c>
      <c r="V17">
        <f>SUM('social care receipt'!AU17:AV17)/1000</f>
        <v>4604.9337328386764</v>
      </c>
      <c r="W17">
        <f t="shared" si="9"/>
        <v>0.48509743582602882</v>
      </c>
      <c r="Y17">
        <f t="shared" si="10"/>
        <v>8114.7123460563807</v>
      </c>
      <c r="Z17">
        <f>SUM('social care receipt'!BF17:BJ17)/10^6</f>
        <v>4815.1162172277036</v>
      </c>
      <c r="AA17">
        <f t="shared" si="8"/>
        <v>0.59338101116643682</v>
      </c>
    </row>
    <row r="18" spans="1:27" x14ac:dyDescent="0.25">
      <c r="A18">
        <v>2034</v>
      </c>
      <c r="B18" s="2">
        <v>99927</v>
      </c>
      <c r="C18" s="2">
        <v>37708</v>
      </c>
      <c r="D18" s="2">
        <v>6979</v>
      </c>
      <c r="E18" s="3">
        <v>16.50703</v>
      </c>
      <c r="I18">
        <v>2034</v>
      </c>
      <c r="J18">
        <f t="shared" si="0"/>
        <v>6604.2426821483787</v>
      </c>
      <c r="K18">
        <f t="shared" si="1"/>
        <v>2492.1470979660257</v>
      </c>
      <c r="L18">
        <f t="shared" si="2"/>
        <v>461.24680695621339</v>
      </c>
      <c r="M18">
        <f t="shared" si="3"/>
        <v>9557.6365870706177</v>
      </c>
      <c r="N18">
        <f t="shared" si="4"/>
        <v>8232.1189731001941</v>
      </c>
      <c r="O18">
        <f>'social care receipt'!BP18</f>
        <v>14.137270130140209</v>
      </c>
      <c r="P18">
        <f t="shared" si="5"/>
        <v>116.37968966616987</v>
      </c>
      <c r="Q18">
        <f>SUM('social care receipt'!BT18:BX18)</f>
        <v>69.867144973457016</v>
      </c>
      <c r="R18">
        <f t="shared" si="6"/>
        <v>0.60033795565074899</v>
      </c>
      <c r="T18">
        <v>2034</v>
      </c>
      <c r="U18">
        <f t="shared" si="7"/>
        <v>9557.6365870706177</v>
      </c>
      <c r="V18">
        <f>SUM('social care receipt'!AU18:AV18)/1000</f>
        <v>4693.3630533297801</v>
      </c>
      <c r="W18">
        <f t="shared" si="9"/>
        <v>0.4910589569474601</v>
      </c>
      <c r="Y18">
        <f t="shared" si="10"/>
        <v>8232.1189731001941</v>
      </c>
      <c r="Z18">
        <f>SUM('social care receipt'!BF18:BJ18)/10^6</f>
        <v>4942.0534749847129</v>
      </c>
      <c r="AA18">
        <f t="shared" si="8"/>
        <v>0.60033795565074888</v>
      </c>
    </row>
    <row r="19" spans="1:27" x14ac:dyDescent="0.25">
      <c r="A19">
        <v>2035</v>
      </c>
      <c r="B19" s="2">
        <v>100001</v>
      </c>
      <c r="C19" s="2">
        <v>38208</v>
      </c>
      <c r="D19" s="2">
        <v>7050</v>
      </c>
      <c r="E19" s="3">
        <v>16.40606</v>
      </c>
      <c r="I19">
        <v>2035</v>
      </c>
      <c r="J19">
        <f t="shared" si="0"/>
        <v>6609.1333919513245</v>
      </c>
      <c r="K19">
        <f t="shared" ref="K19:K53" si="11">C19*$G$3/1000</f>
        <v>2525.1924344724171</v>
      </c>
      <c r="L19">
        <f t="shared" ref="L19:L53" si="12">D19*$G$3/1000</f>
        <v>465.93924474012096</v>
      </c>
      <c r="M19">
        <f t="shared" si="3"/>
        <v>9600.2650711638616</v>
      </c>
      <c r="N19">
        <f t="shared" si="4"/>
        <v>8218.2567390701624</v>
      </c>
      <c r="O19">
        <f>'social care receipt'!BP19</f>
        <v>14.374229632495762</v>
      </c>
      <c r="P19">
        <f t="shared" si="5"/>
        <v>118.13110954620034</v>
      </c>
      <c r="Q19">
        <f>SUM('social care receipt'!BT19:BX19)</f>
        <v>71.359300420606601</v>
      </c>
      <c r="R19">
        <f t="shared" si="6"/>
        <v>0.60406865468996906</v>
      </c>
      <c r="T19">
        <v>2035</v>
      </c>
      <c r="U19">
        <f t="shared" si="7"/>
        <v>9600.2650711638616</v>
      </c>
      <c r="V19">
        <f>SUM('social care receipt'!AU19:AV19)/1000</f>
        <v>4767.9133324881996</v>
      </c>
      <c r="W19">
        <f t="shared" si="9"/>
        <v>0.49664392567758286</v>
      </c>
      <c r="Y19">
        <f t="shared" si="10"/>
        <v>8218.2567390701624</v>
      </c>
      <c r="Z19">
        <f>SUM('social care receipt'!BF19:BJ19)/10^6</f>
        <v>4964.391292266886</v>
      </c>
      <c r="AA19">
        <f t="shared" si="8"/>
        <v>0.60406865468996918</v>
      </c>
    </row>
    <row r="20" spans="1:27" x14ac:dyDescent="0.25">
      <c r="A20">
        <v>2036</v>
      </c>
      <c r="B20" s="2">
        <v>100870</v>
      </c>
      <c r="C20" s="2">
        <v>38430</v>
      </c>
      <c r="D20" s="2">
        <v>7170</v>
      </c>
      <c r="E20" s="3">
        <v>16.31682</v>
      </c>
      <c r="I20">
        <v>2036</v>
      </c>
      <c r="J20">
        <f t="shared" si="0"/>
        <v>6666.5661867994331</v>
      </c>
      <c r="K20">
        <f t="shared" si="11"/>
        <v>2539.8645638812554</v>
      </c>
      <c r="L20">
        <f t="shared" si="12"/>
        <v>473.87012550165491</v>
      </c>
      <c r="M20">
        <f t="shared" si="3"/>
        <v>9680.3008761823439</v>
      </c>
      <c r="N20">
        <f t="shared" si="4"/>
        <v>8241.6954665359481</v>
      </c>
      <c r="O20">
        <f>'social care receipt'!BP20</f>
        <v>14.615160892145312</v>
      </c>
      <c r="P20">
        <f t="shared" si="5"/>
        <v>120.45370526748751</v>
      </c>
      <c r="Q20">
        <f>SUM('social care receipt'!BT20:BX20)</f>
        <v>73.052520403989405</v>
      </c>
      <c r="R20">
        <f t="shared" si="6"/>
        <v>0.6064779845648095</v>
      </c>
      <c r="T20">
        <v>2036</v>
      </c>
      <c r="U20">
        <f t="shared" si="7"/>
        <v>9680.3008761823439</v>
      </c>
      <c r="V20">
        <f>SUM('social care receipt'!AU20:AV20)/1000</f>
        <v>4818.8031507080423</v>
      </c>
      <c r="W20">
        <f t="shared" si="9"/>
        <v>0.49779477026012142</v>
      </c>
      <c r="Y20">
        <f t="shared" si="10"/>
        <v>8241.6954665359481</v>
      </c>
      <c r="Z20">
        <f>SUM('social care receipt'!BF20:BJ20)/10^6</f>
        <v>4998.4068559416501</v>
      </c>
      <c r="AA20">
        <f t="shared" si="8"/>
        <v>0.60647798456480961</v>
      </c>
    </row>
    <row r="21" spans="1:27" x14ac:dyDescent="0.25">
      <c r="A21">
        <v>2037</v>
      </c>
      <c r="B21" s="2">
        <v>100417</v>
      </c>
      <c r="C21" s="2">
        <v>38939</v>
      </c>
      <c r="D21" s="2">
        <v>7141</v>
      </c>
      <c r="E21" s="3">
        <v>16.46246</v>
      </c>
      <c r="I21">
        <v>2037</v>
      </c>
      <c r="J21">
        <f t="shared" si="0"/>
        <v>6636.6271119246421</v>
      </c>
      <c r="K21">
        <f t="shared" si="11"/>
        <v>2573.5047164447615</v>
      </c>
      <c r="L21">
        <f t="shared" si="12"/>
        <v>471.95349598428419</v>
      </c>
      <c r="M21">
        <f t="shared" si="3"/>
        <v>9682.0853243536876</v>
      </c>
      <c r="N21">
        <f t="shared" si="4"/>
        <v>8316.7916714556341</v>
      </c>
      <c r="O21">
        <f>'social care receipt'!BP21</f>
        <v>14.878018859367277</v>
      </c>
      <c r="P21">
        <f t="shared" si="5"/>
        <v>123.73738333734562</v>
      </c>
      <c r="Q21">
        <f>SUM('social care receipt'!BT21:BX21)</f>
        <v>74.980930717815554</v>
      </c>
      <c r="R21">
        <f t="shared" si="6"/>
        <v>0.60596829103291128</v>
      </c>
      <c r="T21">
        <v>2037</v>
      </c>
      <c r="U21">
        <f t="shared" si="7"/>
        <v>9682.0853243536876</v>
      </c>
      <c r="V21">
        <f>SUM('social care receipt'!AU21:AV21)/1000</f>
        <v>4869.4286062358342</v>
      </c>
      <c r="W21">
        <f t="shared" si="9"/>
        <v>0.50293180065120791</v>
      </c>
      <c r="Y21">
        <f t="shared" si="10"/>
        <v>8316.7916714556341</v>
      </c>
      <c r="Z21">
        <f>SUM('social care receipt'!BF21:BJ21)/10^6</f>
        <v>5039.7120360287208</v>
      </c>
      <c r="AA21">
        <f t="shared" si="8"/>
        <v>0.60596829103291139</v>
      </c>
    </row>
    <row r="22" spans="1:27" x14ac:dyDescent="0.25">
      <c r="A22">
        <v>2038</v>
      </c>
      <c r="B22" s="2">
        <v>101249</v>
      </c>
      <c r="C22" s="2">
        <v>39382</v>
      </c>
      <c r="D22" s="2">
        <v>7096</v>
      </c>
      <c r="E22" s="3">
        <v>16.349489999999999</v>
      </c>
      <c r="I22">
        <v>2038</v>
      </c>
      <c r="J22">
        <f t="shared" si="0"/>
        <v>6691.6145518712774</v>
      </c>
      <c r="K22">
        <f t="shared" si="11"/>
        <v>2602.7828845894246</v>
      </c>
      <c r="L22">
        <f t="shared" si="12"/>
        <v>468.97941569870898</v>
      </c>
      <c r="M22">
        <f t="shared" si="3"/>
        <v>9763.3768521594102</v>
      </c>
      <c r="N22">
        <f t="shared" si="4"/>
        <v>8329.0687592751328</v>
      </c>
      <c r="O22">
        <f>'social care receipt'!BP22</f>
        <v>15.145604404440894</v>
      </c>
      <c r="P22">
        <f t="shared" si="5"/>
        <v>126.1487804853685</v>
      </c>
      <c r="Q22">
        <f>SUM('social care receipt'!BT22:BX22)</f>
        <v>77.046523480867933</v>
      </c>
      <c r="R22">
        <f t="shared" si="6"/>
        <v>0.61075916219264803</v>
      </c>
      <c r="T22">
        <v>2038</v>
      </c>
      <c r="U22">
        <f t="shared" si="7"/>
        <v>9763.3768521594102</v>
      </c>
      <c r="V22">
        <f>SUM('social care receipt'!AU22:AV22)/1000</f>
        <v>4923.5568674333035</v>
      </c>
      <c r="W22">
        <f t="shared" si="9"/>
        <v>0.50428831560919807</v>
      </c>
      <c r="Y22">
        <f t="shared" si="10"/>
        <v>8329.0687592751328</v>
      </c>
      <c r="Z22">
        <f>SUM('social care receipt'!BF22:BJ22)/10^6</f>
        <v>5087.0550572598395</v>
      </c>
      <c r="AA22">
        <f t="shared" si="8"/>
        <v>0.61075916219264814</v>
      </c>
    </row>
    <row r="23" spans="1:27" x14ac:dyDescent="0.25">
      <c r="A23">
        <v>2039</v>
      </c>
      <c r="B23" s="2">
        <v>101698</v>
      </c>
      <c r="C23" s="2">
        <v>39385</v>
      </c>
      <c r="D23" s="2">
        <v>7175</v>
      </c>
      <c r="E23" s="3">
        <v>16.142440000000001</v>
      </c>
      <c r="I23">
        <v>2039</v>
      </c>
      <c r="J23">
        <f t="shared" si="0"/>
        <v>6721.2892640540167</v>
      </c>
      <c r="K23">
        <f t="shared" si="11"/>
        <v>2602.9811566084627</v>
      </c>
      <c r="L23">
        <f t="shared" si="12"/>
        <v>474.20057886671884</v>
      </c>
      <c r="M23">
        <f t="shared" si="3"/>
        <v>9798.4709995291996</v>
      </c>
      <c r="N23">
        <f t="shared" si="4"/>
        <v>8253.1488330212942</v>
      </c>
      <c r="O23">
        <f>'social care receipt'!BP23</f>
        <v>15.418002554244291</v>
      </c>
      <c r="P23">
        <f t="shared" si="5"/>
        <v>127.24706978808059</v>
      </c>
      <c r="Q23">
        <f>SUM('social care receipt'!BT23:BX23)</f>
        <v>78.39840803053842</v>
      </c>
      <c r="R23">
        <f t="shared" si="6"/>
        <v>0.6161116964115908</v>
      </c>
      <c r="T23">
        <v>2039</v>
      </c>
      <c r="U23">
        <f t="shared" si="7"/>
        <v>9798.4709995291996</v>
      </c>
      <c r="V23">
        <f>SUM('social care receipt'!AU23:AV23)/1000</f>
        <v>4968.1680717169329</v>
      </c>
      <c r="W23">
        <f t="shared" si="9"/>
        <v>0.50703503352264301</v>
      </c>
      <c r="Y23">
        <f t="shared" si="10"/>
        <v>8253.1488330212942</v>
      </c>
      <c r="Z23">
        <f>SUM('social care receipt'!BF23:BJ23)/10^6</f>
        <v>5084.8615282500896</v>
      </c>
      <c r="AA23">
        <f t="shared" si="8"/>
        <v>0.61611169641159069</v>
      </c>
    </row>
    <row r="24" spans="1:27" x14ac:dyDescent="0.25">
      <c r="A24">
        <v>2040</v>
      </c>
      <c r="B24" s="2">
        <v>101935</v>
      </c>
      <c r="C24" s="2">
        <v>39433</v>
      </c>
      <c r="D24" s="2">
        <v>7154</v>
      </c>
      <c r="E24" s="3">
        <v>16.211089999999999</v>
      </c>
      <c r="I24">
        <v>2040</v>
      </c>
      <c r="J24">
        <f t="shared" si="0"/>
        <v>6736.9527535580473</v>
      </c>
      <c r="K24">
        <f t="shared" si="11"/>
        <v>2606.1535089130766</v>
      </c>
      <c r="L24">
        <f t="shared" si="12"/>
        <v>472.81267473345042</v>
      </c>
      <c r="M24">
        <f t="shared" si="3"/>
        <v>9815.918937204573</v>
      </c>
      <c r="N24">
        <f t="shared" si="4"/>
        <v>8303.0062470702178</v>
      </c>
      <c r="O24">
        <f>'social care receipt'!BP24</f>
        <v>15.695299864889005</v>
      </c>
      <c r="P24">
        <f t="shared" si="5"/>
        <v>130.31817282781375</v>
      </c>
      <c r="Q24">
        <f>SUM('social care receipt'!BT24:BX24)</f>
        <v>79.733579388134388</v>
      </c>
      <c r="R24">
        <f t="shared" si="6"/>
        <v>0.61183776336002216</v>
      </c>
      <c r="T24">
        <v>2040</v>
      </c>
      <c r="U24">
        <f t="shared" si="7"/>
        <v>9815.918937204573</v>
      </c>
      <c r="V24">
        <f>SUM('social care receipt'!AU24:AV24)/1000</f>
        <v>5007.4259314865258</v>
      </c>
      <c r="W24">
        <f t="shared" si="9"/>
        <v>0.51013317892298793</v>
      </c>
      <c r="Y24">
        <f t="shared" si="10"/>
        <v>8303.0062470702178</v>
      </c>
      <c r="Z24">
        <f>SUM('social care receipt'!BF24:BJ24)/10^6</f>
        <v>5080.0927713717338</v>
      </c>
      <c r="AA24">
        <f t="shared" si="8"/>
        <v>0.61183776336002216</v>
      </c>
    </row>
    <row r="25" spans="1:27" x14ac:dyDescent="0.25">
      <c r="A25">
        <v>2041</v>
      </c>
      <c r="B25" s="2">
        <v>101847</v>
      </c>
      <c r="C25" s="2">
        <v>39417</v>
      </c>
      <c r="D25" s="2">
        <v>7218</v>
      </c>
      <c r="E25" s="3">
        <v>16.203990000000001</v>
      </c>
      <c r="I25">
        <v>2041</v>
      </c>
      <c r="J25">
        <f t="shared" si="0"/>
        <v>6731.136774332922</v>
      </c>
      <c r="K25">
        <f t="shared" si="11"/>
        <v>2605.0960581448721</v>
      </c>
      <c r="L25">
        <f t="shared" si="12"/>
        <v>477.04247780626849</v>
      </c>
      <c r="M25">
        <f t="shared" si="3"/>
        <v>9813.2753102840616</v>
      </c>
      <c r="N25">
        <f t="shared" si="4"/>
        <v>8297.1345752795096</v>
      </c>
      <c r="O25">
        <f>'social care receipt'!BP25</f>
        <v>15.977584449223697</v>
      </c>
      <c r="P25">
        <f t="shared" si="5"/>
        <v>132.56816836310216</v>
      </c>
      <c r="Q25">
        <f>SUM('social care receipt'!BT25:BX25)</f>
        <v>81.397261533017598</v>
      </c>
      <c r="R25">
        <f t="shared" si="6"/>
        <v>0.61400306376770453</v>
      </c>
      <c r="T25">
        <v>2041</v>
      </c>
      <c r="U25">
        <f t="shared" si="7"/>
        <v>9813.2753102840616</v>
      </c>
      <c r="V25">
        <f>SUM('social care receipt'!AU25:AV25)/1000</f>
        <v>5031.8133898282422</v>
      </c>
      <c r="W25">
        <f t="shared" si="9"/>
        <v>0.51275575490631864</v>
      </c>
      <c r="Y25">
        <f t="shared" si="10"/>
        <v>8297.1345752795096</v>
      </c>
      <c r="Z25">
        <f>SUM('social care receipt'!BF25:BJ25)/10^6</f>
        <v>5094.4660497145687</v>
      </c>
      <c r="AA25">
        <f t="shared" si="8"/>
        <v>0.6140030637677043</v>
      </c>
    </row>
    <row r="26" spans="1:27" x14ac:dyDescent="0.25">
      <c r="A26">
        <v>2042</v>
      </c>
      <c r="B26" s="2">
        <v>101878</v>
      </c>
      <c r="C26" s="2">
        <v>39405</v>
      </c>
      <c r="D26" s="2">
        <v>7213</v>
      </c>
      <c r="E26" s="3">
        <v>16.071929999999998</v>
      </c>
      <c r="I26">
        <v>2042</v>
      </c>
      <c r="J26">
        <f t="shared" si="0"/>
        <v>6733.1855851963182</v>
      </c>
      <c r="K26">
        <f t="shared" si="11"/>
        <v>2604.3029700687189</v>
      </c>
      <c r="L26">
        <f t="shared" si="12"/>
        <v>476.71202444120462</v>
      </c>
      <c r="M26">
        <f t="shared" si="3"/>
        <v>9814.2005797062429</v>
      </c>
      <c r="N26">
        <f t="shared" si="4"/>
        <v>8230.2901585821528</v>
      </c>
      <c r="O26">
        <f>'social care receipt'!BP26</f>
        <v>16.264946004832527</v>
      </c>
      <c r="P26">
        <f t="shared" si="5"/>
        <v>133.86522503344324</v>
      </c>
      <c r="Q26">
        <f>SUM('social care receipt'!BT26:BX26)</f>
        <v>82.816514334017697</v>
      </c>
      <c r="R26">
        <f t="shared" si="6"/>
        <v>0.61865592287562243</v>
      </c>
      <c r="T26">
        <v>2042</v>
      </c>
      <c r="U26">
        <f t="shared" si="7"/>
        <v>9814.2005797062429</v>
      </c>
      <c r="V26">
        <f>SUM('social care receipt'!AU26:AV26)/1000</f>
        <v>5043.4453482784929</v>
      </c>
      <c r="W26">
        <f t="shared" si="9"/>
        <v>0.51389263010451458</v>
      </c>
      <c r="Y26">
        <f t="shared" si="10"/>
        <v>8230.2901585821528</v>
      </c>
      <c r="Z26">
        <f>SUM('social care receipt'!BF26:BJ26)/10^6</f>
        <v>5091.7177535917926</v>
      </c>
      <c r="AA26">
        <f t="shared" si="8"/>
        <v>0.61865592287562221</v>
      </c>
    </row>
    <row r="27" spans="1:27" x14ac:dyDescent="0.25">
      <c r="A27">
        <v>2043</v>
      </c>
      <c r="B27" s="2">
        <v>102260</v>
      </c>
      <c r="C27" s="2">
        <v>39433</v>
      </c>
      <c r="D27" s="2">
        <v>7123</v>
      </c>
      <c r="E27" s="3">
        <v>16.18826</v>
      </c>
      <c r="I27">
        <v>2043</v>
      </c>
      <c r="J27">
        <f t="shared" si="0"/>
        <v>6758.4322222872015</v>
      </c>
      <c r="K27">
        <f t="shared" si="11"/>
        <v>2606.1535089130766</v>
      </c>
      <c r="L27">
        <f t="shared" si="12"/>
        <v>470.76386387005414</v>
      </c>
      <c r="M27">
        <f t="shared" si="3"/>
        <v>9835.3495950703309</v>
      </c>
      <c r="N27">
        <f t="shared" si="4"/>
        <v>8307.7258568871439</v>
      </c>
      <c r="O27">
        <f>'social care receipt'!BP27</f>
        <v>16.557475842537084</v>
      </c>
      <c r="P27">
        <f t="shared" si="5"/>
        <v>137.55497018182959</v>
      </c>
      <c r="Q27">
        <f>SUM('social care receipt'!BT27:BX27)</f>
        <v>85.019899955901067</v>
      </c>
      <c r="R27">
        <f t="shared" si="6"/>
        <v>0.61807944739122067</v>
      </c>
      <c r="T27">
        <v>2043</v>
      </c>
      <c r="U27">
        <f t="shared" si="7"/>
        <v>9835.3495950703309</v>
      </c>
      <c r="V27">
        <f>SUM('social care receipt'!AU27:AV27)/1000</f>
        <v>5060.8271952808536</v>
      </c>
      <c r="W27">
        <f t="shared" si="9"/>
        <v>0.51455488657133641</v>
      </c>
      <c r="Y27">
        <f t="shared" si="10"/>
        <v>8307.7258568871439</v>
      </c>
      <c r="Z27">
        <f>SUM('social care receipt'!BF27:BJ27)/10^6</f>
        <v>5134.8346067025614</v>
      </c>
      <c r="AA27">
        <f t="shared" si="8"/>
        <v>0.61807944739122067</v>
      </c>
    </row>
    <row r="28" spans="1:27" x14ac:dyDescent="0.25">
      <c r="A28">
        <v>2044</v>
      </c>
      <c r="B28" s="2">
        <v>103194</v>
      </c>
      <c r="C28" s="2">
        <v>39851</v>
      </c>
      <c r="D28" s="2">
        <v>7132</v>
      </c>
      <c r="E28" s="3">
        <v>16.067270000000001</v>
      </c>
      <c r="I28">
        <v>2044</v>
      </c>
      <c r="J28">
        <f t="shared" si="0"/>
        <v>6820.1609108811399</v>
      </c>
      <c r="K28">
        <f t="shared" si="11"/>
        <v>2633.7794102324201</v>
      </c>
      <c r="L28">
        <f t="shared" si="12"/>
        <v>471.35867992716919</v>
      </c>
      <c r="M28">
        <f t="shared" si="3"/>
        <v>9925.2990010407284</v>
      </c>
      <c r="N28">
        <f t="shared" si="4"/>
        <v>8321.0450865835683</v>
      </c>
      <c r="O28">
        <f>'social care receipt'!BP28</f>
        <v>16.855266915410947</v>
      </c>
      <c r="P28">
        <f t="shared" si="5"/>
        <v>140.25343594953486</v>
      </c>
      <c r="Q28">
        <f>SUM('social care receipt'!BT28:BX28)</f>
        <v>86.699718282119292</v>
      </c>
      <c r="R28">
        <f t="shared" si="6"/>
        <v>0.6181646652372571</v>
      </c>
      <c r="T28">
        <v>2044</v>
      </c>
      <c r="U28">
        <f t="shared" si="7"/>
        <v>9925.2990010407284</v>
      </c>
      <c r="V28">
        <f>SUM('social care receipt'!AU28:AV28)/1000</f>
        <v>5117.7973554178734</v>
      </c>
      <c r="W28">
        <f t="shared" si="9"/>
        <v>0.51563155476537692</v>
      </c>
      <c r="Y28">
        <f t="shared" si="10"/>
        <v>8321.0450865835683</v>
      </c>
      <c r="Z28">
        <f>SUM('social care receipt'!BF28:BJ28)/10^6</f>
        <v>5143.7760503720547</v>
      </c>
      <c r="AA28">
        <f t="shared" si="8"/>
        <v>0.6181646652372571</v>
      </c>
    </row>
    <row r="29" spans="1:27" x14ac:dyDescent="0.25">
      <c r="A29">
        <v>2045</v>
      </c>
      <c r="B29" s="2">
        <v>103462</v>
      </c>
      <c r="C29" s="2">
        <v>39520</v>
      </c>
      <c r="D29" s="2">
        <v>7146</v>
      </c>
      <c r="E29" s="3">
        <v>16.160360000000001</v>
      </c>
      <c r="I29">
        <v>2045</v>
      </c>
      <c r="J29">
        <f t="shared" si="0"/>
        <v>6837.8732112485668</v>
      </c>
      <c r="K29">
        <f t="shared" si="11"/>
        <v>2611.9033974651884</v>
      </c>
      <c r="L29">
        <f t="shared" si="12"/>
        <v>472.28394934934812</v>
      </c>
      <c r="M29">
        <f t="shared" si="3"/>
        <v>9922.0605580631036</v>
      </c>
      <c r="N29">
        <f t="shared" si="4"/>
        <v>8366.5245388681105</v>
      </c>
      <c r="O29">
        <f>'social care receipt'!BP29</f>
        <v>17.158413848316059</v>
      </c>
      <c r="P29">
        <f t="shared" si="5"/>
        <v>143.5562905099907</v>
      </c>
      <c r="Q29">
        <f>SUM('social care receipt'!BT29:BX29)</f>
        <v>87.867444511789387</v>
      </c>
      <c r="R29">
        <f t="shared" si="6"/>
        <v>0.61207658821244282</v>
      </c>
      <c r="T29">
        <v>2045</v>
      </c>
      <c r="U29">
        <f t="shared" si="7"/>
        <v>9922.0605580631036</v>
      </c>
      <c r="V29">
        <f>SUM('social care receipt'!AU29:AV29)/1000</f>
        <v>5145.6215287562554</v>
      </c>
      <c r="W29">
        <f t="shared" si="9"/>
        <v>0.51860412448044335</v>
      </c>
      <c r="Y29">
        <f t="shared" si="10"/>
        <v>8366.5245388681105</v>
      </c>
      <c r="Z29">
        <f>SUM('social care receipt'!BF29:BJ29)/10^6</f>
        <v>5120.9537949460737</v>
      </c>
      <c r="AA29">
        <f t="shared" si="8"/>
        <v>0.61207658821244271</v>
      </c>
    </row>
    <row r="30" spans="1:27" x14ac:dyDescent="0.25">
      <c r="A30">
        <v>2046</v>
      </c>
      <c r="B30" s="2">
        <v>104260</v>
      </c>
      <c r="C30" s="2">
        <v>39602</v>
      </c>
      <c r="D30" s="2">
        <v>7103</v>
      </c>
      <c r="E30" s="3">
        <v>16.05367</v>
      </c>
      <c r="I30">
        <v>2046</v>
      </c>
      <c r="J30">
        <f t="shared" si="0"/>
        <v>6890.6135683127677</v>
      </c>
      <c r="K30">
        <f t="shared" si="11"/>
        <v>2617.3228326522367</v>
      </c>
      <c r="L30">
        <f t="shared" si="12"/>
        <v>469.44205040979847</v>
      </c>
      <c r="M30">
        <f t="shared" si="3"/>
        <v>9977.3784513748033</v>
      </c>
      <c r="N30">
        <f t="shared" si="4"/>
        <v>8357.6265564788355</v>
      </c>
      <c r="O30">
        <f>'social care receipt'!BP30</f>
        <v>17.467012967970327</v>
      </c>
      <c r="P30">
        <f t="shared" si="5"/>
        <v>145.98277144346901</v>
      </c>
      <c r="Q30">
        <f>SUM('social care receipt'!BT30:BX30)</f>
        <v>90.711174717292067</v>
      </c>
      <c r="R30">
        <f t="shared" si="6"/>
        <v>0.62138274140397076</v>
      </c>
      <c r="T30">
        <v>2046</v>
      </c>
      <c r="U30">
        <f t="shared" si="7"/>
        <v>9977.3784513748033</v>
      </c>
      <c r="V30">
        <f>SUM('social care receipt'!AU30:AV30)/1000</f>
        <v>5210.7869323468594</v>
      </c>
      <c r="W30">
        <f t="shared" si="9"/>
        <v>0.52226012651939191</v>
      </c>
      <c r="Y30">
        <f t="shared" si="10"/>
        <v>8357.6265564788355</v>
      </c>
      <c r="Z30">
        <f>SUM('social care receipt'!BF30:BJ30)/10^6</f>
        <v>5193.2849012954457</v>
      </c>
      <c r="AA30">
        <f t="shared" si="8"/>
        <v>0.62138274140397065</v>
      </c>
    </row>
    <row r="31" spans="1:27" x14ac:dyDescent="0.25">
      <c r="A31">
        <v>2047</v>
      </c>
      <c r="B31" s="2">
        <v>105268</v>
      </c>
      <c r="C31" s="2">
        <v>39559</v>
      </c>
      <c r="D31" s="2">
        <v>7084</v>
      </c>
      <c r="E31" s="3">
        <v>16.143630000000002</v>
      </c>
      <c r="I31">
        <v>2047</v>
      </c>
      <c r="J31">
        <f t="shared" si="0"/>
        <v>6957.2329667096528</v>
      </c>
      <c r="K31">
        <f t="shared" si="11"/>
        <v>2614.4809337126871</v>
      </c>
      <c r="L31">
        <f t="shared" si="12"/>
        <v>468.18632762255561</v>
      </c>
      <c r="M31">
        <f t="shared" si="3"/>
        <v>10039.900228044895</v>
      </c>
      <c r="N31">
        <f t="shared" si="4"/>
        <v>8457.125529696008</v>
      </c>
      <c r="O31">
        <f>'social care receipt'!BP31</f>
        <v>17.781162333556026</v>
      </c>
      <c r="P31">
        <f t="shared" si="5"/>
        <v>150.3775219187857</v>
      </c>
      <c r="Q31">
        <f>SUM('social care receipt'!BT31:BX31)</f>
        <v>92.5110900269474</v>
      </c>
      <c r="R31">
        <f t="shared" si="6"/>
        <v>0.61519227638895269</v>
      </c>
      <c r="T31">
        <v>2047</v>
      </c>
      <c r="U31">
        <f t="shared" si="7"/>
        <v>10039.900228044895</v>
      </c>
      <c r="V31">
        <f>SUM('social care receipt'!AU31:AV31)/1000</f>
        <v>5227.1774192540288</v>
      </c>
      <c r="W31">
        <f t="shared" si="9"/>
        <v>0.52064037495638893</v>
      </c>
      <c r="Y31">
        <f t="shared" si="10"/>
        <v>8457.125529696008</v>
      </c>
      <c r="Z31">
        <f>SUM('social care receipt'!BF31:BJ31)/10^6</f>
        <v>5202.758306320814</v>
      </c>
      <c r="AA31">
        <f t="shared" si="8"/>
        <v>0.61519227638895257</v>
      </c>
    </row>
    <row r="32" spans="1:27" x14ac:dyDescent="0.25">
      <c r="A32">
        <v>2048</v>
      </c>
      <c r="B32" s="2">
        <v>105867</v>
      </c>
      <c r="C32" s="2">
        <v>39716</v>
      </c>
      <c r="D32" s="2">
        <v>7030</v>
      </c>
      <c r="E32" s="3">
        <v>15.97419</v>
      </c>
      <c r="I32">
        <v>2048</v>
      </c>
      <c r="J32">
        <f t="shared" si="0"/>
        <v>6996.8212798443101</v>
      </c>
      <c r="K32">
        <f t="shared" si="11"/>
        <v>2624.8571693756944</v>
      </c>
      <c r="L32">
        <f t="shared" si="12"/>
        <v>464.61743127986529</v>
      </c>
      <c r="M32">
        <f t="shared" si="3"/>
        <v>10086.295880499869</v>
      </c>
      <c r="N32">
        <f t="shared" si="4"/>
        <v>8407.0326543614901</v>
      </c>
      <c r="O32">
        <f>'social care receipt'!BP32</f>
        <v>18.100961767878658</v>
      </c>
      <c r="P32">
        <f t="shared" si="5"/>
        <v>152.17537665790476</v>
      </c>
      <c r="Q32">
        <f>SUM('social care receipt'!BT32:BX32)</f>
        <v>93.421143454729503</v>
      </c>
      <c r="R32">
        <f t="shared" si="6"/>
        <v>0.61390446671765631</v>
      </c>
      <c r="T32">
        <v>2048</v>
      </c>
      <c r="U32">
        <f t="shared" si="7"/>
        <v>10086.295880499869</v>
      </c>
      <c r="V32">
        <f>SUM('social care receipt'!AU32:AV32)/1000</f>
        <v>5254.0102324972186</v>
      </c>
      <c r="W32">
        <f t="shared" si="9"/>
        <v>0.52090582060505985</v>
      </c>
      <c r="Y32">
        <f t="shared" si="10"/>
        <v>8407.0326543614901</v>
      </c>
      <c r="Z32">
        <f>SUM('social care receipt'!BF32:BJ32)/10^6</f>
        <v>5161.1148983537132</v>
      </c>
      <c r="AA32">
        <f t="shared" si="8"/>
        <v>0.61390446671765631</v>
      </c>
    </row>
    <row r="33" spans="1:27" x14ac:dyDescent="0.25">
      <c r="A33">
        <v>2049</v>
      </c>
      <c r="B33" s="2">
        <v>106055</v>
      </c>
      <c r="C33" s="2">
        <v>39425</v>
      </c>
      <c r="D33" s="2">
        <v>6931</v>
      </c>
      <c r="E33" s="3">
        <v>15.913830000000001</v>
      </c>
      <c r="I33">
        <v>2049</v>
      </c>
      <c r="J33">
        <f t="shared" si="0"/>
        <v>7009.2463263707132</v>
      </c>
      <c r="K33">
        <f t="shared" si="11"/>
        <v>2605.6247835289741</v>
      </c>
      <c r="L33">
        <f t="shared" si="12"/>
        <v>458.07445465159975</v>
      </c>
      <c r="M33">
        <f t="shared" si="3"/>
        <v>10072.945564551286</v>
      </c>
      <c r="N33">
        <f t="shared" si="4"/>
        <v>8364.1802993234778</v>
      </c>
      <c r="O33">
        <f>'social care receipt'!BP33</f>
        <v>18.426512889086236</v>
      </c>
      <c r="P33">
        <f t="shared" si="5"/>
        <v>154.12267609212523</v>
      </c>
      <c r="Q33">
        <f>SUM('social care receipt'!BT33:BX33)</f>
        <v>95.774257626460695</v>
      </c>
      <c r="R33">
        <f t="shared" si="6"/>
        <v>0.62141574526783216</v>
      </c>
      <c r="T33">
        <v>2049</v>
      </c>
      <c r="U33">
        <f t="shared" si="7"/>
        <v>10072.945564551286</v>
      </c>
      <c r="V33">
        <f>SUM('social care receipt'!AU33:AV33)/1000</f>
        <v>5280.1821390102814</v>
      </c>
      <c r="W33">
        <f t="shared" si="9"/>
        <v>0.5241944479073033</v>
      </c>
      <c r="Y33">
        <f t="shared" si="10"/>
        <v>8364.1802993234778</v>
      </c>
      <c r="Z33">
        <f>SUM('social care receipt'!BF33:BJ33)/10^6</f>
        <v>5197.6333342586195</v>
      </c>
      <c r="AA33">
        <f t="shared" si="8"/>
        <v>0.62141574526783228</v>
      </c>
    </row>
    <row r="34" spans="1:27" x14ac:dyDescent="0.25">
      <c r="A34">
        <v>2050</v>
      </c>
      <c r="B34" s="2">
        <v>106266</v>
      </c>
      <c r="C34" s="2">
        <v>39483</v>
      </c>
      <c r="D34" s="2">
        <v>6959</v>
      </c>
      <c r="E34" s="3">
        <v>16.03002</v>
      </c>
      <c r="I34">
        <v>2050</v>
      </c>
      <c r="J34">
        <f t="shared" si="0"/>
        <v>7023.1914583764101</v>
      </c>
      <c r="K34">
        <f t="shared" si="11"/>
        <v>2609.4580425637155</v>
      </c>
      <c r="L34">
        <f t="shared" si="12"/>
        <v>459.92499349595766</v>
      </c>
      <c r="M34">
        <f t="shared" si="3"/>
        <v>10092.574494436083</v>
      </c>
      <c r="N34">
        <f t="shared" si="4"/>
        <v>8441.6669223948484</v>
      </c>
      <c r="O34">
        <f>'social care receipt'!BP34</f>
        <v>18.757919142959061</v>
      </c>
      <c r="P34">
        <f t="shared" si="5"/>
        <v>158.34810556207464</v>
      </c>
      <c r="Q34">
        <f>SUM('social care receipt'!BT34:BX34)</f>
        <v>99.114583721695197</v>
      </c>
      <c r="R34">
        <f t="shared" si="6"/>
        <v>0.62592844650636448</v>
      </c>
      <c r="T34">
        <v>2050</v>
      </c>
      <c r="U34">
        <f t="shared" si="7"/>
        <v>10092.574494436083</v>
      </c>
      <c r="V34">
        <f>SUM('social care receipt'!AU34:AV34)/1000</f>
        <v>5313.6901102277625</v>
      </c>
      <c r="W34">
        <f t="shared" si="9"/>
        <v>0.52649501008460597</v>
      </c>
      <c r="Y34">
        <f t="shared" si="10"/>
        <v>8441.6669223948484</v>
      </c>
      <c r="Z34">
        <f>SUM('social care receipt'!BF34:BJ34)/10^6</f>
        <v>5283.8794626587724</v>
      </c>
      <c r="AA34">
        <f t="shared" si="8"/>
        <v>0.6259284465063647</v>
      </c>
    </row>
    <row r="35" spans="1:27" x14ac:dyDescent="0.25">
      <c r="A35">
        <v>2051</v>
      </c>
      <c r="B35" s="2">
        <v>106627</v>
      </c>
      <c r="C35" s="2">
        <v>39786</v>
      </c>
      <c r="D35" s="2">
        <v>6985</v>
      </c>
      <c r="E35" s="3">
        <v>15.939439999999999</v>
      </c>
      <c r="I35">
        <v>2051</v>
      </c>
      <c r="J35">
        <f t="shared" si="0"/>
        <v>7047.0501913340249</v>
      </c>
      <c r="K35">
        <f t="shared" si="11"/>
        <v>2629.483516486589</v>
      </c>
      <c r="L35">
        <f t="shared" si="12"/>
        <v>461.64335099429002</v>
      </c>
      <c r="M35">
        <f t="shared" si="3"/>
        <v>10138.177058814905</v>
      </c>
      <c r="N35">
        <f t="shared" si="4"/>
        <v>8431.8935598192529</v>
      </c>
      <c r="O35">
        <f>'social care receipt'!BP35</f>
        <v>19.095285835780221</v>
      </c>
      <c r="P35">
        <f t="shared" si="5"/>
        <v>161.00941766162305</v>
      </c>
      <c r="Q35">
        <f>SUM('social care receipt'!BT35:BX35)</f>
        <v>100.96449647363684</v>
      </c>
      <c r="R35">
        <f t="shared" si="6"/>
        <v>0.6270719933030473</v>
      </c>
      <c r="T35">
        <v>2051</v>
      </c>
      <c r="U35">
        <f t="shared" ref="U35:U53" si="13">M35</f>
        <v>10138.177058814905</v>
      </c>
      <c r="V35">
        <f>SUM('social care receipt'!AU35:AV35)/1000</f>
        <v>5328.6266023286507</v>
      </c>
      <c r="W35">
        <f t="shared" si="9"/>
        <v>0.52560007301268585</v>
      </c>
      <c r="Y35">
        <f t="shared" si="10"/>
        <v>8431.8935598192529</v>
      </c>
      <c r="Z35">
        <f>SUM('social care receipt'!BF35:BJ35)/10^6</f>
        <v>5287.4043018749853</v>
      </c>
      <c r="AA35">
        <f t="shared" si="8"/>
        <v>0.62707199330304719</v>
      </c>
    </row>
    <row r="36" spans="1:27" x14ac:dyDescent="0.25">
      <c r="A36">
        <v>2052</v>
      </c>
      <c r="B36" s="2">
        <v>106606</v>
      </c>
      <c r="C36" s="2">
        <v>39671</v>
      </c>
      <c r="D36" s="2">
        <v>7017</v>
      </c>
      <c r="E36" s="3">
        <v>15.866199999999999</v>
      </c>
      <c r="I36">
        <v>2052</v>
      </c>
      <c r="J36">
        <f t="shared" si="0"/>
        <v>7045.6622872007565</v>
      </c>
      <c r="K36">
        <f t="shared" si="11"/>
        <v>2621.883089090119</v>
      </c>
      <c r="L36">
        <f t="shared" si="12"/>
        <v>463.75825253069911</v>
      </c>
      <c r="M36">
        <f t="shared" si="3"/>
        <v>10131.303628821575</v>
      </c>
      <c r="N36">
        <f t="shared" si="4"/>
        <v>8387.4595770580199</v>
      </c>
      <c r="O36">
        <f>'social care receipt'!BP36</f>
        <v>19.438720167797264</v>
      </c>
      <c r="P36">
        <f t="shared" si="5"/>
        <v>163.04147963714203</v>
      </c>
      <c r="Q36">
        <f>SUM('social care receipt'!BT36:BX36)</f>
        <v>103.41527079268845</v>
      </c>
      <c r="R36">
        <f t="shared" si="6"/>
        <v>0.63428810277510328</v>
      </c>
      <c r="T36">
        <v>2052</v>
      </c>
      <c r="U36">
        <f t="shared" si="13"/>
        <v>10131.303628821575</v>
      </c>
      <c r="V36">
        <f>SUM('social care receipt'!AU36:AV36)/1000</f>
        <v>5370.3298169997179</v>
      </c>
      <c r="W36">
        <f t="shared" si="9"/>
        <v>0.53007293175205816</v>
      </c>
      <c r="Y36">
        <f t="shared" si="10"/>
        <v>8387.4595770580199</v>
      </c>
      <c r="Z36">
        <f>SUM('social care receipt'!BF36:BJ36)/10^6</f>
        <v>5320.0658222350012</v>
      </c>
      <c r="AA36">
        <f t="shared" si="8"/>
        <v>0.63428810277510328</v>
      </c>
    </row>
    <row r="37" spans="1:27" x14ac:dyDescent="0.25">
      <c r="A37">
        <v>2053</v>
      </c>
      <c r="B37" s="2">
        <v>106887</v>
      </c>
      <c r="C37" s="2">
        <v>40304</v>
      </c>
      <c r="D37" s="2">
        <v>7010</v>
      </c>
      <c r="E37" s="3">
        <v>15.71837</v>
      </c>
      <c r="I37">
        <v>2053</v>
      </c>
      <c r="J37">
        <f t="shared" si="0"/>
        <v>7064.2337663173494</v>
      </c>
      <c r="K37">
        <f t="shared" si="11"/>
        <v>2663.7184851072107</v>
      </c>
      <c r="L37">
        <f t="shared" si="12"/>
        <v>463.29561781960962</v>
      </c>
      <c r="M37">
        <f t="shared" si="3"/>
        <v>10191.247869244169</v>
      </c>
      <c r="N37">
        <f t="shared" si="4"/>
        <v>8358.4751703460006</v>
      </c>
      <c r="O37">
        <f>'social care receipt'!BP37</f>
        <v>19.788331267285731</v>
      </c>
      <c r="P37">
        <f t="shared" si="5"/>
        <v>165.40027556018919</v>
      </c>
      <c r="Q37">
        <f>SUM('social care receipt'!BT37:BX37)</f>
        <v>104.30904916972398</v>
      </c>
      <c r="R37">
        <f t="shared" si="6"/>
        <v>0.63064616317259947</v>
      </c>
      <c r="T37">
        <v>2053</v>
      </c>
      <c r="U37">
        <f t="shared" si="13"/>
        <v>10191.247869244169</v>
      </c>
      <c r="V37">
        <f>SUM('social care receipt'!AU37:AV37)/1000</f>
        <v>5399.8062571634182</v>
      </c>
      <c r="W37">
        <f t="shared" si="9"/>
        <v>0.5298474069558563</v>
      </c>
      <c r="Y37">
        <f t="shared" si="10"/>
        <v>8358.4751703460006</v>
      </c>
      <c r="Z37">
        <f>SUM('social care receipt'!BF37:BJ37)/10^6</f>
        <v>5271.2402961521448</v>
      </c>
      <c r="AA37">
        <f t="shared" si="8"/>
        <v>0.63064616317259947</v>
      </c>
    </row>
    <row r="38" spans="1:27" x14ac:dyDescent="0.25">
      <c r="A38">
        <v>2054</v>
      </c>
      <c r="B38" s="2">
        <v>106686</v>
      </c>
      <c r="C38" s="2">
        <v>40472</v>
      </c>
      <c r="D38" s="2">
        <v>7030</v>
      </c>
      <c r="E38" s="3">
        <v>15.792579999999999</v>
      </c>
      <c r="I38">
        <v>2054</v>
      </c>
      <c r="J38">
        <f t="shared" si="0"/>
        <v>7050.9495410417794</v>
      </c>
      <c r="K38">
        <f t="shared" si="11"/>
        <v>2674.821718173358</v>
      </c>
      <c r="L38">
        <f t="shared" si="12"/>
        <v>464.61743127986529</v>
      </c>
      <c r="M38">
        <f t="shared" si="3"/>
        <v>10190.388690495001</v>
      </c>
      <c r="N38">
        <f t="shared" si="4"/>
        <v>8397.2294400786632</v>
      </c>
      <c r="O38">
        <f>'social care receipt'!BP38</f>
        <v>20.144230225225293</v>
      </c>
      <c r="P38">
        <f t="shared" si="5"/>
        <v>169.15572309498427</v>
      </c>
      <c r="Q38">
        <f>SUM('social care receipt'!BT38:BX38)</f>
        <v>106.37172052268595</v>
      </c>
      <c r="R38">
        <f t="shared" si="6"/>
        <v>0.62883902818325654</v>
      </c>
      <c r="T38">
        <v>2054</v>
      </c>
      <c r="U38">
        <f t="shared" si="13"/>
        <v>10190.388690495001</v>
      </c>
      <c r="V38">
        <f>SUM('social care receipt'!AU38:AV38)/1000</f>
        <v>5453.0753396117225</v>
      </c>
      <c r="W38">
        <f t="shared" si="9"/>
        <v>0.53511946454977055</v>
      </c>
      <c r="Y38">
        <f t="shared" si="10"/>
        <v>8397.2294400786632</v>
      </c>
      <c r="Z38">
        <f>SUM('social care receipt'!BF38:BJ38)/10^6</f>
        <v>5280.5056005308979</v>
      </c>
      <c r="AA38">
        <f t="shared" si="8"/>
        <v>0.62883902818325654</v>
      </c>
    </row>
    <row r="39" spans="1:27" x14ac:dyDescent="0.25">
      <c r="A39">
        <v>2055</v>
      </c>
      <c r="B39" s="2">
        <v>106950</v>
      </c>
      <c r="C39" s="2">
        <v>40798</v>
      </c>
      <c r="D39" s="2">
        <v>7235</v>
      </c>
      <c r="E39" s="3">
        <v>15.98211</v>
      </c>
      <c r="I39">
        <v>2055</v>
      </c>
      <c r="J39">
        <f t="shared" si="0"/>
        <v>7068.3974787171537</v>
      </c>
      <c r="K39">
        <f t="shared" si="11"/>
        <v>2696.3672775755253</v>
      </c>
      <c r="L39">
        <f t="shared" si="12"/>
        <v>478.16601924748585</v>
      </c>
      <c r="M39">
        <f t="shared" si="3"/>
        <v>10242.930775540166</v>
      </c>
      <c r="N39">
        <f t="shared" si="4"/>
        <v>8541.8224056034542</v>
      </c>
      <c r="O39">
        <f>'social care receipt'!BP39</f>
        <v>20.506530130599561</v>
      </c>
      <c r="P39">
        <f t="shared" si="5"/>
        <v>175.16313853073765</v>
      </c>
      <c r="Q39">
        <f>SUM('social care receipt'!BT39:BX39)</f>
        <v>110.81619719942907</v>
      </c>
      <c r="R39">
        <f t="shared" si="6"/>
        <v>0.6326456475315041</v>
      </c>
      <c r="T39">
        <v>2055</v>
      </c>
      <c r="U39">
        <f t="shared" si="13"/>
        <v>10242.930775540166</v>
      </c>
      <c r="V39">
        <f>SUM('social care receipt'!AU39:AV39)/1000</f>
        <v>5508.3271422504085</v>
      </c>
      <c r="W39">
        <f t="shared" si="9"/>
        <v>0.5377686584980288</v>
      </c>
      <c r="Y39">
        <f t="shared" si="10"/>
        <v>8541.8224056034542</v>
      </c>
      <c r="Z39">
        <f>SUM('social care receipt'!BF39:BJ39)/10^6</f>
        <v>5403.946766892107</v>
      </c>
      <c r="AA39">
        <f t="shared" si="8"/>
        <v>0.6326456475315041</v>
      </c>
    </row>
    <row r="40" spans="1:27" x14ac:dyDescent="0.25">
      <c r="A40">
        <v>2056</v>
      </c>
      <c r="B40" s="2">
        <v>107460</v>
      </c>
      <c r="C40" s="2">
        <v>41013</v>
      </c>
      <c r="D40" s="2">
        <v>7288</v>
      </c>
      <c r="E40" s="3">
        <v>15.732989999999999</v>
      </c>
      <c r="I40">
        <v>2056</v>
      </c>
      <c r="J40">
        <f t="shared" si="0"/>
        <v>7102.1037219536729</v>
      </c>
      <c r="K40">
        <f t="shared" si="11"/>
        <v>2710.5767722732735</v>
      </c>
      <c r="L40">
        <f t="shared" si="12"/>
        <v>481.66882491716336</v>
      </c>
      <c r="M40">
        <f t="shared" si="3"/>
        <v>10294.34931914411</v>
      </c>
      <c r="N40">
        <f t="shared" si="4"/>
        <v>8450.8881228932933</v>
      </c>
      <c r="O40">
        <f>'social care receipt'!BP40</f>
        <v>20.875346106330781</v>
      </c>
      <c r="P40">
        <f t="shared" si="5"/>
        <v>176.41521447127755</v>
      </c>
      <c r="Q40">
        <f>SUM('social care receipt'!BT40:BX40)</f>
        <v>112.66954609614687</v>
      </c>
      <c r="R40">
        <f t="shared" si="6"/>
        <v>0.63866116328923994</v>
      </c>
      <c r="T40">
        <v>2056</v>
      </c>
      <c r="U40">
        <f t="shared" si="13"/>
        <v>10294.34931914411</v>
      </c>
      <c r="V40">
        <f>SUM('social care receipt'!AU40:AV40)/1000</f>
        <v>5544.4787403884011</v>
      </c>
      <c r="W40">
        <f t="shared" si="9"/>
        <v>0.53859438498725609</v>
      </c>
      <c r="Y40">
        <f t="shared" si="10"/>
        <v>8450.8881228932933</v>
      </c>
      <c r="Z40">
        <f>SUM('social care receipt'!BF40:BJ40)/10^6</f>
        <v>5397.2540393942527</v>
      </c>
      <c r="AA40">
        <f t="shared" si="8"/>
        <v>0.63866116328924005</v>
      </c>
    </row>
    <row r="41" spans="1:27" x14ac:dyDescent="0.25">
      <c r="A41">
        <v>2057</v>
      </c>
      <c r="B41" s="2">
        <v>108093</v>
      </c>
      <c r="C41" s="2">
        <v>40969</v>
      </c>
      <c r="D41" s="2">
        <v>7334</v>
      </c>
      <c r="E41" s="3">
        <v>15.86828</v>
      </c>
      <c r="I41">
        <v>2057</v>
      </c>
      <c r="J41">
        <f t="shared" si="0"/>
        <v>7143.9391179707654</v>
      </c>
      <c r="K41">
        <f t="shared" si="11"/>
        <v>2707.6687826607117</v>
      </c>
      <c r="L41">
        <f t="shared" si="12"/>
        <v>484.70899587575138</v>
      </c>
      <c r="M41">
        <f t="shared" si="3"/>
        <v>10336.316896507229</v>
      </c>
      <c r="N41">
        <f t="shared" si="4"/>
        <v>8558.3068845408507</v>
      </c>
      <c r="O41">
        <f>'social care receipt'!BP41</f>
        <v>21.250795345860816</v>
      </c>
      <c r="P41">
        <f t="shared" si="5"/>
        <v>181.87082811044928</v>
      </c>
      <c r="Q41">
        <f>SUM('social care receipt'!BT41:BX41)</f>
        <v>116.12289411433815</v>
      </c>
      <c r="R41">
        <f t="shared" si="6"/>
        <v>0.63849103960651277</v>
      </c>
      <c r="T41">
        <v>2057</v>
      </c>
      <c r="U41">
        <f t="shared" si="13"/>
        <v>10336.316896507229</v>
      </c>
      <c r="V41">
        <f>SUM('social care receipt'!AU41:AV41)/1000</f>
        <v>5551.5504424007695</v>
      </c>
      <c r="W41">
        <f t="shared" si="9"/>
        <v>0.53709174147676408</v>
      </c>
      <c r="Y41">
        <f t="shared" si="10"/>
        <v>8558.3068845408507</v>
      </c>
      <c r="Z41">
        <f>SUM('social care receipt'!BF41:BJ41)/10^6</f>
        <v>5464.4022599820637</v>
      </c>
      <c r="AA41">
        <f t="shared" si="8"/>
        <v>0.63849103960651288</v>
      </c>
    </row>
    <row r="42" spans="1:27" x14ac:dyDescent="0.25">
      <c r="A42">
        <v>2058</v>
      </c>
      <c r="B42" s="2">
        <v>108431</v>
      </c>
      <c r="C42" s="2">
        <v>41293</v>
      </c>
      <c r="D42" s="2">
        <v>7297</v>
      </c>
      <c r="E42" s="3">
        <v>15.802339999999999</v>
      </c>
      <c r="I42">
        <v>2058</v>
      </c>
      <c r="J42">
        <f t="shared" si="0"/>
        <v>7166.2777654490865</v>
      </c>
      <c r="K42">
        <f t="shared" si="11"/>
        <v>2729.0821607168532</v>
      </c>
      <c r="L42">
        <f t="shared" si="12"/>
        <v>482.26364097427836</v>
      </c>
      <c r="M42">
        <f t="shared" si="3"/>
        <v>10377.623567140219</v>
      </c>
      <c r="N42">
        <f t="shared" si="4"/>
        <v>8556.8023319980457</v>
      </c>
      <c r="O42">
        <f>'social care receipt'!BP42</f>
        <v>21.632997150390043</v>
      </c>
      <c r="P42">
        <f t="shared" si="5"/>
        <v>185.10928046456459</v>
      </c>
      <c r="Q42">
        <f>SUM('social care receipt'!BT42:BX42)</f>
        <v>116.52357321655774</v>
      </c>
      <c r="R42">
        <f t="shared" si="6"/>
        <v>0.6294853122659283</v>
      </c>
      <c r="T42">
        <v>2058</v>
      </c>
      <c r="U42">
        <f t="shared" si="13"/>
        <v>10377.623567140219</v>
      </c>
      <c r="V42">
        <f>SUM('social care receipt'!AU42:AV42)/1000</f>
        <v>5570.5184655554376</v>
      </c>
      <c r="W42">
        <f t="shared" si="9"/>
        <v>0.53678170435801575</v>
      </c>
      <c r="Y42">
        <f t="shared" si="10"/>
        <v>8556.8023319980457</v>
      </c>
      <c r="Z42">
        <f>SUM('social care receipt'!BF42:BJ42)/10^6</f>
        <v>5386.3813879556119</v>
      </c>
      <c r="AA42">
        <f t="shared" si="8"/>
        <v>0.62948531226592819</v>
      </c>
    </row>
    <row r="43" spans="1:27" x14ac:dyDescent="0.25">
      <c r="A43">
        <v>2059</v>
      </c>
      <c r="B43" s="2">
        <v>108312</v>
      </c>
      <c r="C43" s="2">
        <v>41389</v>
      </c>
      <c r="D43" s="2">
        <v>7556</v>
      </c>
      <c r="E43" s="3">
        <v>15.82272</v>
      </c>
      <c r="I43">
        <v>2059</v>
      </c>
      <c r="J43">
        <f t="shared" si="0"/>
        <v>7158.4129753605648</v>
      </c>
      <c r="K43">
        <f t="shared" si="11"/>
        <v>2735.4268653260806</v>
      </c>
      <c r="L43">
        <f t="shared" si="12"/>
        <v>499.38112528458919</v>
      </c>
      <c r="M43">
        <f t="shared" si="3"/>
        <v>10393.220965971235</v>
      </c>
      <c r="N43">
        <f t="shared" si="4"/>
        <v>8580.7152099847699</v>
      </c>
      <c r="O43">
        <f>'social care receipt'!BP43</f>
        <v>22.022072966786027</v>
      </c>
      <c r="P43">
        <f t="shared" si="5"/>
        <v>188.96513646149526</v>
      </c>
      <c r="Q43">
        <f>SUM('social care receipt'!BT43:BX43)</f>
        <v>119.18610215442331</v>
      </c>
      <c r="R43">
        <f t="shared" si="6"/>
        <v>0.63073064368521459</v>
      </c>
      <c r="T43">
        <v>2059</v>
      </c>
      <c r="U43">
        <f t="shared" si="13"/>
        <v>10393.220965971235</v>
      </c>
      <c r="V43">
        <f>SUM('social care receipt'!AU43:AV43)/1000</f>
        <v>5584.133144196071</v>
      </c>
      <c r="W43">
        <f t="shared" si="9"/>
        <v>0.53728609855205167</v>
      </c>
      <c r="Y43">
        <f t="shared" si="10"/>
        <v>8580.7152099847699</v>
      </c>
      <c r="Z43">
        <f>SUM('social care receipt'!BF43:BJ43)/10^6</f>
        <v>5412.1200276732034</v>
      </c>
      <c r="AA43">
        <f t="shared" si="8"/>
        <v>0.63073064368521436</v>
      </c>
    </row>
    <row r="44" spans="1:27" x14ac:dyDescent="0.25">
      <c r="A44">
        <v>2060</v>
      </c>
      <c r="B44" s="2">
        <v>109099</v>
      </c>
      <c r="C44" s="2">
        <v>41378</v>
      </c>
      <c r="D44" s="2">
        <v>7499</v>
      </c>
      <c r="E44" s="3">
        <v>15.78885</v>
      </c>
      <c r="I44">
        <v>2060</v>
      </c>
      <c r="J44">
        <f t="shared" si="0"/>
        <v>7210.4263350216252</v>
      </c>
      <c r="K44">
        <f t="shared" si="11"/>
        <v>2734.69986792294</v>
      </c>
      <c r="L44">
        <f t="shared" si="12"/>
        <v>495.61395692286061</v>
      </c>
      <c r="M44">
        <f t="shared" si="3"/>
        <v>10440.740159867424</v>
      </c>
      <c r="N44">
        <f t="shared" si="4"/>
        <v>8601.495588536869</v>
      </c>
      <c r="O44">
        <f>'social care receipt'!BP44</f>
        <v>22.418146426173955</v>
      </c>
      <c r="P44">
        <f t="shared" si="5"/>
        <v>192.82958758790883</v>
      </c>
      <c r="Q44">
        <f>SUM('social care receipt'!BT44:BX44)</f>
        <v>122.25505297186244</v>
      </c>
      <c r="R44">
        <f t="shared" si="6"/>
        <v>0.63400567569086219</v>
      </c>
      <c r="T44">
        <v>2060</v>
      </c>
      <c r="U44">
        <f t="shared" si="13"/>
        <v>10440.740159867424</v>
      </c>
      <c r="V44">
        <f>SUM('social care receipt'!AU44:AV44)/1000</f>
        <v>5583.934872177033</v>
      </c>
      <c r="W44">
        <f t="shared" si="9"/>
        <v>0.53482174507520142</v>
      </c>
      <c r="Y44">
        <f t="shared" si="10"/>
        <v>8601.495588536869</v>
      </c>
      <c r="Z44">
        <f>SUM('social care receipt'!BF44:BJ44)/10^6</f>
        <v>5453.397022562287</v>
      </c>
      <c r="AA44">
        <f t="shared" si="8"/>
        <v>0.63400567569086208</v>
      </c>
    </row>
    <row r="45" spans="1:27" x14ac:dyDescent="0.25">
      <c r="A45">
        <v>2061</v>
      </c>
      <c r="B45" s="2">
        <v>109110</v>
      </c>
      <c r="C45" s="2">
        <v>41633</v>
      </c>
      <c r="D45" s="2">
        <v>7746</v>
      </c>
      <c r="E45" s="3">
        <v>15.844709999999999</v>
      </c>
      <c r="I45">
        <v>2061</v>
      </c>
      <c r="J45">
        <f t="shared" si="0"/>
        <v>7211.1533324247657</v>
      </c>
      <c r="K45">
        <f t="shared" si="11"/>
        <v>2751.5529895411996</v>
      </c>
      <c r="L45">
        <f t="shared" si="12"/>
        <v>511.93835315701801</v>
      </c>
      <c r="M45">
        <f t="shared" si="3"/>
        <v>10474.644675122983</v>
      </c>
      <c r="N45">
        <f t="shared" si="4"/>
        <v>8659.9578665559802</v>
      </c>
      <c r="O45">
        <f>'social care receipt'!BP45</f>
        <v>22.821343383221169</v>
      </c>
      <c r="P45">
        <f t="shared" si="5"/>
        <v>197.63187215690144</v>
      </c>
      <c r="Q45">
        <f>SUM('social care receipt'!BT45:BX45)</f>
        <v>125.19893837821502</v>
      </c>
      <c r="R45">
        <f t="shared" si="6"/>
        <v>0.63349568575061943</v>
      </c>
      <c r="T45">
        <v>2061</v>
      </c>
      <c r="U45">
        <f t="shared" si="13"/>
        <v>10474.644675122983</v>
      </c>
      <c r="V45">
        <f>SUM('social care receipt'!AU45:AV45)/1000</f>
        <v>5621.7387371403447</v>
      </c>
      <c r="W45">
        <f t="shared" si="9"/>
        <v>0.53669970786616106</v>
      </c>
      <c r="Y45">
        <f t="shared" si="10"/>
        <v>8659.9578665559802</v>
      </c>
      <c r="Z45">
        <f>SUM('social care receipt'!BF45:BJ45)/10^6</f>
        <v>5486.0459472453522</v>
      </c>
      <c r="AA45">
        <f t="shared" si="8"/>
        <v>0.63349568575061943</v>
      </c>
    </row>
    <row r="46" spans="1:27" x14ac:dyDescent="0.25">
      <c r="A46">
        <v>2062</v>
      </c>
      <c r="B46" s="2">
        <v>109438</v>
      </c>
      <c r="C46" s="2">
        <v>42189</v>
      </c>
      <c r="D46" s="2">
        <v>7561</v>
      </c>
      <c r="E46" s="3">
        <v>15.787419999999999</v>
      </c>
      <c r="I46">
        <v>2062</v>
      </c>
      <c r="J46">
        <f t="shared" si="0"/>
        <v>7232.8310731729589</v>
      </c>
      <c r="K46">
        <f t="shared" si="11"/>
        <v>2788.2994037363069</v>
      </c>
      <c r="L46">
        <f t="shared" si="12"/>
        <v>499.71157864965312</v>
      </c>
      <c r="M46">
        <f t="shared" si="3"/>
        <v>10520.842055558918</v>
      </c>
      <c r="N46">
        <f t="shared" si="4"/>
        <v>8666.7016888589951</v>
      </c>
      <c r="O46">
        <f>'social care receipt'!BP46</f>
        <v>23.231791956128216</v>
      </c>
      <c r="P46">
        <f t="shared" si="5"/>
        <v>201.34301058139721</v>
      </c>
      <c r="Q46">
        <f>SUM('social care receipt'!BT46:BX46)</f>
        <v>125.88914968191705</v>
      </c>
      <c r="R46">
        <f t="shared" si="6"/>
        <v>0.62524718051249994</v>
      </c>
      <c r="T46">
        <v>2062</v>
      </c>
      <c r="U46">
        <f t="shared" si="13"/>
        <v>10520.842055558918</v>
      </c>
      <c r="V46">
        <f>SUM('social care receipt'!AU46:AV46)/1000</f>
        <v>5657.4937912402602</v>
      </c>
      <c r="W46">
        <f t="shared" si="9"/>
        <v>0.53774153830690752</v>
      </c>
      <c r="Y46">
        <f t="shared" si="10"/>
        <v>8666.7016888589951</v>
      </c>
      <c r="Z46">
        <f>SUM('social care receipt'!BF46:BJ46)/10^6</f>
        <v>5418.8307953020076</v>
      </c>
      <c r="AA46">
        <f t="shared" si="8"/>
        <v>0.62524718051249983</v>
      </c>
    </row>
    <row r="47" spans="1:27" x14ac:dyDescent="0.25">
      <c r="A47">
        <v>2063</v>
      </c>
      <c r="B47" s="2">
        <v>109690</v>
      </c>
      <c r="C47" s="2">
        <v>42189</v>
      </c>
      <c r="D47" s="2">
        <v>7674</v>
      </c>
      <c r="E47" s="3">
        <v>15.811909999999999</v>
      </c>
      <c r="I47">
        <v>2063</v>
      </c>
      <c r="J47">
        <f t="shared" si="0"/>
        <v>7249.485922772179</v>
      </c>
      <c r="K47">
        <f t="shared" si="11"/>
        <v>2788.2994037363069</v>
      </c>
      <c r="L47">
        <f t="shared" si="12"/>
        <v>507.17982470009758</v>
      </c>
      <c r="M47">
        <f t="shared" si="3"/>
        <v>10544.965151208582</v>
      </c>
      <c r="N47">
        <f t="shared" si="4"/>
        <v>8700.0483688939985</v>
      </c>
      <c r="O47">
        <f>'social care receipt'!BP47</f>
        <v>23.649622567339165</v>
      </c>
      <c r="P47">
        <f t="shared" si="5"/>
        <v>205.75286024193781</v>
      </c>
      <c r="Q47">
        <f>SUM('social care receipt'!BT47:BX47)</f>
        <v>130.56100017040319</v>
      </c>
      <c r="R47">
        <f t="shared" si="6"/>
        <v>0.63455254044527465</v>
      </c>
      <c r="T47">
        <v>2063</v>
      </c>
      <c r="U47">
        <f t="shared" si="13"/>
        <v>10544.965151208582</v>
      </c>
      <c r="V47">
        <f>SUM('social care receipt'!AU47:AV47)/1000</f>
        <v>5674.4130035315329</v>
      </c>
      <c r="W47">
        <f t="shared" si="9"/>
        <v>0.5381158611871919</v>
      </c>
      <c r="Y47">
        <f t="shared" si="10"/>
        <v>8700.0483688939985</v>
      </c>
      <c r="Z47">
        <f>SUM('social care receipt'!BF47:BJ47)/10^6</f>
        <v>5520.6377944784554</v>
      </c>
      <c r="AA47">
        <f t="shared" si="8"/>
        <v>0.63455254044527476</v>
      </c>
    </row>
    <row r="48" spans="1:27" x14ac:dyDescent="0.25">
      <c r="A48">
        <v>2064</v>
      </c>
      <c r="B48" s="2">
        <v>110068</v>
      </c>
      <c r="C48" s="2">
        <v>42173</v>
      </c>
      <c r="D48" s="2">
        <v>7696</v>
      </c>
      <c r="E48" s="3">
        <v>15.784269999999999</v>
      </c>
      <c r="I48">
        <v>2064</v>
      </c>
      <c r="J48">
        <f t="shared" si="0"/>
        <v>7274.4681971710115</v>
      </c>
      <c r="K48">
        <f t="shared" si="11"/>
        <v>2787.2419529681024</v>
      </c>
      <c r="L48">
        <f t="shared" si="12"/>
        <v>508.63381950637887</v>
      </c>
      <c r="M48">
        <f t="shared" si="3"/>
        <v>10570.343969645492</v>
      </c>
      <c r="N48">
        <f t="shared" si="4"/>
        <v>8705.7422660519223</v>
      </c>
      <c r="O48">
        <f>'social care receipt'!BP48</f>
        <v>24.074967984984099</v>
      </c>
      <c r="P48">
        <f t="shared" si="5"/>
        <v>209.59046634072294</v>
      </c>
      <c r="Q48">
        <f>SUM('social care receipt'!BT48:BX48)</f>
        <v>132.71028274508834</v>
      </c>
      <c r="R48">
        <f t="shared" si="6"/>
        <v>0.63318854651216083</v>
      </c>
      <c r="T48">
        <v>2064</v>
      </c>
      <c r="U48">
        <f t="shared" si="13"/>
        <v>10570.343969645492</v>
      </c>
      <c r="V48">
        <f>SUM('social care receipt'!AU48:AV48)/1000</f>
        <v>5669.3901123825608</v>
      </c>
      <c r="W48">
        <f t="shared" si="9"/>
        <v>0.53634868729562268</v>
      </c>
      <c r="Y48">
        <f t="shared" si="10"/>
        <v>8705.7422660519223</v>
      </c>
      <c r="Z48">
        <f>SUM('social care receipt'!BF48:BJ48)/10^6</f>
        <v>5512.376291750903</v>
      </c>
      <c r="AA48">
        <f t="shared" si="8"/>
        <v>0.63318854651216094</v>
      </c>
    </row>
    <row r="49" spans="1:27" x14ac:dyDescent="0.25">
      <c r="A49">
        <v>2065</v>
      </c>
      <c r="B49" s="2">
        <v>110505</v>
      </c>
      <c r="C49" s="2">
        <v>42849</v>
      </c>
      <c r="D49" s="2">
        <v>7557</v>
      </c>
      <c r="E49" s="3">
        <v>15.68962</v>
      </c>
      <c r="I49">
        <v>2065</v>
      </c>
      <c r="J49">
        <f t="shared" si="0"/>
        <v>7303.3498212775976</v>
      </c>
      <c r="K49">
        <f t="shared" si="11"/>
        <v>2831.9192479247436</v>
      </c>
      <c r="L49">
        <f t="shared" si="12"/>
        <v>499.447215957602</v>
      </c>
      <c r="M49">
        <f t="shared" si="3"/>
        <v>10634.716285159942</v>
      </c>
      <c r="N49">
        <f t="shared" si="4"/>
        <v>8706.2376552642781</v>
      </c>
      <c r="O49">
        <f>'social care receipt'!BP49</f>
        <v>24.507963365066971</v>
      </c>
      <c r="P49">
        <f t="shared" si="5"/>
        <v>213.37215350278348</v>
      </c>
      <c r="Q49">
        <f>SUM('social care receipt'!BT49:BX49)</f>
        <v>135.81729481037127</v>
      </c>
      <c r="R49">
        <f t="shared" si="6"/>
        <v>0.63652774076069629</v>
      </c>
      <c r="T49">
        <v>2065</v>
      </c>
      <c r="U49">
        <f t="shared" si="13"/>
        <v>10634.716285159942</v>
      </c>
      <c r="V49">
        <f>SUM('social care receipt'!AU49:AV49)/1000</f>
        <v>5713.2743192630496</v>
      </c>
      <c r="W49">
        <f t="shared" si="9"/>
        <v>0.53722865434929878</v>
      </c>
      <c r="Y49">
        <f t="shared" si="10"/>
        <v>8706.2376552642781</v>
      </c>
      <c r="Z49">
        <f>SUM('social care receipt'!BF49:BJ49)/10^6</f>
        <v>5541.7617852310741</v>
      </c>
      <c r="AA49">
        <f t="shared" si="8"/>
        <v>0.6365277407606964</v>
      </c>
    </row>
    <row r="50" spans="1:27" x14ac:dyDescent="0.25">
      <c r="A50">
        <v>2066</v>
      </c>
      <c r="B50" s="2">
        <v>110106</v>
      </c>
      <c r="C50" s="2">
        <v>43014</v>
      </c>
      <c r="D50" s="2">
        <v>7825</v>
      </c>
      <c r="E50" s="3">
        <v>15.768230000000001</v>
      </c>
      <c r="I50">
        <v>2066</v>
      </c>
      <c r="J50">
        <f t="shared" si="0"/>
        <v>7276.9796427454976</v>
      </c>
      <c r="K50">
        <f t="shared" si="11"/>
        <v>2842.8242089718528</v>
      </c>
      <c r="L50">
        <f t="shared" si="12"/>
        <v>517.15951632502788</v>
      </c>
      <c r="M50">
        <f t="shared" si="3"/>
        <v>10636.963368042378</v>
      </c>
      <c r="N50">
        <f t="shared" si="4"/>
        <v>8751.7075008083757</v>
      </c>
      <c r="O50">
        <f>'social care receipt'!BP50</f>
        <v>24.948746294412214</v>
      </c>
      <c r="P50">
        <f t="shared" si="5"/>
        <v>218.34413008057254</v>
      </c>
      <c r="Q50">
        <f>SUM('social care receipt'!BT50:BX50)</f>
        <v>139.51663278578116</v>
      </c>
      <c r="R50">
        <f t="shared" si="6"/>
        <v>0.6389758805711756</v>
      </c>
      <c r="T50">
        <v>2066</v>
      </c>
      <c r="U50">
        <f t="shared" si="13"/>
        <v>10636.963368042378</v>
      </c>
      <c r="V50">
        <f>SUM('social care receipt'!AU50:AV50)/1000</f>
        <v>5749.7563707661047</v>
      </c>
      <c r="W50">
        <f t="shared" si="9"/>
        <v>0.54054490664512722</v>
      </c>
      <c r="Y50">
        <f t="shared" si="10"/>
        <v>8751.7075008083757</v>
      </c>
      <c r="Z50">
        <f>SUM('social care receipt'!BF50:BJ50)/10^6</f>
        <v>5592.1300068303944</v>
      </c>
      <c r="AA50">
        <f t="shared" si="8"/>
        <v>0.6389758805711756</v>
      </c>
    </row>
    <row r="51" spans="1:27" x14ac:dyDescent="0.25">
      <c r="A51">
        <v>2067</v>
      </c>
      <c r="B51" s="2">
        <v>110086</v>
      </c>
      <c r="C51" s="2">
        <v>43444</v>
      </c>
      <c r="D51" s="2">
        <v>7846</v>
      </c>
      <c r="E51" s="3">
        <v>15.651759999999999</v>
      </c>
      <c r="I51">
        <v>2067</v>
      </c>
      <c r="J51">
        <f t="shared" si="0"/>
        <v>7275.6578292852419</v>
      </c>
      <c r="K51">
        <f t="shared" si="11"/>
        <v>2871.2431983673496</v>
      </c>
      <c r="L51">
        <f t="shared" si="12"/>
        <v>518.5474204582963</v>
      </c>
      <c r="M51">
        <f t="shared" si="3"/>
        <v>10665.448448110888</v>
      </c>
      <c r="N51">
        <f t="shared" si="4"/>
        <v>8710.3275202364348</v>
      </c>
      <c r="O51">
        <f>'social care receipt'!BP51</f>
        <v>25.397456834383771</v>
      </c>
      <c r="P51">
        <f t="shared" si="5"/>
        <v>221.2201672085499</v>
      </c>
      <c r="Q51">
        <f>SUM('social care receipt'!BT51:BX51)</f>
        <v>142.58959051092793</v>
      </c>
      <c r="R51">
        <f t="shared" si="6"/>
        <v>0.64455963626727164</v>
      </c>
      <c r="T51">
        <v>2067</v>
      </c>
      <c r="U51">
        <f t="shared" si="13"/>
        <v>10665.448448110888</v>
      </c>
      <c r="V51">
        <f>SUM('social care receipt'!AU51:AV51)/1000</f>
        <v>5804.2811760016511</v>
      </c>
      <c r="W51">
        <f t="shared" si="9"/>
        <v>0.5442135137814792</v>
      </c>
      <c r="Y51">
        <f t="shared" si="10"/>
        <v>8710.3275202364348</v>
      </c>
      <c r="Z51">
        <f>SUM('social care receipt'!BF51:BJ51)/10^6</f>
        <v>5614.3255382124034</v>
      </c>
      <c r="AA51">
        <f t="shared" si="8"/>
        <v>0.64455963626727175</v>
      </c>
    </row>
    <row r="52" spans="1:27" x14ac:dyDescent="0.25">
      <c r="A52">
        <v>2068</v>
      </c>
      <c r="B52" s="2">
        <v>110490</v>
      </c>
      <c r="C52" s="2">
        <v>43883</v>
      </c>
      <c r="D52" s="2">
        <v>7824</v>
      </c>
      <c r="E52" s="3">
        <v>15.657590000000001</v>
      </c>
      <c r="I52">
        <v>2068</v>
      </c>
      <c r="J52">
        <f t="shared" si="0"/>
        <v>7302.3584611824062</v>
      </c>
      <c r="K52">
        <f t="shared" si="11"/>
        <v>2900.2570038199615</v>
      </c>
      <c r="L52">
        <f t="shared" si="12"/>
        <v>517.09342565201507</v>
      </c>
      <c r="M52">
        <f t="shared" si="3"/>
        <v>10719.708890654383</v>
      </c>
      <c r="N52">
        <f t="shared" si="4"/>
        <v>8757.9022368354326</v>
      </c>
      <c r="O52">
        <f>'social care receipt'!BP52</f>
        <v>25.854237565390402</v>
      </c>
      <c r="P52">
        <f t="shared" si="5"/>
        <v>226.42888500560727</v>
      </c>
      <c r="Q52">
        <f>SUM('social care receipt'!BT52:BX52)</f>
        <v>144.88691357329338</v>
      </c>
      <c r="R52">
        <f t="shared" si="6"/>
        <v>0.6398782274165481</v>
      </c>
      <c r="T52">
        <v>2068</v>
      </c>
      <c r="U52">
        <f t="shared" si="13"/>
        <v>10719.708890654383</v>
      </c>
      <c r="V52">
        <f>SUM('social care receipt'!AU52:AV52)/1000</f>
        <v>5839.0448700063753</v>
      </c>
      <c r="W52">
        <f t="shared" si="9"/>
        <v>0.54470181322712496</v>
      </c>
      <c r="Y52">
        <f t="shared" si="10"/>
        <v>8757.9022368354326</v>
      </c>
      <c r="Z52">
        <f>SUM('social care receipt'!BF52:BJ52)/10^6</f>
        <v>5603.9909591936776</v>
      </c>
      <c r="AA52">
        <f t="shared" si="8"/>
        <v>0.63987822741654798</v>
      </c>
    </row>
    <row r="53" spans="1:27" x14ac:dyDescent="0.25">
      <c r="A53">
        <v>2069</v>
      </c>
      <c r="B53" s="2">
        <v>110224</v>
      </c>
      <c r="C53" s="2">
        <v>44272</v>
      </c>
      <c r="D53" s="2">
        <v>7893</v>
      </c>
      <c r="E53" s="3">
        <v>15.721629999999999</v>
      </c>
      <c r="I53">
        <v>2069</v>
      </c>
      <c r="J53">
        <f t="shared" si="0"/>
        <v>7284.7783421610065</v>
      </c>
      <c r="K53">
        <f t="shared" si="11"/>
        <v>2925.9662756219341</v>
      </c>
      <c r="L53">
        <f t="shared" si="12"/>
        <v>521.65368208989707</v>
      </c>
      <c r="M53">
        <f t="shared" si="3"/>
        <v>10732.398299872837</v>
      </c>
      <c r="N53">
        <f t="shared" si="4"/>
        <v>8804.1318434499535</v>
      </c>
      <c r="O53">
        <f>'social care receipt'!BP53</f>
        <v>26.319233632191466</v>
      </c>
      <c r="P53">
        <f t="shared" si="5"/>
        <v>231.71800291637587</v>
      </c>
      <c r="Q53">
        <f>SUM('social care receipt'!BT53:BX53)</f>
        <v>150.75164612770681</v>
      </c>
      <c r="R53">
        <f t="shared" si="6"/>
        <v>0.65058236403889258</v>
      </c>
      <c r="T53">
        <v>2069</v>
      </c>
      <c r="U53">
        <f t="shared" si="13"/>
        <v>10732.398299872837</v>
      </c>
      <c r="V53">
        <f>SUM('social care receipt'!AU53:AV53)/1000</f>
        <v>5891.1904110134619</v>
      </c>
      <c r="W53">
        <f t="shared" si="9"/>
        <v>0.54891649064899728</v>
      </c>
      <c r="Y53">
        <f t="shared" si="10"/>
        <v>8804.1318434499535</v>
      </c>
      <c r="Z53">
        <f>SUM('social care receipt'!BF53:BJ53)/10^6</f>
        <v>5727.812908021765</v>
      </c>
      <c r="AA53">
        <f t="shared" si="8"/>
        <v>0.65058236403889269</v>
      </c>
    </row>
    <row r="54" spans="1:27" x14ac:dyDescent="0.25">
      <c r="A54">
        <v>2070</v>
      </c>
      <c r="B54" s="2">
        <v>109961</v>
      </c>
      <c r="C54" s="2">
        <v>44961</v>
      </c>
      <c r="D54" s="2">
        <v>7995</v>
      </c>
      <c r="E54" s="3">
        <v>15.78731</v>
      </c>
      <c r="I54">
        <v>2070</v>
      </c>
      <c r="J54">
        <f t="shared" ref="J54" si="14">B54*$G$3/1000</f>
        <v>7267.396495158644</v>
      </c>
      <c r="K54">
        <f t="shared" ref="K54" si="15">C54*$G$3/1000</f>
        <v>2971.5027493277416</v>
      </c>
      <c r="L54">
        <f t="shared" ref="L54" si="16">D54*$G$3/1000</f>
        <v>528.39493073720098</v>
      </c>
      <c r="M54">
        <f t="shared" ref="M54" si="17">SUM(J54:L54)</f>
        <v>10767.294175223586</v>
      </c>
      <c r="N54">
        <f t="shared" si="4"/>
        <v>8869.658524248609</v>
      </c>
      <c r="O54">
        <f>'social care receipt'!BP54</f>
        <v>26.792592790017494</v>
      </c>
      <c r="P54">
        <f t="shared" ref="P54" si="18">O54*N54/10^3</f>
        <v>237.6411490267005</v>
      </c>
      <c r="Q54">
        <f>SUM('social care receipt'!BT54:BX54)</f>
        <v>153.27015486674668</v>
      </c>
      <c r="R54">
        <f t="shared" ref="R54" si="19">Q54/P54</f>
        <v>0.64496471042363879</v>
      </c>
      <c r="T54">
        <v>2070</v>
      </c>
      <c r="U54">
        <f t="shared" ref="U54" si="20">M54</f>
        <v>10767.294175223586</v>
      </c>
      <c r="V54">
        <f>SUM('social care receipt'!AU54:AV54)/1000</f>
        <v>5962.1057031561768</v>
      </c>
      <c r="W54">
        <f t="shared" ref="W54" si="21">V54/U54</f>
        <v>0.55372367524567723</v>
      </c>
      <c r="Y54">
        <f>N54</f>
        <v>8869.658524248609</v>
      </c>
      <c r="Z54">
        <f>SUM('social care receipt'!BF54:BJ54)/10^6</f>
        <v>5720.6167416485641</v>
      </c>
      <c r="AA54">
        <f t="shared" ref="AA54" si="22">Z54/Y54</f>
        <v>0.6449647104236389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childcare</vt:lpstr>
      <vt:lpstr>social care need</vt:lpstr>
      <vt:lpstr>social care receipt</vt:lpstr>
      <vt:lpstr>social 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2024-06-19T15:35:04Z</dcterms:created>
  <dcterms:modified xsi:type="dcterms:W3CDTF">2025-01-26T16:07:11Z</dcterms:modified>
</cp:coreProperties>
</file>