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D:\GIT\centreon-documentation\en\assets\reporting\installation\"/>
    </mc:Choice>
  </mc:AlternateContent>
  <xr:revisionPtr revIDLastSave="0" documentId="13_ncr:1_{85485104-71CF-4631-9126-4D4E666944D2}" xr6:coauthVersionLast="45" xr6:coauthVersionMax="45" xr10:uidLastSave="{00000000-0000-0000-0000-000000000000}"/>
  <bookViews>
    <workbookView xWindow="-28920" yWindow="-120" windowWidth="29040" windowHeight="15840" tabRatio="289" xr2:uid="{00000000-000D-0000-FFFF-FFFF00000000}"/>
  </bookViews>
  <sheets>
    <sheet name="Server storage sizing" sheetId="2" r:id="rId1"/>
  </sheet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3" i="2" l="1"/>
  <c r="B26" i="2"/>
  <c r="D26" i="2"/>
  <c r="F26" i="2"/>
  <c r="C26" i="2"/>
  <c r="B27" i="2"/>
  <c r="D27" i="2"/>
  <c r="F27" i="2"/>
  <c r="C27" i="2"/>
  <c r="B28" i="2"/>
  <c r="D28" i="2"/>
  <c r="F28" i="2"/>
  <c r="C28" i="2"/>
  <c r="B29" i="2"/>
  <c r="D29" i="2"/>
  <c r="F29" i="2"/>
  <c r="C29" i="2"/>
  <c r="C25" i="2"/>
  <c r="D21" i="2"/>
  <c r="C21" i="2"/>
  <c r="D22" i="2"/>
  <c r="F22" i="2"/>
  <c r="C22" i="2"/>
  <c r="F23" i="2"/>
  <c r="C23" i="2"/>
  <c r="D24" i="2"/>
  <c r="F24" i="2"/>
  <c r="C24" i="2"/>
  <c r="C30" i="2"/>
</calcChain>
</file>

<file path=xl/sharedStrings.xml><?xml version="1.0" encoding="utf-8"?>
<sst xmlns="http://schemas.openxmlformats.org/spreadsheetml/2006/main" count="40" uniqueCount="40">
  <si>
    <t>Rappel formule</t>
  </si>
  <si>
    <t>(days * hosts * hostgroup * hostcategory * liveservices * 71) / 1024 / 1024 / 1024</t>
  </si>
  <si>
    <t>(months * hostgroup * hostcategory * 89) / 1024 / 1024 / 1024</t>
  </si>
  <si>
    <t>(days * hostgroup * hostcategory * services * servicecategory * liveservices * 2110) / 1024 / 1024 / 1024</t>
  </si>
  <si>
    <t>(months * hostgroup * hostcategory * servicecategory * 2120) / 1024 / 1024 / 1024</t>
  </si>
  <si>
    <t>(months * months_incidents * hostgroup * hostcategory * services * servicecategory * 39) / 1024 / 1024 / 1024</t>
  </si>
  <si>
    <t>(months * months_incidents * hostgroup * hostcategory * hosts * 39) / 1024 / 1024 / 1024</t>
  </si>
  <si>
    <t>(days * 24 * hostgroup * hostcategory * services * servicecategory * metrics * 3105) / 1024 / 1024 / 1024</t>
  </si>
  <si>
    <t>(days * hostgroup * hostcategory * services * servicecategory * metrics * 4131) / 1024 / 1024 / 1024</t>
  </si>
  <si>
    <t>Total monitored hosts</t>
  </si>
  <si>
    <t>Total monitored services</t>
  </si>
  <si>
    <t>Average number of service categories associated to one service</t>
  </si>
  <si>
    <t>Number of timeperiods on which statistics will be calculated</t>
  </si>
  <si>
    <t>Average number of host groups associated to one host</t>
  </si>
  <si>
    <t>Average number of host categories associated  to one host</t>
  </si>
  <si>
    <t>Average number of metrics by service</t>
  </si>
  <si>
    <t>Average service check interval in minutes</t>
  </si>
  <si>
    <t>Type of data processed</t>
  </si>
  <si>
    <t>Host availability</t>
  </si>
  <si>
    <t>Service availability</t>
  </si>
  <si>
    <t>Host events</t>
  </si>
  <si>
    <t>Services events</t>
  </si>
  <si>
    <t>Parameters</t>
  </si>
  <si>
    <t>Values</t>
  </si>
  <si>
    <t>Avg row size</t>
  </si>
  <si>
    <t>Index/Line (worst case)</t>
  </si>
  <si>
    <t>Rows estimated</t>
  </si>
  <si>
    <t>Size Estimated (MB)</t>
  </si>
  <si>
    <t>-</t>
  </si>
  <si>
    <t>Average number of service alarms by month (by service)</t>
  </si>
  <si>
    <t>Average number of host alarms by month (by host)</t>
  </si>
  <si>
    <t>Total in MB</t>
  </si>
  <si>
    <t>Fill the cells :</t>
  </si>
  <si>
    <t>Coef (between 2 and 2,8)</t>
  </si>
  <si>
    <t>Data retention duration
 (in DAYS)</t>
  </si>
  <si>
    <t>Raw performance data imported from Centreon (&lt;= 1024 days)</t>
  </si>
  <si>
    <t>Raw log data imported from Centreon</t>
  </si>
  <si>
    <t>Performance data agregated by hour (&lt;= 1024 days)</t>
  </si>
  <si>
    <t>Performance data agregated by day (&lt;= 1024 days)</t>
  </si>
  <si>
    <t>Availability data agregated by day (&lt;= 1024 days)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</si>
</sst>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€_-;\-* #,##0.00\ _€_-;_-* &quot;-&quot;??\ _€_-;_-@_-"/>
  </numFmts>
  <fonts count="5" x14ac:knownFonts="1">
    <font>
      <sz val="11"/>
      <color indexed="8"/>
      <name val="Calibri"/>
      <family val="2"/>
    </font>
    <font>
      <sz val="10"/>
      <name val="Arial"/>
      <family val="2"/>
    </font>
    <font>
      <b/>
      <sz val="11"/>
      <color indexed="9"/>
      <name val="Calibri"/>
      <family val="2"/>
    </font>
    <font>
      <b/>
      <sz val="11"/>
      <color indexed="8"/>
      <name val="Calibri"/>
      <family val="2"/>
    </font>
    <font>
      <b/>
      <sz val="10"/>
      <color theme="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0"/>
        <bgColor indexed="36"/>
      </patternFill>
    </fill>
    <fill>
      <patternFill patternType="solid">
        <fgColor theme="6"/>
        <bgColor indexed="36"/>
      </patternFill>
    </fill>
    <fill>
      <patternFill patternType="solid">
        <fgColor theme="6" tint="0.59999389629810485"/>
        <bgColor indexed="24"/>
      </patternFill>
    </fill>
    <fill>
      <patternFill patternType="solid">
        <fgColor theme="6"/>
        <bgColor indexed="24"/>
      </patternFill>
    </fill>
    <fill>
      <patternFill patternType="solid">
        <fgColor theme="9" tint="0.39997558519241921"/>
        <bgColor indexed="64"/>
      </patternFill>
    </fill>
    <fill>
      <patternFill patternType="lightUp">
        <fgColor auto="1"/>
        <bgColor theme="0" tint="-0.14990691854609822"/>
      </patternFill>
    </fill>
  </fills>
  <borders count="6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hair">
        <color indexed="8"/>
      </left>
      <right style="hair">
        <color indexed="8"/>
      </right>
      <top/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</borders>
  <cellStyleXfs count="2">
    <xf numFmtId="0" fontId="0" fillId="0" borderId="0"/>
    <xf numFmtId="164" fontId="1" fillId="0" borderId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center"/>
    </xf>
    <xf numFmtId="0" fontId="2" fillId="2" borderId="1" xfId="0" applyFont="1" applyFill="1" applyBorder="1"/>
    <xf numFmtId="0" fontId="0" fillId="0" borderId="1" xfId="0" applyFont="1" applyBorder="1"/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/>
    </xf>
    <xf numFmtId="0" fontId="0" fillId="0" borderId="0" xfId="0" applyAlignment="1">
      <alignment wrapText="1"/>
    </xf>
    <xf numFmtId="0" fontId="0" fillId="0" borderId="0" xfId="0" applyFill="1" applyBorder="1" applyAlignment="1">
      <alignment wrapText="1"/>
    </xf>
    <xf numFmtId="164" fontId="1" fillId="4" borderId="1" xfId="1" applyFill="1" applyBorder="1" applyAlignment="1"/>
    <xf numFmtId="164" fontId="4" fillId="5" borderId="1" xfId="1" applyFont="1" applyFill="1" applyBorder="1" applyAlignment="1">
      <alignment horizontal="center"/>
    </xf>
    <xf numFmtId="0" fontId="3" fillId="0" borderId="0" xfId="0" applyFont="1" applyAlignment="1">
      <alignment horizontal="right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vertical="center"/>
    </xf>
    <xf numFmtId="0" fontId="2" fillId="3" borderId="3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164" fontId="1" fillId="7" borderId="1" xfId="1" applyFill="1" applyBorder="1" applyAlignment="1">
      <alignment horizontal="center"/>
    </xf>
    <xf numFmtId="0" fontId="0" fillId="0" borderId="4" xfId="0" applyFont="1" applyBorder="1"/>
    <xf numFmtId="0" fontId="0" fillId="0" borderId="1" xfId="0" applyFont="1" applyBorder="1" applyProtection="1">
      <protection locked="0"/>
    </xf>
    <xf numFmtId="0" fontId="2" fillId="3" borderId="5" xfId="0" applyFont="1" applyFill="1" applyBorder="1" applyAlignment="1">
      <alignment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FFFFFF"/>
      <color rgb="FFFF7D7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41413</xdr:colOff>
      <xdr:row>0</xdr:row>
      <xdr:rowOff>55218</xdr:rowOff>
    </xdr:from>
    <xdr:to>
      <xdr:col>0</xdr:col>
      <xdr:colOff>2940326</xdr:colOff>
      <xdr:row>5</xdr:row>
      <xdr:rowOff>173245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413" y="55218"/>
          <a:ext cx="2898913" cy="10788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0"/>
  <sheetViews>
    <sheetView tabSelected="1" topLeftCell="A16" zoomScale="160" zoomScaleNormal="160" workbookViewId="0">
      <selection activeCell="D17" sqref="D17"/>
    </sheetView>
  </sheetViews>
  <sheetFormatPr defaultColWidth="11.42578125" defaultRowHeight="15" outlineLevelCol="1" x14ac:dyDescent="0.25"/>
  <cols>
    <col min="1" max="1" width="58.140625" bestFit="1" customWidth="1"/>
    <col min="2" max="2" width="12" customWidth="1"/>
    <col min="3" max="3" width="20.7109375" customWidth="1"/>
    <col min="4" max="4" width="18.85546875" customWidth="1" outlineLevel="1"/>
    <col min="5" max="5" width="19.140625" customWidth="1" outlineLevel="1"/>
    <col min="6" max="6" width="12.140625" customWidth="1" outlineLevel="1"/>
    <col min="7" max="7" width="24.42578125" customWidth="1"/>
    <col min="8" max="8" width="34.42578125" bestFit="1" customWidth="1"/>
    <col min="9" max="9" width="4.140625" bestFit="1" customWidth="1"/>
    <col min="10" max="10" width="19.42578125" hidden="1" customWidth="1"/>
    <col min="11" max="11" width="19.140625" customWidth="1"/>
  </cols>
  <sheetData>
    <row r="1" spans="1:11" x14ac:dyDescent="0.25">
      <c r="J1" s="2" t="s">
        <v>0</v>
      </c>
    </row>
    <row r="2" spans="1:11" x14ac:dyDescent="0.25">
      <c r="J2" s="3" t="s">
        <v>1</v>
      </c>
    </row>
    <row r="3" spans="1:11" x14ac:dyDescent="0.25">
      <c r="F3" s="1"/>
      <c r="G3" s="1"/>
      <c r="H3" s="1"/>
      <c r="I3" s="1"/>
      <c r="J3" s="3" t="s">
        <v>2</v>
      </c>
      <c r="K3" s="1"/>
    </row>
    <row r="4" spans="1:11" ht="15.75" thickBot="1" x14ac:dyDescent="0.3">
      <c r="F4" s="1"/>
      <c r="G4" s="1"/>
      <c r="H4" s="1"/>
      <c r="I4" s="1"/>
      <c r="J4" s="3" t="s">
        <v>3</v>
      </c>
      <c r="K4" s="1"/>
    </row>
    <row r="5" spans="1:11" ht="15.75" thickBot="1" x14ac:dyDescent="0.3">
      <c r="B5" s="19" t="s">
        <v>32</v>
      </c>
      <c r="C5" s="9"/>
      <c r="F5" s="1"/>
      <c r="G5" s="1"/>
      <c r="H5" s="1"/>
      <c r="I5" s="1"/>
      <c r="J5" s="21" t="s">
        <v>4</v>
      </c>
      <c r="K5" s="1"/>
    </row>
    <row r="6" spans="1:11" x14ac:dyDescent="0.25">
      <c r="F6" s="1"/>
      <c r="G6" s="1"/>
      <c r="H6" s="1"/>
      <c r="I6" s="1"/>
      <c r="J6" s="3"/>
      <c r="K6" s="1"/>
    </row>
    <row r="7" spans="1:11" x14ac:dyDescent="0.25">
      <c r="A7" s="4" t="s">
        <v>22</v>
      </c>
      <c r="B7" s="4" t="s">
        <v>23</v>
      </c>
      <c r="G7" s="1"/>
      <c r="H7" s="1"/>
      <c r="I7" s="11"/>
      <c r="J7" s="3" t="s">
        <v>5</v>
      </c>
    </row>
    <row r="8" spans="1:11" x14ac:dyDescent="0.25">
      <c r="A8" s="3" t="s">
        <v>9</v>
      </c>
      <c r="B8" s="6">
        <v>1000</v>
      </c>
      <c r="G8" s="1"/>
      <c r="H8" s="1"/>
      <c r="I8" s="11"/>
      <c r="J8" s="3" t="s">
        <v>6</v>
      </c>
    </row>
    <row r="9" spans="1:11" x14ac:dyDescent="0.25">
      <c r="A9" s="3" t="s">
        <v>10</v>
      </c>
      <c r="B9" s="6">
        <v>30000</v>
      </c>
      <c r="G9" s="1"/>
      <c r="H9" s="1"/>
      <c r="I9" s="12"/>
      <c r="J9" s="3" t="s">
        <v>7</v>
      </c>
    </row>
    <row r="10" spans="1:11" x14ac:dyDescent="0.25">
      <c r="A10" s="3" t="s">
        <v>13</v>
      </c>
      <c r="B10" s="6">
        <v>1</v>
      </c>
      <c r="G10" s="1"/>
      <c r="H10" s="1"/>
      <c r="I10" s="12"/>
      <c r="J10" s="3" t="s">
        <v>8</v>
      </c>
    </row>
    <row r="11" spans="1:11" x14ac:dyDescent="0.25">
      <c r="A11" s="3" t="s">
        <v>14</v>
      </c>
      <c r="B11" s="6">
        <v>2</v>
      </c>
      <c r="G11" s="1"/>
      <c r="H11" s="1"/>
      <c r="I11" s="12"/>
      <c r="J11" s="1"/>
    </row>
    <row r="12" spans="1:11" x14ac:dyDescent="0.25">
      <c r="A12" s="3" t="s">
        <v>11</v>
      </c>
      <c r="B12" s="6">
        <v>2</v>
      </c>
      <c r="G12" s="1"/>
      <c r="H12" s="1"/>
      <c r="I12" s="12"/>
      <c r="J12" s="1"/>
    </row>
    <row r="13" spans="1:11" x14ac:dyDescent="0.25">
      <c r="A13" s="3" t="s">
        <v>12</v>
      </c>
      <c r="B13" s="6">
        <v>3</v>
      </c>
      <c r="G13" s="1"/>
      <c r="H13" s="1"/>
      <c r="I13" s="11"/>
      <c r="J13" s="1"/>
    </row>
    <row r="14" spans="1:11" x14ac:dyDescent="0.25">
      <c r="A14" s="3" t="s">
        <v>29</v>
      </c>
      <c r="B14" s="6">
        <v>15</v>
      </c>
      <c r="G14" s="1"/>
      <c r="H14" s="1"/>
      <c r="I14" s="11"/>
      <c r="J14" s="1"/>
    </row>
    <row r="15" spans="1:11" x14ac:dyDescent="0.25">
      <c r="A15" s="3" t="s">
        <v>30</v>
      </c>
      <c r="B15" s="6">
        <v>5</v>
      </c>
    </row>
    <row r="16" spans="1:11" x14ac:dyDescent="0.25">
      <c r="A16" s="3" t="s">
        <v>15</v>
      </c>
      <c r="B16" s="6">
        <v>2</v>
      </c>
    </row>
    <row r="17" spans="1:9" x14ac:dyDescent="0.25">
      <c r="A17" s="3" t="s">
        <v>16</v>
      </c>
      <c r="B17" s="6">
        <v>5</v>
      </c>
    </row>
    <row r="18" spans="1:9" x14ac:dyDescent="0.25">
      <c r="F18" s="18" t="s">
        <v>33</v>
      </c>
    </row>
    <row r="19" spans="1:9" x14ac:dyDescent="0.25">
      <c r="E19" s="15"/>
      <c r="F19" s="20">
        <v>2.8</v>
      </c>
    </row>
    <row r="20" spans="1:9" ht="60" x14ac:dyDescent="0.25">
      <c r="A20" s="17" t="s">
        <v>17</v>
      </c>
      <c r="B20" s="5" t="s">
        <v>34</v>
      </c>
      <c r="C20" s="16" t="s">
        <v>27</v>
      </c>
      <c r="D20" s="16" t="s">
        <v>26</v>
      </c>
      <c r="E20" s="18" t="s">
        <v>24</v>
      </c>
      <c r="F20" s="18" t="s">
        <v>25</v>
      </c>
      <c r="H20" s="7"/>
      <c r="I20" s="8"/>
    </row>
    <row r="21" spans="1:9" x14ac:dyDescent="0.25">
      <c r="A21" s="22" t="s">
        <v>35</v>
      </c>
      <c r="B21" s="10">
        <v>30</v>
      </c>
      <c r="C21" s="13">
        <f>((E21*D21)*2)/1024/1024</f>
        <v>98876.953125</v>
      </c>
      <c r="D21" s="20">
        <f>(60/$B$17)*24*B21*$B$9*$B$16</f>
        <v>518400000</v>
      </c>
      <c r="E21" s="20">
        <v>100</v>
      </c>
      <c r="F21" s="20" t="s">
        <v>28</v>
      </c>
      <c r="H21" s="7"/>
      <c r="I21" s="8"/>
    </row>
    <row r="22" spans="1:9" x14ac:dyDescent="0.25">
      <c r="A22" s="22" t="s">
        <v>37</v>
      </c>
      <c r="B22" s="10">
        <v>90</v>
      </c>
      <c r="C22" s="13">
        <f t="shared" ref="C22:C27" si="0">(E22*D22+F22*D22)/1024/1024</f>
        <v>63874.511718749993</v>
      </c>
      <c r="D22" s="20">
        <f>$B$9*$B$10*$B$11*$B$12*$B$16*B22*24</f>
        <v>518400000</v>
      </c>
      <c r="E22" s="20">
        <v>62</v>
      </c>
      <c r="F22" s="20">
        <f>(4+4+4+6+6)*$F$19</f>
        <v>67.199999999999989</v>
      </c>
      <c r="H22" s="7"/>
      <c r="I22" s="8"/>
    </row>
    <row r="23" spans="1:9" x14ac:dyDescent="0.25">
      <c r="A23" s="22" t="s">
        <v>38</v>
      </c>
      <c r="B23" s="10">
        <v>180</v>
      </c>
      <c r="C23" s="13">
        <f t="shared" si="0"/>
        <v>17550.6591796875</v>
      </c>
      <c r="D23" s="20">
        <f>$B$9*$B$10*$B$11*$B$12*$B$13*$B$16*B23</f>
        <v>129600000</v>
      </c>
      <c r="E23" s="20">
        <v>72</v>
      </c>
      <c r="F23" s="20">
        <f>(1+4+4+4+6+6)*$F$19</f>
        <v>70</v>
      </c>
      <c r="H23" s="7"/>
      <c r="I23" s="8"/>
    </row>
    <row r="24" spans="1:9" x14ac:dyDescent="0.25">
      <c r="A24" s="22" t="s">
        <v>36</v>
      </c>
      <c r="B24" s="10">
        <v>180</v>
      </c>
      <c r="C24" s="13">
        <f>(E24*D24+F24*D24)/1024/1024</f>
        <v>396.07263380481351</v>
      </c>
      <c r="D24" s="20">
        <f>($B$8*($B$15/31)*B24)+($B$9*($B$14/31)*B24)</f>
        <v>2641935.4838709678</v>
      </c>
      <c r="E24" s="20">
        <v>90</v>
      </c>
      <c r="F24" s="20">
        <f>(4+4+4+6+6)*$F$19</f>
        <v>67.199999999999989</v>
      </c>
      <c r="H24" s="7"/>
      <c r="I24" s="8"/>
    </row>
    <row r="25" spans="1:9" x14ac:dyDescent="0.25">
      <c r="A25" s="22" t="s">
        <v>39</v>
      </c>
      <c r="B25" s="10">
        <v>180</v>
      </c>
      <c r="C25" s="13">
        <f>SUM(C26:C29)</f>
        <v>14010.425690681703</v>
      </c>
      <c r="D25" s="20"/>
      <c r="E25" s="20"/>
      <c r="F25" s="20"/>
      <c r="H25" s="7"/>
      <c r="I25" s="8"/>
    </row>
    <row r="26" spans="1:9" hidden="1" x14ac:dyDescent="0.25">
      <c r="A26" s="22" t="s">
        <v>20</v>
      </c>
      <c r="B26" s="10">
        <f>B25</f>
        <v>180</v>
      </c>
      <c r="C26" s="13">
        <f t="shared" si="0"/>
        <v>29.370707850302423</v>
      </c>
      <c r="D26" s="20">
        <f>$B$8*$B$10*$B$11*$B$13*($B$15/31)*B26</f>
        <v>174193.54838709679</v>
      </c>
      <c r="E26" s="20">
        <v>76</v>
      </c>
      <c r="F26" s="20">
        <f>(4+1+1+4+4+1+1+4+4+6+6)*$F$19</f>
        <v>100.8</v>
      </c>
      <c r="H26" s="7"/>
      <c r="I26" s="8"/>
    </row>
    <row r="27" spans="1:9" hidden="1" x14ac:dyDescent="0.25">
      <c r="A27" s="22" t="s">
        <v>21</v>
      </c>
      <c r="B27" s="10">
        <f>B25</f>
        <v>180</v>
      </c>
      <c r="C27" s="13">
        <f t="shared" si="0"/>
        <v>4688.681325604839</v>
      </c>
      <c r="D27" s="20">
        <f>$B$9*($B$14/31)*$B$10*$B$11*$B$12*$B$13*B27</f>
        <v>31354838.709677421</v>
      </c>
      <c r="E27" s="20">
        <v>56</v>
      </c>
      <c r="F27" s="20">
        <f>(4+1+1+4+4+1+1+4+4+6+6)*$F$19</f>
        <v>100.8</v>
      </c>
      <c r="H27" s="7"/>
      <c r="I27" s="8"/>
    </row>
    <row r="28" spans="1:9" hidden="1" x14ac:dyDescent="0.25">
      <c r="A28" s="22" t="s">
        <v>18</v>
      </c>
      <c r="B28" s="10">
        <f>B25</f>
        <v>180</v>
      </c>
      <c r="C28" s="13">
        <f>(E28*D28+F28*D28)/1024/1024</f>
        <v>146.2554931640625</v>
      </c>
      <c r="D28" s="20">
        <f>B28*$B$8*$B$10*$B$11*$B$13</f>
        <v>1080000</v>
      </c>
      <c r="E28" s="20">
        <v>72</v>
      </c>
      <c r="F28" s="20">
        <f>(4+4+1+4+6+6)*$F$19</f>
        <v>70</v>
      </c>
      <c r="H28" s="7"/>
      <c r="I28" s="8"/>
    </row>
    <row r="29" spans="1:9" hidden="1" x14ac:dyDescent="0.25">
      <c r="A29" s="22" t="s">
        <v>19</v>
      </c>
      <c r="B29" s="10">
        <f>B25</f>
        <v>180</v>
      </c>
      <c r="C29" s="13">
        <f t="shared" ref="C29" si="1">(E29*D29+F29*D29)/1024/1024</f>
        <v>9146.1181640625</v>
      </c>
      <c r="D29" s="20">
        <f>B29*$B$10*$B$12*$B$13*$B$9*$B$11</f>
        <v>64800000</v>
      </c>
      <c r="E29" s="20">
        <v>78</v>
      </c>
      <c r="F29" s="20">
        <f>(4+4+1+4+6+6)*$F$19</f>
        <v>70</v>
      </c>
      <c r="H29" s="7"/>
      <c r="I29" s="8"/>
    </row>
    <row r="30" spans="1:9" x14ac:dyDescent="0.25">
      <c r="A30" s="23"/>
      <c r="B30" s="23" t="s">
        <v>31</v>
      </c>
      <c r="C30" s="14">
        <f>SUM(C21:C25)</f>
        <v>194708.62234792401</v>
      </c>
      <c r="D30" s="1"/>
      <c r="E30" s="8"/>
      <c r="F30" s="8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 r:id="rId1"/>
  <headerFooter alignWithMargins="0">
    <oddHeader>&amp;C&amp;"Arial,Normal"&amp;10&amp;A</oddHeader>
    <oddFooter>&amp;C&amp;"Arial,Normal"&amp;10Page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Server storage sizing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Etienne Gautier</dc:creator>
  <cp:lastModifiedBy>Etienne</cp:lastModifiedBy>
  <dcterms:created xsi:type="dcterms:W3CDTF">2013-02-11T13:51:42Z</dcterms:created>
  <dcterms:modified xsi:type="dcterms:W3CDTF">2020-04-07T20:23:04Z</dcterms:modified>
</cp:coreProperties>
</file>