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21B4EBDF-1FA9-45AB-8752-AC17F2D488D3}" xr6:coauthVersionLast="46" xr6:coauthVersionMax="46" xr10:uidLastSave="{00000000-0000-0000-0000-000000000000}"/>
  <bookViews>
    <workbookView xWindow="-96" yWindow="-96" windowWidth="23232" windowHeight="12552" firstSheet="1" activeTab="1" xr2:uid="{566643D9-661A-4DDA-9DC1-5BA1E18FA522}"/>
  </bookViews>
  <sheets>
    <sheet name="Problem 1 and 2" sheetId="1" r:id="rId1"/>
    <sheet name="Sheet2" sheetId="2" r:id="rId2"/>
  </sheets>
  <definedNames>
    <definedName name="solver_adj" localSheetId="0" hidden="1">'Problem 1 and 2'!$B$9:$O$9</definedName>
    <definedName name="solver_adj" localSheetId="1" hidden="1">Sheet2!$E$3:$E$7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 and 2'!$B$13</definedName>
    <definedName name="solver_lhs1" localSheetId="1" hidden="1">Sheet2!$B$12</definedName>
    <definedName name="solver_lhs2" localSheetId="0" hidden="1">'Problem 1 and 2'!$B$14</definedName>
    <definedName name="solver_lhs2" localSheetId="1" hidden="1">Sheet2!$B$13</definedName>
    <definedName name="solver_lhs3" localSheetId="0" hidden="1">'Problem 1 and 2'!$B$15</definedName>
    <definedName name="solver_lhs3" localSheetId="1" hidden="1">Sheet2!$B$14</definedName>
    <definedName name="solver_lhs4" localSheetId="0" hidden="1">'Problem 1 and 2'!$B$16</definedName>
    <definedName name="solver_lhs4" localSheetId="1" hidden="1">Sheet2!$B$15</definedName>
    <definedName name="solver_lhs5" localSheetId="0" hidden="1">'Problem 1 and 2'!$B$17</definedName>
    <definedName name="solver_lhs5" localSheetId="1" hidden="1">Sheet2!$B$16</definedName>
    <definedName name="solver_lhs6" localSheetId="1" hidden="1">Sheet2!$B$17</definedName>
    <definedName name="solver_lhs7" localSheetId="1" hidden="1">Sheet2!$E$3:$E$7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'Problem 1 and 2'!$B$11</definedName>
    <definedName name="solver_opt" localSheetId="1" hidden="1">Sheet2!$B$9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2</definedName>
    <definedName name="solver_rel2" localSheetId="1" hidden="1">3</definedName>
    <definedName name="solver_rel3" localSheetId="0" hidden="1">2</definedName>
    <definedName name="solver_rel3" localSheetId="1" hidden="1">3</definedName>
    <definedName name="solver_rel4" localSheetId="0" hidden="1">2</definedName>
    <definedName name="solver_rel4" localSheetId="1" hidden="1">3</definedName>
    <definedName name="solver_rel5" localSheetId="0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hs1" localSheetId="0" hidden="1">'Problem 1 and 2'!$C$13</definedName>
    <definedName name="solver_rhs1" localSheetId="1" hidden="1">Sheet2!$D$12</definedName>
    <definedName name="solver_rhs2" localSheetId="0" hidden="1">'Problem 1 and 2'!$C$14</definedName>
    <definedName name="solver_rhs2" localSheetId="1" hidden="1">Sheet2!$D$13</definedName>
    <definedName name="solver_rhs3" localSheetId="0" hidden="1">'Problem 1 and 2'!$C$15</definedName>
    <definedName name="solver_rhs3" localSheetId="1" hidden="1">Sheet2!$D$14</definedName>
    <definedName name="solver_rhs4" localSheetId="0" hidden="1">'Problem 1 and 2'!$C$16</definedName>
    <definedName name="solver_rhs4" localSheetId="1" hidden="1">Sheet2!$D$15</definedName>
    <definedName name="solver_rhs5" localSheetId="0" hidden="1">'Problem 1 and 2'!$C$17</definedName>
    <definedName name="solver_rhs5" localSheetId="1" hidden="1">Sheet2!$D$16</definedName>
    <definedName name="solver_rhs6" localSheetId="1" hidden="1">Sheet2!$D$17</definedName>
    <definedName name="solver_rhs7" localSheetId="1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L16" i="2"/>
  <c r="J16" i="2"/>
  <c r="L15" i="2"/>
  <c r="J15" i="2"/>
  <c r="L14" i="2"/>
  <c r="J14" i="2"/>
  <c r="L13" i="2"/>
  <c r="J13" i="2"/>
  <c r="J12" i="2"/>
  <c r="J9" i="2"/>
  <c r="B17" i="2"/>
  <c r="D16" i="2"/>
  <c r="B16" i="2"/>
  <c r="D15" i="2"/>
  <c r="B15" i="2"/>
  <c r="D14" i="2"/>
  <c r="B14" i="2"/>
  <c r="D13" i="2"/>
  <c r="B13" i="2"/>
  <c r="B12" i="2"/>
  <c r="B9" i="2"/>
  <c r="B19" i="2" s="1"/>
  <c r="B11" i="1" l="1"/>
  <c r="B16" i="1"/>
  <c r="B17" i="1"/>
  <c r="B34" i="1"/>
  <c r="B33" i="1"/>
  <c r="B32" i="1"/>
  <c r="B31" i="1"/>
  <c r="B29" i="1"/>
  <c r="B15" i="1"/>
  <c r="B14" i="1"/>
  <c r="B13" i="1"/>
</calcChain>
</file>

<file path=xl/sharedStrings.xml><?xml version="1.0" encoding="utf-8"?>
<sst xmlns="http://schemas.openxmlformats.org/spreadsheetml/2006/main" count="96" uniqueCount="47">
  <si>
    <t>Tax rates</t>
  </si>
  <si>
    <t>Real Estate</t>
  </si>
  <si>
    <t>Food and Drugs</t>
  </si>
  <si>
    <t>Sales</t>
  </si>
  <si>
    <t>Gas</t>
  </si>
  <si>
    <t>Tax Base (millions)</t>
  </si>
  <si>
    <t>Variables</t>
  </si>
  <si>
    <t xml:space="preserve">r1 </t>
  </si>
  <si>
    <t>r2</t>
  </si>
  <si>
    <t>r3</t>
  </si>
  <si>
    <t>r4</t>
  </si>
  <si>
    <t>d1+</t>
  </si>
  <si>
    <t>d1-</t>
  </si>
  <si>
    <t>d2+</t>
  </si>
  <si>
    <t>d2-</t>
  </si>
  <si>
    <t>d3+</t>
  </si>
  <si>
    <t>d3-</t>
  </si>
  <si>
    <t>d4+</t>
  </si>
  <si>
    <t>d4-</t>
  </si>
  <si>
    <t>Objective</t>
  </si>
  <si>
    <t>GOAL 1</t>
  </si>
  <si>
    <t>GOAL 2</t>
  </si>
  <si>
    <t>GOAL 3</t>
  </si>
  <si>
    <t>GOAL 4</t>
  </si>
  <si>
    <t>Problem 1:</t>
  </si>
  <si>
    <t>Problem 2:</t>
  </si>
  <si>
    <t>d5+</t>
  </si>
  <si>
    <t>d5-</t>
  </si>
  <si>
    <t>GOAL 5</t>
  </si>
  <si>
    <t>Profit</t>
  </si>
  <si>
    <t>House Type</t>
  </si>
  <si>
    <t>single</t>
  </si>
  <si>
    <t>double</t>
  </si>
  <si>
    <t>triple</t>
  </si>
  <si>
    <t xml:space="preserve">quad </t>
  </si>
  <si>
    <t>dem</t>
  </si>
  <si>
    <t>Tax</t>
  </si>
  <si>
    <t>Cost</t>
  </si>
  <si>
    <t>Acres</t>
  </si>
  <si>
    <t>Constrints</t>
  </si>
  <si>
    <t>&lt;=</t>
  </si>
  <si>
    <t>Space</t>
  </si>
  <si>
    <t>&gt;=</t>
  </si>
  <si>
    <t>Units (All integers)</t>
  </si>
  <si>
    <t>Part a</t>
  </si>
  <si>
    <t>Part b</t>
  </si>
  <si>
    <t>Itegrality Gap: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</si>
</sst>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48F6-AE26-4400-A8BC-B5DFA28CAFAD}">
  <dimension ref="A1:O34"/>
  <sheetViews>
    <sheetView topLeftCell="A4" workbookViewId="0">
      <selection activeCell="B11" sqref="B11"/>
    </sheetView>
  </sheetViews>
  <sheetFormatPr defaultRowHeight="14.4" x14ac:dyDescent="0.3"/>
  <cols>
    <col min="1" max="1" width="16.77734375" customWidth="1"/>
    <col min="2" max="2" width="17.109375" customWidth="1"/>
    <col min="3" max="13" width="12.6640625" bestFit="1" customWidth="1"/>
    <col min="14" max="15" width="10.5546875" bestFit="1" customWidth="1"/>
  </cols>
  <sheetData>
    <row r="1" spans="1:15" x14ac:dyDescent="0.3">
      <c r="A1" s="1" t="s">
        <v>25</v>
      </c>
    </row>
    <row r="2" spans="1:15" x14ac:dyDescent="0.3">
      <c r="A2" t="s">
        <v>0</v>
      </c>
      <c r="B2" t="s">
        <v>5</v>
      </c>
    </row>
    <row r="3" spans="1:15" x14ac:dyDescent="0.3">
      <c r="A3" t="s">
        <v>1</v>
      </c>
      <c r="B3">
        <v>550</v>
      </c>
    </row>
    <row r="4" spans="1:15" x14ac:dyDescent="0.3">
      <c r="A4" t="s">
        <v>2</v>
      </c>
      <c r="B4">
        <v>35</v>
      </c>
    </row>
    <row r="5" spans="1:15" x14ac:dyDescent="0.3">
      <c r="A5" t="s">
        <v>3</v>
      </c>
      <c r="B5">
        <v>55</v>
      </c>
    </row>
    <row r="6" spans="1:15" x14ac:dyDescent="0.3">
      <c r="A6" t="s">
        <v>4</v>
      </c>
      <c r="B6">
        <v>7.5</v>
      </c>
    </row>
    <row r="8" spans="1:15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26</v>
      </c>
      <c r="O8" t="s">
        <v>27</v>
      </c>
    </row>
    <row r="9" spans="1:15" x14ac:dyDescent="0.3">
      <c r="B9" s="2">
        <v>1.7454545454545452E-2</v>
      </c>
      <c r="C9" s="2">
        <v>4.5714285714285707E-2</v>
      </c>
      <c r="D9" s="2">
        <v>5.8181818181818175E-2</v>
      </c>
      <c r="E9" s="2">
        <v>0.21333333333333329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</v>
      </c>
    </row>
    <row r="11" spans="1:15" x14ac:dyDescent="0.3">
      <c r="A11" t="s">
        <v>19</v>
      </c>
      <c r="B11">
        <f>G9+H9+J9+L9 + O9 + B3*B9+B4*C9+B5*D9+B6*E9</f>
        <v>15.999999999999996</v>
      </c>
    </row>
    <row r="13" spans="1:15" x14ac:dyDescent="0.3">
      <c r="A13" t="s">
        <v>20</v>
      </c>
      <c r="B13">
        <f>B3*B9+B4*C9+B5*D9+B6*E9+G9-F9</f>
        <v>15.999999999999996</v>
      </c>
      <c r="C13">
        <v>16</v>
      </c>
    </row>
    <row r="14" spans="1:15" x14ac:dyDescent="0.3">
      <c r="A14" t="s">
        <v>21</v>
      </c>
      <c r="B14">
        <f>B4*C9 - (0.1 * (B3*B9+B4*C9+B5*D9+B6*E9)) +I9 - H9</f>
        <v>0</v>
      </c>
      <c r="C14">
        <v>0</v>
      </c>
    </row>
    <row r="15" spans="1:15" x14ac:dyDescent="0.3">
      <c r="A15" t="s">
        <v>22</v>
      </c>
      <c r="B15">
        <f>B5*D9 - (0.2 * (B3*B9+B4*C9+B5*D9+B6*E9)) + K9 - J9</f>
        <v>4.4408920985006262E-16</v>
      </c>
      <c r="C15">
        <v>0</v>
      </c>
    </row>
    <row r="16" spans="1:15" x14ac:dyDescent="0.3">
      <c r="A16" t="s">
        <v>23</v>
      </c>
      <c r="B16" s="2">
        <f>R4  + M9 - L9</f>
        <v>0.02</v>
      </c>
      <c r="C16">
        <v>0.02</v>
      </c>
    </row>
    <row r="17" spans="1:13" x14ac:dyDescent="0.3">
      <c r="A17" t="s">
        <v>28</v>
      </c>
      <c r="B17">
        <f>B6 *E9 - (0.1 * (B3*B9+B4*C9+B5*D9+B6*E9)) + O9 - N9</f>
        <v>0</v>
      </c>
      <c r="C17">
        <v>0</v>
      </c>
    </row>
    <row r="19" spans="1:13" x14ac:dyDescent="0.3">
      <c r="A19" s="1" t="s">
        <v>24</v>
      </c>
    </row>
    <row r="20" spans="1:13" x14ac:dyDescent="0.3">
      <c r="A20" t="s">
        <v>0</v>
      </c>
      <c r="B20" t="s">
        <v>5</v>
      </c>
    </row>
    <row r="21" spans="1:13" x14ac:dyDescent="0.3">
      <c r="A21" t="s">
        <v>1</v>
      </c>
      <c r="B21">
        <v>550</v>
      </c>
    </row>
    <row r="22" spans="1:13" x14ac:dyDescent="0.3">
      <c r="A22" t="s">
        <v>2</v>
      </c>
      <c r="B22">
        <v>35</v>
      </c>
    </row>
    <row r="23" spans="1:13" x14ac:dyDescent="0.3">
      <c r="A23" t="s">
        <v>3</v>
      </c>
      <c r="B23">
        <v>55</v>
      </c>
    </row>
    <row r="24" spans="1:13" x14ac:dyDescent="0.3">
      <c r="A24" t="s">
        <v>4</v>
      </c>
      <c r="B24">
        <v>7.5</v>
      </c>
    </row>
    <row r="26" spans="1:13" x14ac:dyDescent="0.3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  <c r="K26" t="s">
        <v>16</v>
      </c>
      <c r="L26" t="s">
        <v>17</v>
      </c>
      <c r="M26" t="s">
        <v>18</v>
      </c>
    </row>
    <row r="27" spans="1:13" x14ac:dyDescent="0.3">
      <c r="B27" s="2">
        <v>2.0363636363636365E-2</v>
      </c>
      <c r="C27" s="2">
        <v>4.5714285714285714E-2</v>
      </c>
      <c r="D27" s="2">
        <v>5.8181818181818189E-2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0.02</v>
      </c>
    </row>
    <row r="29" spans="1:13" x14ac:dyDescent="0.3">
      <c r="A29" t="s">
        <v>19</v>
      </c>
      <c r="B29">
        <f>G27+H27+J27+L27 + B21*B27+B22*C27+B23*D27+B24*E27</f>
        <v>16</v>
      </c>
    </row>
    <row r="31" spans="1:13" x14ac:dyDescent="0.3">
      <c r="A31" t="s">
        <v>20</v>
      </c>
      <c r="B31">
        <f>B21*B27+B22*C27+B23*D27+B24*E27+G27-F27</f>
        <v>16</v>
      </c>
      <c r="C31">
        <v>16</v>
      </c>
    </row>
    <row r="32" spans="1:13" x14ac:dyDescent="0.3">
      <c r="A32" t="s">
        <v>21</v>
      </c>
      <c r="B32">
        <f>B22*C27 - (0.1 * (B21*B27+B22*C27+B23*D27+B24*E27)) +I27 - H27</f>
        <v>0</v>
      </c>
      <c r="C32">
        <v>0</v>
      </c>
    </row>
    <row r="33" spans="1:3" x14ac:dyDescent="0.3">
      <c r="A33" t="s">
        <v>22</v>
      </c>
      <c r="B33">
        <f>B23*D27 - (0.2 * (B21*B27+B22*C27+B23*D27+B24*E27)) + K27 - J27</f>
        <v>0</v>
      </c>
      <c r="C33">
        <v>0</v>
      </c>
    </row>
    <row r="34" spans="1:3" x14ac:dyDescent="0.3">
      <c r="A34" t="s">
        <v>23</v>
      </c>
      <c r="B34">
        <f>R22 + M27 - L27</f>
        <v>0.02</v>
      </c>
      <c r="C3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4D18-DAFB-41EB-B1D6-BEAF018CB8DC}">
  <dimension ref="A1:M19"/>
  <sheetViews>
    <sheetView tabSelected="1" workbookViewId="0">
      <selection activeCell="O17" sqref="O17"/>
    </sheetView>
  </sheetViews>
  <sheetFormatPr defaultRowHeight="14.4" x14ac:dyDescent="0.3"/>
  <cols>
    <col min="1" max="1" width="13.88671875" customWidth="1"/>
    <col min="5" max="5" width="9.5546875" bestFit="1" customWidth="1"/>
  </cols>
  <sheetData>
    <row r="1" spans="1:13" x14ac:dyDescent="0.3">
      <c r="A1" t="s">
        <v>45</v>
      </c>
      <c r="I1" t="s">
        <v>44</v>
      </c>
    </row>
    <row r="2" spans="1:13" x14ac:dyDescent="0.3">
      <c r="A2" t="s">
        <v>30</v>
      </c>
      <c r="B2" t="s">
        <v>36</v>
      </c>
      <c r="C2" t="s">
        <v>37</v>
      </c>
      <c r="D2" t="s">
        <v>38</v>
      </c>
      <c r="E2" t="s">
        <v>43</v>
      </c>
      <c r="I2" t="s">
        <v>30</v>
      </c>
      <c r="J2" t="s">
        <v>36</v>
      </c>
      <c r="K2" t="s">
        <v>37</v>
      </c>
      <c r="L2" t="s">
        <v>38</v>
      </c>
      <c r="M2" t="s">
        <v>43</v>
      </c>
    </row>
    <row r="3" spans="1:13" x14ac:dyDescent="0.3">
      <c r="A3" t="s">
        <v>31</v>
      </c>
      <c r="B3">
        <v>1000</v>
      </c>
      <c r="C3">
        <v>50000</v>
      </c>
      <c r="D3">
        <v>0.18</v>
      </c>
      <c r="E3" s="3">
        <v>35.829703526766906</v>
      </c>
      <c r="I3" t="s">
        <v>31</v>
      </c>
      <c r="J3">
        <v>1000</v>
      </c>
      <c r="K3">
        <v>50000</v>
      </c>
      <c r="L3">
        <v>0.18</v>
      </c>
      <c r="M3" s="3">
        <v>36</v>
      </c>
    </row>
    <row r="4" spans="1:13" x14ac:dyDescent="0.3">
      <c r="A4" t="s">
        <v>32</v>
      </c>
      <c r="B4">
        <v>1900</v>
      </c>
      <c r="C4">
        <v>70000</v>
      </c>
      <c r="D4">
        <v>0.28000000000000003</v>
      </c>
      <c r="E4" s="3">
        <v>98.531684698608956</v>
      </c>
      <c r="I4" t="s">
        <v>32</v>
      </c>
      <c r="J4">
        <v>1900</v>
      </c>
      <c r="K4">
        <v>70000</v>
      </c>
      <c r="L4">
        <v>0.28000000000000003</v>
      </c>
      <c r="M4" s="3">
        <v>98</v>
      </c>
    </row>
    <row r="5" spans="1:13" x14ac:dyDescent="0.3">
      <c r="A5" t="s">
        <v>33</v>
      </c>
      <c r="B5">
        <v>2700</v>
      </c>
      <c r="C5">
        <v>130000</v>
      </c>
      <c r="D5">
        <v>0.4</v>
      </c>
      <c r="E5" s="3">
        <v>44.787129408458625</v>
      </c>
      <c r="I5" t="s">
        <v>33</v>
      </c>
      <c r="J5">
        <v>2700</v>
      </c>
      <c r="K5">
        <v>130000</v>
      </c>
      <c r="L5">
        <v>0.4</v>
      </c>
      <c r="M5" s="3">
        <v>45</v>
      </c>
    </row>
    <row r="6" spans="1:13" x14ac:dyDescent="0.3">
      <c r="A6" t="s">
        <v>34</v>
      </c>
      <c r="B6">
        <v>3400</v>
      </c>
      <c r="C6">
        <v>160000</v>
      </c>
      <c r="D6">
        <v>0.5</v>
      </c>
      <c r="E6" s="3">
        <v>0</v>
      </c>
      <c r="I6" t="s">
        <v>34</v>
      </c>
      <c r="J6">
        <v>3400</v>
      </c>
      <c r="K6">
        <v>160000</v>
      </c>
      <c r="L6">
        <v>0.5</v>
      </c>
      <c r="M6" s="3">
        <v>0</v>
      </c>
    </row>
    <row r="7" spans="1:13" x14ac:dyDescent="0.3">
      <c r="A7" t="s">
        <v>35</v>
      </c>
      <c r="C7">
        <v>2000</v>
      </c>
      <c r="D7">
        <v>0.25</v>
      </c>
      <c r="E7" s="3">
        <v>244.48503582970363</v>
      </c>
      <c r="I7" t="s">
        <v>35</v>
      </c>
      <c r="K7">
        <v>2000</v>
      </c>
      <c r="L7">
        <v>0.25</v>
      </c>
      <c r="M7" s="3">
        <v>245</v>
      </c>
    </row>
    <row r="9" spans="1:13" x14ac:dyDescent="0.3">
      <c r="A9" t="s">
        <v>29</v>
      </c>
      <c r="B9">
        <f xml:space="preserve"> B3 * E3 +B4*E4 + B5 *E5 +B6 *E6</f>
        <v>343965.15385696222</v>
      </c>
      <c r="I9" t="s">
        <v>29</v>
      </c>
      <c r="J9">
        <f xml:space="preserve"> J3 * M3 +J4*M4 + J5 *M5 +J6 *M6</f>
        <v>343700</v>
      </c>
    </row>
    <row r="11" spans="1:13" x14ac:dyDescent="0.3">
      <c r="A11" t="s">
        <v>39</v>
      </c>
      <c r="I11" t="s">
        <v>39</v>
      </c>
    </row>
    <row r="12" spans="1:13" x14ac:dyDescent="0.3">
      <c r="A12" t="s">
        <v>35</v>
      </c>
      <c r="B12">
        <f>E7</f>
        <v>244.48503582970363</v>
      </c>
      <c r="C12" t="s">
        <v>40</v>
      </c>
      <c r="D12">
        <v>300</v>
      </c>
      <c r="I12" t="s">
        <v>35</v>
      </c>
      <c r="J12">
        <f>M7</f>
        <v>245</v>
      </c>
      <c r="K12" t="s">
        <v>40</v>
      </c>
      <c r="L12">
        <v>300</v>
      </c>
    </row>
    <row r="13" spans="1:13" x14ac:dyDescent="0.3">
      <c r="A13" t="s">
        <v>41</v>
      </c>
      <c r="B13">
        <f>D7*E7</f>
        <v>61.121258957425908</v>
      </c>
      <c r="C13" t="s">
        <v>42</v>
      </c>
      <c r="D13">
        <f>D3*E3+D4*E4+D5*E5+D6*E6 + 0.15 * (D7 *E7)</f>
        <v>61.121258957425887</v>
      </c>
      <c r="I13" t="s">
        <v>41</v>
      </c>
      <c r="J13">
        <f>L7*M7</f>
        <v>61.25</v>
      </c>
      <c r="K13" t="s">
        <v>42</v>
      </c>
      <c r="L13">
        <f>L3*M3+L4*M4+L5*M5+L6*M6 + 0.15 * (L7 *M7)</f>
        <v>61.107500000000002</v>
      </c>
    </row>
    <row r="14" spans="1:13" x14ac:dyDescent="0.3">
      <c r="B14">
        <f>E5+E6</f>
        <v>44.787129408458625</v>
      </c>
      <c r="C14" t="s">
        <v>42</v>
      </c>
      <c r="D14">
        <f>0.25 * ( SUM(E3:E6))</f>
        <v>44.787129408458625</v>
      </c>
      <c r="J14">
        <f>M5+M6</f>
        <v>45</v>
      </c>
      <c r="K14" t="s">
        <v>42</v>
      </c>
      <c r="L14">
        <f>0.25 * ( SUM(M3:M6))</f>
        <v>44.75</v>
      </c>
    </row>
    <row r="15" spans="1:13" x14ac:dyDescent="0.3">
      <c r="B15">
        <f>E3</f>
        <v>35.829703526766906</v>
      </c>
      <c r="C15" t="s">
        <v>42</v>
      </c>
      <c r="D15">
        <f>0.2 * SUM(E3:E6)</f>
        <v>35.829703526766899</v>
      </c>
      <c r="J15">
        <f>M3</f>
        <v>36</v>
      </c>
      <c r="K15" t="s">
        <v>42</v>
      </c>
      <c r="L15">
        <f>0.2 * SUM(M3:M6)</f>
        <v>35.800000000000004</v>
      </c>
    </row>
    <row r="16" spans="1:13" x14ac:dyDescent="0.3">
      <c r="B16">
        <f>E4</f>
        <v>98.531684698608956</v>
      </c>
      <c r="C16" t="s">
        <v>42</v>
      </c>
      <c r="D16">
        <f>0.1 * SUM(E3:E6)</f>
        <v>17.914851763383449</v>
      </c>
      <c r="J16">
        <f>M4</f>
        <v>98</v>
      </c>
      <c r="K16" t="s">
        <v>42</v>
      </c>
      <c r="L16">
        <f>0.1 * SUM(M3:M6)</f>
        <v>17.900000000000002</v>
      </c>
    </row>
    <row r="17" spans="1:12" x14ac:dyDescent="0.3">
      <c r="B17">
        <f>C3*E3+C4*E4+C5*E5+C6*E6+C7*E7</f>
        <v>15000000.000000002</v>
      </c>
      <c r="C17" t="s">
        <v>40</v>
      </c>
      <c r="D17">
        <v>15000000</v>
      </c>
      <c r="J17">
        <f>K3*M3+K4*M4+K5*M5+K6*M6+K7*M7</f>
        <v>15000000</v>
      </c>
      <c r="K17" t="s">
        <v>40</v>
      </c>
      <c r="L17">
        <v>15000000</v>
      </c>
    </row>
    <row r="19" spans="1:12" x14ac:dyDescent="0.3">
      <c r="A19" t="s">
        <v>46</v>
      </c>
      <c r="B19">
        <f>J9/B9</f>
        <v>0.99922912581699341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and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2021-03-18T01:06:47Z</dcterms:created>
  <dcterms:modified xsi:type="dcterms:W3CDTF">2021-03-18T03:05:13Z</dcterms:modified>
</cp:coreProperties>
</file>