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eren\Desktop\GEN-EXCEL\"/>
    </mc:Choice>
  </mc:AlternateContent>
  <xr:revisionPtr revIDLastSave="0" documentId="13_ncr:1_{9C4C6C73-671F-4CB3-BECE-FF22247571A4}" xr6:coauthVersionLast="46" xr6:coauthVersionMax="46" xr10:uidLastSave="{00000000-0000-0000-0000-000000000000}"/>
  <bookViews>
    <workbookView minimized="1" xWindow="13632" yWindow="2544" windowWidth="8436" windowHeight="8676" activeTab="1" xr2:uid="{00000000-000D-0000-FFFF-FFFF00000000}"/>
  </bookViews>
  <sheets>
    <sheet name="HW2" sheetId="11" r:id="rId1"/>
    <sheet name="Sayfa1" sheetId="1" r:id="rId2"/>
    <sheet name="ExMegan3.1" sheetId="2" r:id="rId3"/>
    <sheet name="Ex Megan3.2" sheetId="4" r:id="rId4"/>
    <sheet name="EX3.3" sheetId="5" r:id="rId5"/>
    <sheet name="EX3.4" sheetId="6" r:id="rId6"/>
    <sheet name="3.3-3.4" sheetId="7" r:id="rId7"/>
    <sheet name="EX3.5" sheetId="8" r:id="rId8"/>
    <sheet name="EX3.6" sheetId="9" r:id="rId9"/>
    <sheet name="EX3.7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C10" i="5"/>
  <c r="D15" i="11"/>
  <c r="D16" i="11"/>
  <c r="D17" i="11"/>
  <c r="D18" i="11"/>
  <c r="D19" i="11"/>
  <c r="D20" i="11"/>
  <c r="D21" i="11"/>
  <c r="D22" i="11"/>
  <c r="D23" i="11"/>
  <c r="D24" i="11"/>
  <c r="D25" i="11"/>
  <c r="D26" i="11"/>
  <c r="D14" i="11"/>
  <c r="C16" i="11"/>
  <c r="C17" i="11"/>
  <c r="C18" i="11"/>
  <c r="C19" i="11"/>
  <c r="C20" i="11"/>
  <c r="C21" i="11"/>
  <c r="C22" i="11"/>
  <c r="C23" i="11"/>
  <c r="C24" i="11"/>
  <c r="C25" i="11"/>
  <c r="C26" i="11"/>
  <c r="C15" i="11"/>
  <c r="C14" i="11"/>
  <c r="D13" i="11"/>
  <c r="C13" i="11"/>
  <c r="C24" i="10" l="1"/>
  <c r="C21" i="10"/>
  <c r="C20" i="10"/>
  <c r="C13" i="9" l="1"/>
  <c r="C16" i="9"/>
  <c r="C15" i="8"/>
  <c r="F15" i="8" s="1"/>
  <c r="C13" i="8"/>
  <c r="D17" i="7"/>
  <c r="C8" i="7"/>
  <c r="C6" i="5"/>
  <c r="C15" i="7" l="1"/>
  <c r="C17" i="7" s="1"/>
  <c r="C6" i="7"/>
  <c r="C10" i="6"/>
  <c r="C4" i="6"/>
  <c r="C4" i="5"/>
  <c r="O17" i="4"/>
  <c r="O15" i="4"/>
  <c r="O16" i="4"/>
  <c r="O14" i="4"/>
  <c r="L14" i="4"/>
  <c r="D16" i="4"/>
  <c r="C16" i="4"/>
  <c r="C14" i="4"/>
  <c r="C15" i="4"/>
  <c r="C13" i="4"/>
  <c r="C6" i="4"/>
  <c r="O17" i="2"/>
  <c r="K17" i="2" s="1"/>
  <c r="L17" i="2"/>
  <c r="K16" i="2"/>
  <c r="L16" i="2"/>
  <c r="K15" i="2"/>
  <c r="L15" i="2"/>
  <c r="L14" i="2"/>
  <c r="C6" i="2"/>
  <c r="D16" i="2"/>
  <c r="B16" i="2"/>
  <c r="D15" i="4" l="1"/>
  <c r="D14" i="4"/>
  <c r="D13" i="4"/>
  <c r="K13" i="4"/>
  <c r="K14" i="4" l="1"/>
  <c r="B12" i="4"/>
  <c r="D12" i="4" s="1"/>
  <c r="K14" i="2"/>
  <c r="K13" i="2"/>
  <c r="B13" i="2"/>
  <c r="B14" i="2"/>
  <c r="B15" i="2"/>
  <c r="D15" i="2" s="1"/>
  <c r="D13" i="2"/>
  <c r="D14" i="2"/>
  <c r="C16" i="2"/>
  <c r="B12" i="2"/>
  <c r="D12" i="2" s="1"/>
  <c r="K13" i="1"/>
  <c r="K14" i="1"/>
  <c r="K15" i="1"/>
  <c r="K16" i="1"/>
  <c r="L16" i="1" s="1"/>
  <c r="K12" i="1"/>
  <c r="L12" i="1" s="1"/>
  <c r="L13" i="1"/>
  <c r="L14" i="1"/>
  <c r="L15" i="1"/>
  <c r="J11" i="1"/>
  <c r="L11" i="1" s="1"/>
  <c r="G15" i="1"/>
  <c r="G11" i="1"/>
  <c r="F16" i="1"/>
  <c r="G16" i="1"/>
  <c r="G12" i="1"/>
  <c r="G13" i="1"/>
  <c r="G14" i="1"/>
  <c r="E11" i="1"/>
  <c r="J7" i="1"/>
  <c r="C7" i="1"/>
  <c r="L15" i="4" l="1"/>
  <c r="K15" i="4"/>
  <c r="L16" i="4" l="1"/>
  <c r="K16" i="4"/>
  <c r="L17" i="4" s="1"/>
  <c r="K17" i="4" s="1"/>
</calcChain>
</file>

<file path=xl/sharedStrings.xml><?xml version="1.0" encoding="utf-8"?>
<sst xmlns="http://schemas.openxmlformats.org/spreadsheetml/2006/main" count="173" uniqueCount="101">
  <si>
    <t>Loan Amount</t>
  </si>
  <si>
    <t>P:</t>
  </si>
  <si>
    <t>rate of Interest</t>
  </si>
  <si>
    <t>RATE:</t>
  </si>
  <si>
    <t>p.y</t>
  </si>
  <si>
    <t>Number of years</t>
  </si>
  <si>
    <t>NPER:</t>
  </si>
  <si>
    <t xml:space="preserve">year </t>
  </si>
  <si>
    <t>Amount Pay Back Loan:</t>
  </si>
  <si>
    <t>FV:</t>
  </si>
  <si>
    <t>EQUAL Annual Payments:</t>
  </si>
  <si>
    <t>PMT:</t>
  </si>
  <si>
    <t>FROM BORROWERS VİEW:</t>
  </si>
  <si>
    <t>YEARS</t>
  </si>
  <si>
    <t>CASH INFLOW</t>
  </si>
  <si>
    <t>CASH OUTFLOW</t>
  </si>
  <si>
    <t>NET CASH FLOW</t>
  </si>
  <si>
    <t>PV?:</t>
  </si>
  <si>
    <t>GIVEN Rate of Interest</t>
  </si>
  <si>
    <t>GIVEN Number of years</t>
  </si>
  <si>
    <t>Future Value (EOY 4)</t>
  </si>
  <si>
    <t>Table: Cash Flow Table</t>
  </si>
  <si>
    <t>Years</t>
  </si>
  <si>
    <t>Cash In Flow</t>
  </si>
  <si>
    <t>Cash Outflow</t>
  </si>
  <si>
    <t>Table: Payment Plan as A Lump Sum</t>
  </si>
  <si>
    <t>Year</t>
  </si>
  <si>
    <t>Balance</t>
  </si>
  <si>
    <t>Interest for Period</t>
  </si>
  <si>
    <t>Interest paid back</t>
  </si>
  <si>
    <t>Principle</t>
  </si>
  <si>
    <t>Total paid back</t>
  </si>
  <si>
    <t>year</t>
  </si>
  <si>
    <t>FIND PRESENT VALUE</t>
  </si>
  <si>
    <t>Loan Amounts(principle)</t>
  </si>
  <si>
    <t xml:space="preserve">Table: Payment Plan </t>
  </si>
  <si>
    <t>GIVEN i</t>
  </si>
  <si>
    <r>
      <rPr>
        <sz val="11"/>
        <rFont val="Calibri"/>
        <family val="2"/>
        <scheme val="minor"/>
      </rPr>
      <t>Effective</t>
    </r>
    <r>
      <rPr>
        <b/>
        <sz val="11"/>
        <color rgb="FFFF0000"/>
        <rFont val="Calibri"/>
        <family val="2"/>
        <scheme val="minor"/>
      </rPr>
      <t xml:space="preserve"> RATE</t>
    </r>
  </si>
  <si>
    <t>GIVEN N</t>
  </si>
  <si>
    <t>GIVEN Deposit Amount at Timezero</t>
  </si>
  <si>
    <t>GIVEN PV:</t>
  </si>
  <si>
    <r>
      <t xml:space="preserve">GIVEN Equal </t>
    </r>
    <r>
      <rPr>
        <b/>
        <sz val="11"/>
        <color rgb="FF7030A0"/>
        <rFont val="Calibri"/>
        <family val="2"/>
        <scheme val="minor"/>
      </rPr>
      <t>(end of Period)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Payments </t>
    </r>
  </si>
  <si>
    <t>GIVEN PMT</t>
  </si>
  <si>
    <t>FIND Future Value at EOY20</t>
  </si>
  <si>
    <t>FIND FV:</t>
  </si>
  <si>
    <t>YEAR</t>
  </si>
  <si>
    <t>PER MONTH</t>
  </si>
  <si>
    <t>years</t>
  </si>
  <si>
    <t>MONTHS</t>
  </si>
  <si>
    <t>PER YEAR</t>
  </si>
  <si>
    <t>GIVEN Deposit Amount at Timezero:</t>
  </si>
  <si>
    <t>GIVEN Equal Payments</t>
  </si>
  <si>
    <t>GIVEN PMT:</t>
  </si>
  <si>
    <t>MONTHLY</t>
  </si>
  <si>
    <t>FV=?</t>
  </si>
  <si>
    <r>
      <t>FV (with Monthly Payments</t>
    </r>
    <r>
      <rPr>
        <b/>
        <sz val="11"/>
        <color theme="1"/>
        <rFont val="Calibri"/>
        <family val="2"/>
        <scheme val="minor"/>
      </rPr>
      <t xml:space="preserve"> at end</t>
    </r>
    <r>
      <rPr>
        <sz val="11"/>
        <color theme="1"/>
        <rFont val="Calibri"/>
        <family val="2"/>
        <scheme val="minor"/>
      </rPr>
      <t xml:space="preserve"> of Periods):</t>
    </r>
  </si>
  <si>
    <r>
      <t xml:space="preserve">FV (with Monthly Payments </t>
    </r>
    <r>
      <rPr>
        <b/>
        <sz val="11"/>
        <color theme="1"/>
        <rFont val="Calibri"/>
        <family val="2"/>
        <scheme val="minor"/>
      </rPr>
      <t>at beginning</t>
    </r>
    <r>
      <rPr>
        <sz val="11"/>
        <color theme="1"/>
        <rFont val="Calibri"/>
        <family val="2"/>
        <scheme val="minor"/>
      </rPr>
      <t xml:space="preserve"> of Periods):</t>
    </r>
  </si>
  <si>
    <t>DIFFERENCE</t>
  </si>
  <si>
    <t>Rate of Interest</t>
  </si>
  <si>
    <t>PV</t>
  </si>
  <si>
    <t>PMT</t>
  </si>
  <si>
    <r>
      <t xml:space="preserve">EFFECT </t>
    </r>
    <r>
      <rPr>
        <b/>
        <sz val="11"/>
        <color rgb="FFFF0000"/>
        <rFont val="Calibri"/>
        <family val="2"/>
        <charset val="162"/>
        <scheme val="minor"/>
      </rPr>
      <t>RATE</t>
    </r>
  </si>
  <si>
    <t>FV</t>
  </si>
  <si>
    <t>every month</t>
  </si>
  <si>
    <t>monthly</t>
  </si>
  <si>
    <t>yearly</t>
  </si>
  <si>
    <t>NPER</t>
  </si>
  <si>
    <t>N</t>
  </si>
  <si>
    <t>?</t>
  </si>
  <si>
    <t>PRESENT VALUE</t>
  </si>
  <si>
    <t>FINAL VALUE</t>
  </si>
  <si>
    <t>month</t>
  </si>
  <si>
    <t>THUS,</t>
  </si>
  <si>
    <t>Effective RATE</t>
  </si>
  <si>
    <t xml:space="preserve">GIVEN N </t>
  </si>
  <si>
    <t>weeks</t>
  </si>
  <si>
    <t xml:space="preserve">weekly </t>
  </si>
  <si>
    <t>per week</t>
  </si>
  <si>
    <t>FIND RATE</t>
  </si>
  <si>
    <t>per year</t>
  </si>
  <si>
    <t>yearly(EOY)</t>
  </si>
  <si>
    <t>DESIRED Future Value</t>
  </si>
  <si>
    <t>REAL FV:</t>
  </si>
  <si>
    <t>FIND</t>
  </si>
  <si>
    <t>TARGET FV:</t>
  </si>
  <si>
    <t>PAYMENTat EOY20:</t>
  </si>
  <si>
    <t>DIFFERENCE:</t>
  </si>
  <si>
    <t>PV:</t>
  </si>
  <si>
    <t>TARGET NPER:</t>
  </si>
  <si>
    <t xml:space="preserve"> INTEREST RATE :</t>
  </si>
  <si>
    <r>
      <t>initial amount</t>
    </r>
    <r>
      <rPr>
        <sz val="11"/>
        <color theme="1"/>
        <rFont val="Calibri"/>
        <family val="2"/>
        <charset val="162"/>
        <scheme val="minor"/>
      </rPr>
      <t xml:space="preserve"> </t>
    </r>
  </si>
  <si>
    <r>
      <t>Deposits per month</t>
    </r>
    <r>
      <rPr>
        <sz val="11"/>
        <color rgb="FF0070C0"/>
        <rFont val="Calibri"/>
        <family val="2"/>
        <charset val="162"/>
        <scheme val="minor"/>
      </rPr>
      <t xml:space="preserve"> </t>
    </r>
  </si>
  <si>
    <t xml:space="preserve">Number of interest period </t>
  </si>
  <si>
    <t>months</t>
  </si>
  <si>
    <r>
      <t>Interest rate</t>
    </r>
    <r>
      <rPr>
        <sz val="11"/>
        <color rgb="FF00B050"/>
        <rFont val="Calibri"/>
        <family val="2"/>
        <charset val="162"/>
        <scheme val="minor"/>
      </rPr>
      <t xml:space="preserve"> </t>
    </r>
  </si>
  <si>
    <t>per month</t>
  </si>
  <si>
    <t>CASH FLOW TABLE</t>
  </si>
  <si>
    <t>Months(period)</t>
  </si>
  <si>
    <t>Cash InFlow:</t>
  </si>
  <si>
    <t>Cash OutFlow:</t>
  </si>
  <si>
    <t>Net CashFlow: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</si>
</sst>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₺&quot;#,##0.00;[Red]\-&quot;₺&quot;#,##0.00"/>
    <numFmt numFmtId="164" formatCode="[$$-409]#,##0.00_ ;[Red]\-[$$-409]#,##0.00\ "/>
    <numFmt numFmtId="165" formatCode="[$$-409]#,##0.00000_ ;[Red]\-[$$-409]#,##0.00000\ "/>
    <numFmt numFmtId="166" formatCode="&quot;$&quot;#,##0.00_);[Red]\(&quot;$&quot;#,##0.00\)"/>
    <numFmt numFmtId="167" formatCode="&quot;$&quot;#,##0.00"/>
    <numFmt numFmtId="168" formatCode="_-[$$-409]* #,##0.00_ ;_-[$$-409]* \-#,##0.00\ ;_-[$$-409]* &quot;-&quot;??_ ;_-@_ "/>
    <numFmt numFmtId="169" formatCode="[$$-409]#,##0.00"/>
    <numFmt numFmtId="170" formatCode="0.0%"/>
    <numFmt numFmtId="171" formatCode="0.000%"/>
    <numFmt numFmtId="172" formatCode="0.0000000"/>
    <numFmt numFmtId="173" formatCode="0.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theme="9" tint="-0.249977111117893"/>
      <name val="Calibri"/>
      <family val="2"/>
      <charset val="162"/>
      <scheme val="minor"/>
    </font>
    <font>
      <b/>
      <sz val="12"/>
      <color theme="9" tint="-0.249977111117893"/>
      <name val="Calibri"/>
      <family val="2"/>
      <charset val="16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9" tint="-0.499984740745262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  <font>
      <b/>
      <sz val="11"/>
      <color rgb="FF7030A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3" fontId="0" fillId="0" borderId="0" xfId="0" applyNumberFormat="1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0" borderId="0" xfId="0"/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164" fontId="6" fillId="0" borderId="0" xfId="0" applyNumberFormat="1" applyFont="1"/>
    <xf numFmtId="168" fontId="0" fillId="0" borderId="0" xfId="0" applyNumberFormat="1"/>
    <xf numFmtId="169" fontId="0" fillId="0" borderId="0" xfId="0" applyNumberFormat="1"/>
    <xf numFmtId="166" fontId="2" fillId="0" borderId="0" xfId="0" applyNumberFormat="1" applyFont="1"/>
    <xf numFmtId="0" fontId="11" fillId="0" borderId="0" xfId="0" applyFont="1"/>
    <xf numFmtId="0" fontId="0" fillId="0" borderId="0" xfId="0"/>
    <xf numFmtId="0" fontId="4" fillId="0" borderId="0" xfId="0" applyFont="1" applyAlignment="1">
      <alignment horizontal="center" vertical="center"/>
    </xf>
    <xf numFmtId="170" fontId="0" fillId="0" borderId="0" xfId="0" applyNumberFormat="1"/>
    <xf numFmtId="0" fontId="8" fillId="0" borderId="0" xfId="0" applyFont="1"/>
    <xf numFmtId="0" fontId="4" fillId="0" borderId="0" xfId="0" applyFont="1"/>
    <xf numFmtId="0" fontId="0" fillId="0" borderId="0" xfId="0"/>
    <xf numFmtId="166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0" fontId="0" fillId="0" borderId="0" xfId="0" applyNumberFormat="1"/>
    <xf numFmtId="0" fontId="8" fillId="0" borderId="0" xfId="0" applyFont="1"/>
    <xf numFmtId="171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 vertical="center"/>
    </xf>
    <xf numFmtId="10" fontId="0" fillId="0" borderId="0" xfId="0" applyNumberFormat="1"/>
    <xf numFmtId="172" fontId="12" fillId="0" borderId="0" xfId="0" applyNumberFormat="1" applyFont="1"/>
    <xf numFmtId="173" fontId="0" fillId="0" borderId="0" xfId="0" applyNumberFormat="1"/>
    <xf numFmtId="0" fontId="13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BORROWERS CASH FLOW DIAGRAM</a:t>
            </a:r>
            <a:endParaRPr lang="tr-TR"/>
          </a:p>
          <a:p>
            <a:pPr>
              <a:defRPr/>
            </a:pPr>
            <a:r>
              <a:rPr lang="tr-TR"/>
              <a:t>LUMP</a:t>
            </a:r>
            <a:r>
              <a:rPr lang="tr-TR" baseline="0"/>
              <a:t> </a:t>
            </a:r>
            <a:r>
              <a:rPr lang="tr-TR"/>
              <a:t>SUM/FV</a:t>
            </a:r>
            <a:endParaRPr lang="en-US"/>
          </a:p>
        </c:rich>
      </c:tx>
      <c:layout>
        <c:manualLayout>
          <c:xMode val="edge"/>
          <c:yMode val="edge"/>
          <c:x val="0.19895176146459953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4398098335534146"/>
          <c:y val="0.17748950131233596"/>
          <c:w val="0.71040148514044443"/>
          <c:h val="0.799625000000000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Sayfa1!$G$11:$G$16</c:f>
              <c:numCache>
                <c:formatCode>[$$-409]#,##0.00_ ;[Red]\-[$$-409]#,##0.00\ </c:formatCode>
                <c:ptCount val="6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-13382.255776000005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A-4876-8ECF-C43CD8485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838624"/>
        <c:axId val="627839040"/>
      </c:barChart>
      <c:catAx>
        <c:axId val="6278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839040"/>
        <c:crosses val="autoZero"/>
        <c:auto val="1"/>
        <c:lblAlgn val="ctr"/>
        <c:lblOffset val="100"/>
        <c:noMultiLvlLbl val="0"/>
      </c:catAx>
      <c:valAx>
        <c:axId val="6278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8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BORROWERS CASH FLOW DIAGRAM</a:t>
            </a:r>
            <a:endParaRPr lang="tr-TR"/>
          </a:p>
          <a:p>
            <a:pPr>
              <a:defRPr/>
            </a:pPr>
            <a:r>
              <a:rPr lang="tr-TR"/>
              <a:t>(Equal Payments/PMT)</a:t>
            </a:r>
            <a:endParaRPr lang="en-US"/>
          </a:p>
        </c:rich>
      </c:tx>
      <c:layout>
        <c:manualLayout>
          <c:xMode val="edge"/>
          <c:yMode val="edge"/>
          <c:x val="0.1963193350831146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Sayfa1!$L$10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Sayfa1!$L$11:$L$16</c:f>
              <c:numCache>
                <c:formatCode>[$$-409]#,##0.00_ ;[Red]\-[$$-409]#,##0.00\ </c:formatCode>
                <c:ptCount val="6"/>
                <c:pt idx="0">
                  <c:v>10000</c:v>
                </c:pt>
                <c:pt idx="1">
                  <c:v>-2373.9640043118961</c:v>
                </c:pt>
                <c:pt idx="2">
                  <c:v>-2373.9640043118961</c:v>
                </c:pt>
                <c:pt idx="3">
                  <c:v>-2373.9640043118961</c:v>
                </c:pt>
                <c:pt idx="4">
                  <c:v>-2373.9640043118961</c:v>
                </c:pt>
                <c:pt idx="5">
                  <c:v>-2373.9640043118961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E01-88C4-63FE8358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83216"/>
        <c:axId val="527381552"/>
      </c:barChart>
      <c:catAx>
        <c:axId val="5273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7381552"/>
        <c:crosses val="autoZero"/>
        <c:auto val="1"/>
        <c:lblAlgn val="ctr"/>
        <c:lblOffset val="100"/>
        <c:noMultiLvlLbl val="0"/>
      </c:catAx>
      <c:valAx>
        <c:axId val="5273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738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CASH FLOW DIAGRAM FROM BORROWER'S</a:t>
            </a:r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ExMegan3.1!$D$11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ExMegan3.1!$D$12:$D$16</c:f>
              <c:numCache>
                <c:formatCode>"$"#,##0.00_);[Red]\("$"#,##0.00\)</c:formatCode>
                <c:ptCount val="5"/>
                <c:pt idx="0">
                  <c:v>14808.644546253876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4-4D12-A58A-B1EF4FF1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630864"/>
        <c:axId val="2027635856"/>
      </c:barChart>
      <c:catAx>
        <c:axId val="20276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7635856"/>
        <c:crosses val="autoZero"/>
        <c:auto val="1"/>
        <c:lblAlgn val="ctr"/>
        <c:lblOffset val="100"/>
        <c:noMultiLvlLbl val="0"/>
      </c:catAx>
      <c:valAx>
        <c:axId val="20276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76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Megan3.2'!$D$11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Megan3.2'!$D$12:$D$16</c:f>
              <c:numCache>
                <c:formatCode>"$"#,##0.00_);[Red]\("$"#,##0.00\)</c:formatCode>
                <c:ptCount val="5"/>
                <c:pt idx="0">
                  <c:v>20127.570302497417</c:v>
                </c:pt>
                <c:pt idx="1">
                  <c:v>-1500</c:v>
                </c:pt>
                <c:pt idx="2">
                  <c:v>-1500</c:v>
                </c:pt>
                <c:pt idx="3">
                  <c:v>-1500</c:v>
                </c:pt>
                <c:pt idx="4">
                  <c:v>-19500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8-4324-BDF6-22ECFBA2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276064"/>
        <c:axId val="2035266496"/>
      </c:barChart>
      <c:catAx>
        <c:axId val="20352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5266496"/>
        <c:crosses val="autoZero"/>
        <c:auto val="1"/>
        <c:lblAlgn val="ctr"/>
        <c:lblOffset val="100"/>
        <c:noMultiLvlLbl val="0"/>
      </c:catAx>
      <c:valAx>
        <c:axId val="2035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52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16</xdr:row>
      <xdr:rowOff>160020</xdr:rowOff>
    </xdr:from>
    <xdr:to>
      <xdr:col>5</xdr:col>
      <xdr:colOff>571500</xdr:colOff>
      <xdr:row>33</xdr:row>
      <xdr:rowOff>99060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88F8394-C50C-4E62-AAD2-8CBAC4BF5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1074420</xdr:colOff>
      <xdr:row>16</xdr:row>
      <xdr:rowOff>175260</xdr:rowOff>
    </xdr:from>
    <xdr:to>
      <xdr:col>12</xdr:col>
      <xdr:colOff>472440</xdr:colOff>
      <xdr:row>31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2D7A5CF-D416-4644-B2BB-BAE874F8E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144780</xdr:colOff>
      <xdr:row>0</xdr:row>
      <xdr:rowOff>60960</xdr:rowOff>
    </xdr:from>
    <xdr:to>
      <xdr:col>16</xdr:col>
      <xdr:colOff>493395</xdr:colOff>
      <xdr:row>7</xdr:row>
      <xdr:rowOff>76200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F297A8A-AC80-450F-9286-E1E5451AF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0960"/>
          <a:ext cx="5819775" cy="131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243840</xdr:colOff>
      <xdr:row>17</xdr:row>
      <xdr:rowOff>15240</xdr:rowOff>
    </xdr:from>
    <xdr:to>
      <xdr:col>4</xdr:col>
      <xdr:colOff>434340</xdr:colOff>
      <xdr:row>32</xdr:row>
      <xdr:rowOff>15240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BC33A4E-2346-4F78-8937-C995CA19F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106680</xdr:colOff>
      <xdr:row>0</xdr:row>
      <xdr:rowOff>99060</xdr:rowOff>
    </xdr:from>
    <xdr:to>
      <xdr:col>14</xdr:col>
      <xdr:colOff>91440</xdr:colOff>
      <xdr:row>7</xdr:row>
      <xdr:rowOff>38100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26861AFC-AF5A-404B-BD79-51ABB7E24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7780" y="99060"/>
          <a:ext cx="579882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83820</xdr:colOff>
      <xdr:row>19</xdr:row>
      <xdr:rowOff>106680</xdr:rowOff>
    </xdr:from>
    <xdr:to>
      <xdr:col>14</xdr:col>
      <xdr:colOff>731520</xdr:colOff>
      <xdr:row>35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635393-1292-45AA-BF80-B832B75A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3320" y="4145280"/>
          <a:ext cx="402336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297180</xdr:colOff>
      <xdr:row>16</xdr:row>
      <xdr:rowOff>175260</xdr:rowOff>
    </xdr:from>
    <xdr:to>
      <xdr:col>4</xdr:col>
      <xdr:colOff>487680</xdr:colOff>
      <xdr:row>31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951C970-D255-4944-8509-F4112746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0</xdr:row>
      <xdr:rowOff>68580</xdr:rowOff>
    </xdr:from>
    <xdr:to>
      <xdr:col>16</xdr:col>
      <xdr:colOff>245745</xdr:colOff>
      <xdr:row>4</xdr:row>
      <xdr:rowOff>175446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3AB80A6-03BC-48E5-9DDF-5C3E6C25C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68580"/>
          <a:ext cx="6334125" cy="838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</xdr:colOff>
      <xdr:row>5</xdr:row>
      <xdr:rowOff>7620</xdr:rowOff>
    </xdr:from>
    <xdr:to>
      <xdr:col>15</xdr:col>
      <xdr:colOff>255270</xdr:colOff>
      <xdr:row>19</xdr:row>
      <xdr:rowOff>95250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E8E17613-B1BB-43DC-A767-5685B7EB0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060" y="922020"/>
          <a:ext cx="572643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0</xdr:row>
      <xdr:rowOff>152400</xdr:rowOff>
    </xdr:from>
    <xdr:to>
      <xdr:col>17</xdr:col>
      <xdr:colOff>369570</xdr:colOff>
      <xdr:row>5</xdr:row>
      <xdr:rowOff>133350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52CA87E-0451-4A67-A633-FA2995D9E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2640" y="152400"/>
          <a:ext cx="811911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198120</xdr:colOff>
      <xdr:row>6</xdr:row>
      <xdr:rowOff>7620</xdr:rowOff>
    </xdr:from>
    <xdr:to>
      <xdr:col>14</xdr:col>
      <xdr:colOff>350520</xdr:colOff>
      <xdr:row>19</xdr:row>
      <xdr:rowOff>161925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3C1801B9-16CD-401B-BA19-FFAE08CF1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1104900"/>
          <a:ext cx="6248400" cy="253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601980</xdr:colOff>
      <xdr:row>0</xdr:row>
      <xdr:rowOff>0</xdr:rowOff>
    </xdr:from>
    <xdr:to>
      <xdr:col>15</xdr:col>
      <xdr:colOff>68580</xdr:colOff>
      <xdr:row>24</xdr:row>
      <xdr:rowOff>144780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6C265566-1BDE-4947-A3B2-077821081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880" y="0"/>
          <a:ext cx="556260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129540</xdr:rowOff>
    </xdr:from>
    <xdr:to>
      <xdr:col>8</xdr:col>
      <xdr:colOff>320040</xdr:colOff>
      <xdr:row>7</xdr:row>
      <xdr:rowOff>121920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496837F-DA6C-459F-B3E5-E6F8E7BC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9540"/>
          <a:ext cx="6865620" cy="1272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111218</xdr:colOff>
      <xdr:row>8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EB4D94-97C9-4237-AA77-8E7BAF753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29438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510540</xdr:colOff>
      <xdr:row>9</xdr:row>
      <xdr:rowOff>45720</xdr:rowOff>
    </xdr:from>
    <xdr:to>
      <xdr:col>17</xdr:col>
      <xdr:colOff>602524</xdr:colOff>
      <xdr:row>18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505ED6-75B5-4797-9F7F-972308EAE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0360" y="1691640"/>
          <a:ext cx="5578384" cy="177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327660</xdr:colOff>
      <xdr:row>7</xdr:row>
      <xdr:rowOff>137160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E549E69-17EA-4210-BB11-FE49CD86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20940" cy="141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CDFA-7A86-44D0-9ECF-583BF946AFE0}">
  <dimension ref="A3:E26"/>
  <sheetViews>
    <sheetView topLeftCell="A4" workbookViewId="0">
      <selection activeCell="F19" sqref="F19"/>
    </sheetView>
  </sheetViews>
  <sheetFormatPr defaultRowHeight="14.4" x14ac:dyDescent="0.3"/>
  <cols>
    <col min="1" max="1" width="23.6640625" customWidth="1"/>
    <col min="2" max="2" width="11.44140625" customWidth="1"/>
    <col min="3" max="3" width="15.33203125" customWidth="1"/>
    <col min="4" max="4" width="12.6640625" customWidth="1"/>
  </cols>
  <sheetData>
    <row r="3" spans="1:5" x14ac:dyDescent="0.3">
      <c r="A3" s="32"/>
      <c r="B3" s="32"/>
      <c r="C3" s="32"/>
      <c r="D3" s="32"/>
      <c r="E3" s="32"/>
    </row>
    <row r="4" spans="1:5" x14ac:dyDescent="0.3">
      <c r="A4" s="32"/>
      <c r="B4" s="32"/>
      <c r="C4" s="32"/>
      <c r="D4" s="32"/>
      <c r="E4" s="32"/>
    </row>
    <row r="5" spans="1:5" x14ac:dyDescent="0.3">
      <c r="A5" s="26" t="s">
        <v>90</v>
      </c>
      <c r="B5" s="32" t="s">
        <v>87</v>
      </c>
      <c r="C5" s="24">
        <v>3001</v>
      </c>
      <c r="D5" s="32"/>
      <c r="E5" s="32"/>
    </row>
    <row r="6" spans="1:5" x14ac:dyDescent="0.3">
      <c r="A6" s="8" t="s">
        <v>91</v>
      </c>
      <c r="B6" s="32" t="s">
        <v>11</v>
      </c>
      <c r="C6" s="24">
        <v>203</v>
      </c>
      <c r="D6" s="32"/>
      <c r="E6" s="32"/>
    </row>
    <row r="7" spans="1:5" x14ac:dyDescent="0.3">
      <c r="A7" s="48" t="s">
        <v>92</v>
      </c>
      <c r="B7" s="32" t="s">
        <v>6</v>
      </c>
      <c r="C7" s="34">
        <v>13</v>
      </c>
      <c r="D7" s="32" t="s">
        <v>93</v>
      </c>
      <c r="E7" s="32"/>
    </row>
    <row r="8" spans="1:5" x14ac:dyDescent="0.3">
      <c r="A8" s="49" t="s">
        <v>94</v>
      </c>
      <c r="B8" s="32" t="s">
        <v>3</v>
      </c>
      <c r="C8" s="43">
        <v>0.01</v>
      </c>
      <c r="D8" s="32" t="s">
        <v>95</v>
      </c>
      <c r="E8" s="32"/>
    </row>
    <row r="9" spans="1:5" x14ac:dyDescent="0.3">
      <c r="A9" s="32"/>
      <c r="B9" s="32"/>
      <c r="C9" s="24"/>
      <c r="D9" s="32"/>
      <c r="E9" s="32"/>
    </row>
    <row r="10" spans="1:5" x14ac:dyDescent="0.3">
      <c r="A10" s="32"/>
      <c r="B10" s="32"/>
      <c r="C10" s="24"/>
      <c r="D10" s="32"/>
      <c r="E10" s="32"/>
    </row>
    <row r="11" spans="1:5" x14ac:dyDescent="0.3">
      <c r="A11" s="18"/>
      <c r="B11" s="51" t="s">
        <v>96</v>
      </c>
      <c r="C11" s="51"/>
      <c r="D11" s="51"/>
      <c r="E11" s="51"/>
    </row>
    <row r="12" spans="1:5" x14ac:dyDescent="0.3">
      <c r="A12" s="50" t="s">
        <v>97</v>
      </c>
      <c r="B12" s="32" t="s">
        <v>98</v>
      </c>
      <c r="C12" s="32" t="s">
        <v>99</v>
      </c>
      <c r="D12" s="32" t="s">
        <v>100</v>
      </c>
      <c r="E12" s="32"/>
    </row>
    <row r="13" spans="1:5" x14ac:dyDescent="0.3">
      <c r="A13" s="50">
        <v>0</v>
      </c>
      <c r="C13" s="24">
        <f>C5</f>
        <v>3001</v>
      </c>
      <c r="D13" s="24">
        <f>B13-C13</f>
        <v>-3001</v>
      </c>
    </row>
    <row r="14" spans="1:5" x14ac:dyDescent="0.3">
      <c r="A14" s="50">
        <v>1</v>
      </c>
      <c r="C14" s="24">
        <f>$C$6</f>
        <v>203</v>
      </c>
      <c r="D14" s="24">
        <f>$B$14-C14</f>
        <v>-203</v>
      </c>
    </row>
    <row r="15" spans="1:5" x14ac:dyDescent="0.3">
      <c r="A15" s="50">
        <v>2</v>
      </c>
      <c r="C15" s="24">
        <f>$C$6</f>
        <v>203</v>
      </c>
      <c r="D15" s="24">
        <f t="shared" ref="D15:D26" si="0">$B$14-C15</f>
        <v>-203</v>
      </c>
    </row>
    <row r="16" spans="1:5" x14ac:dyDescent="0.3">
      <c r="A16" s="50">
        <v>3</v>
      </c>
      <c r="C16" s="24">
        <f t="shared" ref="C16:C26" si="1">$C$6</f>
        <v>203</v>
      </c>
      <c r="D16" s="24">
        <f t="shared" si="0"/>
        <v>-203</v>
      </c>
    </row>
    <row r="17" spans="1:4" x14ac:dyDescent="0.3">
      <c r="A17" s="50">
        <v>4</v>
      </c>
      <c r="C17" s="24">
        <f t="shared" si="1"/>
        <v>203</v>
      </c>
      <c r="D17" s="24">
        <f t="shared" si="0"/>
        <v>-203</v>
      </c>
    </row>
    <row r="18" spans="1:4" x14ac:dyDescent="0.3">
      <c r="A18" s="50">
        <v>5</v>
      </c>
      <c r="C18" s="24">
        <f t="shared" si="1"/>
        <v>203</v>
      </c>
      <c r="D18" s="24">
        <f t="shared" si="0"/>
        <v>-203</v>
      </c>
    </row>
    <row r="19" spans="1:4" x14ac:dyDescent="0.3">
      <c r="A19" s="50">
        <v>6</v>
      </c>
      <c r="C19" s="24">
        <f t="shared" si="1"/>
        <v>203</v>
      </c>
      <c r="D19" s="24">
        <f t="shared" si="0"/>
        <v>-203</v>
      </c>
    </row>
    <row r="20" spans="1:4" x14ac:dyDescent="0.3">
      <c r="A20" s="50">
        <v>7</v>
      </c>
      <c r="C20" s="24">
        <f t="shared" si="1"/>
        <v>203</v>
      </c>
      <c r="D20" s="24">
        <f t="shared" si="0"/>
        <v>-203</v>
      </c>
    </row>
    <row r="21" spans="1:4" x14ac:dyDescent="0.3">
      <c r="A21" s="50">
        <v>8</v>
      </c>
      <c r="C21" s="24">
        <f t="shared" si="1"/>
        <v>203</v>
      </c>
      <c r="D21" s="24">
        <f t="shared" si="0"/>
        <v>-203</v>
      </c>
    </row>
    <row r="22" spans="1:4" x14ac:dyDescent="0.3">
      <c r="A22" s="50">
        <v>9</v>
      </c>
      <c r="C22" s="24">
        <f t="shared" si="1"/>
        <v>203</v>
      </c>
      <c r="D22" s="24">
        <f t="shared" si="0"/>
        <v>-203</v>
      </c>
    </row>
    <row r="23" spans="1:4" x14ac:dyDescent="0.3">
      <c r="A23" s="50">
        <v>10</v>
      </c>
      <c r="C23" s="24">
        <f t="shared" si="1"/>
        <v>203</v>
      </c>
      <c r="D23" s="24">
        <f t="shared" si="0"/>
        <v>-203</v>
      </c>
    </row>
    <row r="24" spans="1:4" x14ac:dyDescent="0.3">
      <c r="A24" s="50">
        <v>11</v>
      </c>
      <c r="C24" s="24">
        <f t="shared" si="1"/>
        <v>203</v>
      </c>
      <c r="D24" s="24">
        <f t="shared" si="0"/>
        <v>-203</v>
      </c>
    </row>
    <row r="25" spans="1:4" x14ac:dyDescent="0.3">
      <c r="A25" s="50">
        <v>12</v>
      </c>
      <c r="C25" s="24">
        <f t="shared" si="1"/>
        <v>203</v>
      </c>
      <c r="D25" s="24">
        <f t="shared" si="0"/>
        <v>-203</v>
      </c>
    </row>
    <row r="26" spans="1:4" x14ac:dyDescent="0.3">
      <c r="A26" s="50">
        <v>13</v>
      </c>
      <c r="C26" s="24">
        <f t="shared" si="1"/>
        <v>203</v>
      </c>
      <c r="D26" s="24">
        <f t="shared" si="0"/>
        <v>-203</v>
      </c>
    </row>
  </sheetData>
  <mergeCells count="1">
    <mergeCell ref="B11:E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F6A0-B263-465A-BAA3-4D4F9D3327C0}">
  <dimension ref="A14:E28"/>
  <sheetViews>
    <sheetView workbookViewId="0">
      <selection activeCell="C24" sqref="C24"/>
    </sheetView>
  </sheetViews>
  <sheetFormatPr defaultRowHeight="14.4" x14ac:dyDescent="0.3"/>
  <cols>
    <col min="1" max="1" width="19.21875" customWidth="1"/>
    <col min="2" max="2" width="22.109375" customWidth="1"/>
    <col min="3" max="3" width="12.5546875" bestFit="1" customWidth="1"/>
    <col min="4" max="4" width="11.77734375" customWidth="1"/>
    <col min="5" max="5" width="12.5546875" bestFit="1" customWidth="1"/>
  </cols>
  <sheetData>
    <row r="14" spans="2:4" x14ac:dyDescent="0.3">
      <c r="B14" s="5" t="s">
        <v>89</v>
      </c>
      <c r="C14" s="2">
        <v>0.08</v>
      </c>
      <c r="D14" t="s">
        <v>79</v>
      </c>
    </row>
    <row r="15" spans="2:4" x14ac:dyDescent="0.3">
      <c r="B15" t="s">
        <v>88</v>
      </c>
      <c r="C15">
        <v>40</v>
      </c>
      <c r="D15" t="s">
        <v>47</v>
      </c>
    </row>
    <row r="16" spans="2:4" x14ac:dyDescent="0.3">
      <c r="B16" s="5" t="s">
        <v>87</v>
      </c>
      <c r="C16" s="4">
        <v>-5000</v>
      </c>
    </row>
    <row r="17" spans="1:5" x14ac:dyDescent="0.3">
      <c r="B17" s="5" t="s">
        <v>11</v>
      </c>
      <c r="C17" s="4">
        <v>-2000</v>
      </c>
      <c r="D17" t="s">
        <v>80</v>
      </c>
    </row>
    <row r="18" spans="1:5" x14ac:dyDescent="0.3">
      <c r="C18" s="24"/>
    </row>
    <row r="19" spans="1:5" x14ac:dyDescent="0.3">
      <c r="A19" t="s">
        <v>81</v>
      </c>
      <c r="B19" t="s">
        <v>84</v>
      </c>
      <c r="C19" s="24">
        <v>1500000</v>
      </c>
    </row>
    <row r="20" spans="1:5" x14ac:dyDescent="0.3">
      <c r="A20" t="s">
        <v>83</v>
      </c>
      <c r="B20" s="5" t="s">
        <v>82</v>
      </c>
      <c r="C20" s="24">
        <f>FV(C14,C15,C17,C16,0)</f>
        <v>626735.64490399661</v>
      </c>
    </row>
    <row r="21" spans="1:5" x14ac:dyDescent="0.3">
      <c r="B21" s="47" t="s">
        <v>86</v>
      </c>
      <c r="C21" s="24">
        <f>C19-C20</f>
        <v>873264.35509600339</v>
      </c>
    </row>
    <row r="22" spans="1:5" x14ac:dyDescent="0.3">
      <c r="E22" s="24"/>
    </row>
    <row r="23" spans="1:5" x14ac:dyDescent="0.3">
      <c r="C23" s="24"/>
    </row>
    <row r="24" spans="1:5" x14ac:dyDescent="0.3">
      <c r="A24" t="s">
        <v>59</v>
      </c>
      <c r="B24" t="s">
        <v>85</v>
      </c>
      <c r="C24" s="4">
        <f>PV(C14,20,,C21,0)</f>
        <v>-187357.301975707</v>
      </c>
    </row>
    <row r="25" spans="1:5" x14ac:dyDescent="0.3">
      <c r="C25" s="24"/>
    </row>
    <row r="26" spans="1:5" x14ac:dyDescent="0.3">
      <c r="C26" s="24"/>
    </row>
    <row r="27" spans="1:5" x14ac:dyDescent="0.3">
      <c r="C27" s="24"/>
    </row>
    <row r="28" spans="1:5" x14ac:dyDescent="0.3">
      <c r="C28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6"/>
  <sheetViews>
    <sheetView tabSelected="1" workbookViewId="0">
      <selection activeCell="M17" sqref="M17"/>
    </sheetView>
  </sheetViews>
  <sheetFormatPr defaultRowHeight="14.4" x14ac:dyDescent="0.3"/>
  <cols>
    <col min="1" max="1" width="20.6640625" customWidth="1"/>
    <col min="2" max="2" width="8.88671875" customWidth="1"/>
    <col min="3" max="3" width="22" customWidth="1"/>
    <col min="4" max="4" width="10.5546875" customWidth="1"/>
    <col min="5" max="5" width="22.6640625" customWidth="1"/>
    <col min="6" max="6" width="14.6640625" customWidth="1"/>
    <col min="7" max="7" width="16.109375" customWidth="1"/>
    <col min="8" max="8" width="22" customWidth="1"/>
    <col min="10" max="10" width="13.5546875" customWidth="1"/>
    <col min="11" max="11" width="15" customWidth="1"/>
    <col min="12" max="12" width="16" customWidth="1"/>
  </cols>
  <sheetData>
    <row r="2" spans="1:12" x14ac:dyDescent="0.3">
      <c r="A2" t="s">
        <v>0</v>
      </c>
      <c r="B2" t="s">
        <v>1</v>
      </c>
      <c r="C2" s="1">
        <v>10000</v>
      </c>
    </row>
    <row r="3" spans="1:12" x14ac:dyDescent="0.3">
      <c r="A3" t="s">
        <v>2</v>
      </c>
      <c r="B3" t="s">
        <v>3</v>
      </c>
      <c r="C3" s="2">
        <v>0.06</v>
      </c>
      <c r="D3" t="s">
        <v>4</v>
      </c>
    </row>
    <row r="4" spans="1:12" x14ac:dyDescent="0.3">
      <c r="A4" t="s">
        <v>5</v>
      </c>
      <c r="B4" t="s">
        <v>6</v>
      </c>
      <c r="C4">
        <v>5</v>
      </c>
      <c r="D4" t="s">
        <v>7</v>
      </c>
    </row>
    <row r="7" spans="1:12" x14ac:dyDescent="0.3">
      <c r="A7" t="s">
        <v>8</v>
      </c>
      <c r="B7" s="5" t="s">
        <v>9</v>
      </c>
      <c r="C7" s="6">
        <f>FV(C3,C4,,C2)</f>
        <v>-13382.255776000005</v>
      </c>
      <c r="H7" s="5" t="s">
        <v>10</v>
      </c>
      <c r="I7" s="5" t="s">
        <v>11</v>
      </c>
      <c r="J7" s="4">
        <f>PMT(C3,C4,C2)</f>
        <v>-2373.9640043118961</v>
      </c>
    </row>
    <row r="10" spans="1:12" x14ac:dyDescent="0.3">
      <c r="B10" s="8" t="s">
        <v>12</v>
      </c>
      <c r="D10" s="5" t="s">
        <v>13</v>
      </c>
      <c r="E10" s="5" t="s">
        <v>14</v>
      </c>
      <c r="F10" s="5" t="s">
        <v>15</v>
      </c>
      <c r="G10" s="5" t="s">
        <v>16</v>
      </c>
      <c r="I10" s="5" t="s">
        <v>13</v>
      </c>
      <c r="J10" s="5" t="s">
        <v>14</v>
      </c>
      <c r="K10" s="5" t="s">
        <v>15</v>
      </c>
      <c r="L10" s="5" t="s">
        <v>16</v>
      </c>
    </row>
    <row r="11" spans="1:12" x14ac:dyDescent="0.3">
      <c r="D11" s="5">
        <v>0</v>
      </c>
      <c r="E11" s="7">
        <f>C2</f>
        <v>10000</v>
      </c>
      <c r="F11" s="4"/>
      <c r="G11" s="4">
        <f>E11+F11</f>
        <v>10000</v>
      </c>
      <c r="I11" s="5">
        <v>0</v>
      </c>
      <c r="J11" s="7">
        <f>C2</f>
        <v>10000</v>
      </c>
      <c r="K11" s="4"/>
      <c r="L11" s="4">
        <f>J11+K11</f>
        <v>10000</v>
      </c>
    </row>
    <row r="12" spans="1:12" x14ac:dyDescent="0.3">
      <c r="D12" s="5">
        <v>1</v>
      </c>
      <c r="E12" s="7"/>
      <c r="F12" s="4"/>
      <c r="G12" s="4">
        <f t="shared" ref="G12:G13" si="0">E12+F12</f>
        <v>0</v>
      </c>
      <c r="I12" s="5">
        <v>1</v>
      </c>
      <c r="J12" s="7"/>
      <c r="K12" s="4">
        <f>$J$7</f>
        <v>-2373.9640043118961</v>
      </c>
      <c r="L12" s="4">
        <f t="shared" ref="L12:L16" si="1">J12+K12</f>
        <v>-2373.9640043118961</v>
      </c>
    </row>
    <row r="13" spans="1:12" x14ac:dyDescent="0.3">
      <c r="D13" s="5">
        <v>2</v>
      </c>
      <c r="E13" s="7"/>
      <c r="F13" s="4"/>
      <c r="G13" s="4">
        <f t="shared" si="0"/>
        <v>0</v>
      </c>
      <c r="I13" s="5">
        <v>2</v>
      </c>
      <c r="J13" s="7"/>
      <c r="K13" s="4">
        <f t="shared" ref="K13:K16" si="2">$J$7</f>
        <v>-2373.9640043118961</v>
      </c>
      <c r="L13" s="4">
        <f t="shared" si="1"/>
        <v>-2373.9640043118961</v>
      </c>
    </row>
    <row r="14" spans="1:12" x14ac:dyDescent="0.3">
      <c r="D14" s="5">
        <v>3</v>
      </c>
      <c r="E14" s="7"/>
      <c r="F14" s="4"/>
      <c r="G14" s="4">
        <f>E14+F14</f>
        <v>0</v>
      </c>
      <c r="I14" s="5">
        <v>3</v>
      </c>
      <c r="J14" s="7"/>
      <c r="K14" s="4">
        <f t="shared" si="2"/>
        <v>-2373.9640043118961</v>
      </c>
      <c r="L14" s="4">
        <f t="shared" si="1"/>
        <v>-2373.9640043118961</v>
      </c>
    </row>
    <row r="15" spans="1:12" x14ac:dyDescent="0.3">
      <c r="D15" s="5">
        <v>4</v>
      </c>
      <c r="E15" s="7"/>
      <c r="G15" s="4">
        <f>E15+F15</f>
        <v>0</v>
      </c>
      <c r="I15" s="5">
        <v>4</v>
      </c>
      <c r="J15" s="7"/>
      <c r="K15" s="4">
        <f t="shared" si="2"/>
        <v>-2373.9640043118961</v>
      </c>
      <c r="L15" s="4">
        <f t="shared" si="1"/>
        <v>-2373.9640043118961</v>
      </c>
    </row>
    <row r="16" spans="1:12" x14ac:dyDescent="0.3">
      <c r="D16" s="5">
        <v>5</v>
      </c>
      <c r="F16" s="7">
        <f>C7</f>
        <v>-13382.255776000005</v>
      </c>
      <c r="G16" s="4">
        <f>E15+F16</f>
        <v>-13382.255776000005</v>
      </c>
      <c r="I16" s="5">
        <v>5</v>
      </c>
      <c r="K16" s="4">
        <f t="shared" si="2"/>
        <v>-2373.9640043118961</v>
      </c>
      <c r="L16" s="4">
        <f t="shared" si="1"/>
        <v>-2373.9640043118961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D4EC-C791-4ED7-A991-4DAAF3CBA0F4}">
  <dimension ref="A1:O17"/>
  <sheetViews>
    <sheetView topLeftCell="A4" workbookViewId="0">
      <selection activeCell="K20" sqref="K20"/>
    </sheetView>
  </sheetViews>
  <sheetFormatPr defaultRowHeight="14.4" x14ac:dyDescent="0.3"/>
  <cols>
    <col min="1" max="1" width="25.44140625" customWidth="1"/>
    <col min="2" max="2" width="11.6640625" customWidth="1"/>
    <col min="3" max="3" width="12" bestFit="1" customWidth="1"/>
    <col min="4" max="4" width="14.77734375" bestFit="1" customWidth="1"/>
    <col min="11" max="11" width="12.21875" customWidth="1"/>
    <col min="12" max="12" width="10.33203125" customWidth="1"/>
    <col min="15" max="15" width="12.77734375" customWidth="1"/>
  </cols>
  <sheetData>
    <row r="1" spans="1:15" s="9" customFormat="1" x14ac:dyDescent="0.3"/>
    <row r="2" spans="1:15" x14ac:dyDescent="0.3">
      <c r="A2" s="9" t="s">
        <v>20</v>
      </c>
      <c r="B2" t="s">
        <v>9</v>
      </c>
      <c r="C2" s="4">
        <v>-18000</v>
      </c>
      <c r="D2" s="3"/>
    </row>
    <row r="3" spans="1:15" x14ac:dyDescent="0.3">
      <c r="A3" s="9" t="s">
        <v>18</v>
      </c>
      <c r="B3" t="s">
        <v>3</v>
      </c>
      <c r="C3" s="19">
        <v>0.05</v>
      </c>
    </row>
    <row r="4" spans="1:15" x14ac:dyDescent="0.3">
      <c r="A4" s="9" t="s">
        <v>19</v>
      </c>
      <c r="B4" t="s">
        <v>6</v>
      </c>
      <c r="C4" s="18">
        <v>4</v>
      </c>
      <c r="D4" t="s">
        <v>32</v>
      </c>
    </row>
    <row r="5" spans="1:15" x14ac:dyDescent="0.3">
      <c r="A5" s="9"/>
    </row>
    <row r="6" spans="1:15" ht="15.6" x14ac:dyDescent="0.3">
      <c r="A6" s="21" t="s">
        <v>34</v>
      </c>
      <c r="B6" s="20" t="s">
        <v>17</v>
      </c>
      <c r="C6" s="22">
        <f>PV(C3,C4,,C2)</f>
        <v>14808.644546253876</v>
      </c>
    </row>
    <row r="10" spans="1:15" ht="21" x14ac:dyDescent="0.3">
      <c r="A10" s="52" t="s">
        <v>21</v>
      </c>
      <c r="B10" s="52"/>
      <c r="C10" s="52"/>
      <c r="D10" s="52"/>
      <c r="J10" s="13"/>
      <c r="K10" s="13"/>
      <c r="L10" s="13"/>
      <c r="M10" s="13"/>
      <c r="N10" s="13"/>
      <c r="O10" s="13"/>
    </row>
    <row r="11" spans="1:15" ht="21" x14ac:dyDescent="0.4">
      <c r="A11" s="10" t="s">
        <v>22</v>
      </c>
      <c r="B11" s="12" t="s">
        <v>23</v>
      </c>
      <c r="C11" s="12" t="s">
        <v>24</v>
      </c>
      <c r="D11" s="10" t="s">
        <v>16</v>
      </c>
      <c r="J11" s="53" t="s">
        <v>25</v>
      </c>
      <c r="K11" s="53"/>
      <c r="L11" s="53"/>
      <c r="M11" s="53"/>
      <c r="N11" s="53"/>
      <c r="O11" s="53"/>
    </row>
    <row r="12" spans="1:15" ht="43.8" thickBot="1" x14ac:dyDescent="0.35">
      <c r="A12" s="10">
        <v>0</v>
      </c>
      <c r="B12" s="11">
        <f>C6</f>
        <v>14808.644546253876</v>
      </c>
      <c r="C12" s="11"/>
      <c r="D12" s="11">
        <f>B12+C12</f>
        <v>14808.644546253876</v>
      </c>
      <c r="J12" s="14" t="s">
        <v>26</v>
      </c>
      <c r="K12" s="14" t="s">
        <v>27</v>
      </c>
      <c r="L12" s="14" t="s">
        <v>28</v>
      </c>
      <c r="M12" s="14" t="s">
        <v>29</v>
      </c>
      <c r="N12" s="14" t="s">
        <v>30</v>
      </c>
      <c r="O12" s="14" t="s">
        <v>31</v>
      </c>
    </row>
    <row r="13" spans="1:15" ht="15" thickTop="1" x14ac:dyDescent="0.3">
      <c r="A13" s="10">
        <v>1</v>
      </c>
      <c r="B13" s="11">
        <f t="shared" ref="B13:B16" si="0">C7</f>
        <v>0</v>
      </c>
      <c r="C13" s="11"/>
      <c r="D13" s="11">
        <f t="shared" ref="D13:D15" si="1">B13+C13</f>
        <v>0</v>
      </c>
      <c r="J13" s="15">
        <v>0</v>
      </c>
      <c r="K13" s="4">
        <f>C6</f>
        <v>14808.644546253876</v>
      </c>
      <c r="L13" s="16"/>
      <c r="M13" s="16"/>
      <c r="N13" s="16"/>
      <c r="O13" s="16"/>
    </row>
    <row r="14" spans="1:15" x14ac:dyDescent="0.3">
      <c r="A14" s="10">
        <v>2</v>
      </c>
      <c r="B14" s="11">
        <f t="shared" si="0"/>
        <v>0</v>
      </c>
      <c r="C14" s="11"/>
      <c r="D14" s="11">
        <f t="shared" si="1"/>
        <v>0</v>
      </c>
      <c r="J14" s="15">
        <v>1</v>
      </c>
      <c r="K14" s="4">
        <f>K13+L14-O14</f>
        <v>15549.07677356657</v>
      </c>
      <c r="L14" s="17">
        <f>K13*$C$3</f>
        <v>740.43222731269384</v>
      </c>
      <c r="M14" s="13"/>
      <c r="N14" s="13"/>
      <c r="O14" s="13"/>
    </row>
    <row r="15" spans="1:15" x14ac:dyDescent="0.3">
      <c r="A15" s="10">
        <v>3</v>
      </c>
      <c r="B15" s="11">
        <f t="shared" si="0"/>
        <v>0</v>
      </c>
      <c r="C15" s="11"/>
      <c r="D15" s="11">
        <f t="shared" si="1"/>
        <v>0</v>
      </c>
      <c r="J15" s="15">
        <v>2</v>
      </c>
      <c r="K15" s="16">
        <f>K14+L15-O15</f>
        <v>16326.530612244898</v>
      </c>
      <c r="L15" s="17">
        <f>K14*$C$3</f>
        <v>777.45383867832857</v>
      </c>
      <c r="M15" s="13"/>
      <c r="N15" s="13"/>
      <c r="O15" s="13"/>
    </row>
    <row r="16" spans="1:15" x14ac:dyDescent="0.3">
      <c r="A16" s="10">
        <v>4</v>
      </c>
      <c r="B16" s="11">
        <f t="shared" si="0"/>
        <v>0</v>
      </c>
      <c r="C16" s="11">
        <f>C2</f>
        <v>-18000</v>
      </c>
      <c r="D16" s="11">
        <f>B16+C16</f>
        <v>-18000</v>
      </c>
      <c r="J16" s="15">
        <v>3</v>
      </c>
      <c r="K16" s="16">
        <f>K15+L16-O16</f>
        <v>17142.857142857145</v>
      </c>
      <c r="L16" s="17">
        <f>K15*$C$3</f>
        <v>816.32653061224494</v>
      </c>
      <c r="M16" s="13"/>
      <c r="N16" s="13"/>
      <c r="O16" s="13"/>
    </row>
    <row r="17" spans="10:15" x14ac:dyDescent="0.3">
      <c r="J17" s="15">
        <v>4</v>
      </c>
      <c r="K17" s="16">
        <f>K16+L17-O17</f>
        <v>0</v>
      </c>
      <c r="L17" s="17">
        <f>K16*$C$3</f>
        <v>857.14285714285734</v>
      </c>
      <c r="M17" s="13"/>
      <c r="N17" s="13"/>
      <c r="O17" s="23">
        <f>K16+L17</f>
        <v>18000.000000000004</v>
      </c>
    </row>
  </sheetData>
  <mergeCells count="2">
    <mergeCell ref="A10:D10"/>
    <mergeCell ref="J11:O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E566-79F9-4CD2-BD68-33FEFBCD09B7}">
  <dimension ref="A2:O18"/>
  <sheetViews>
    <sheetView topLeftCell="A9" workbookViewId="0">
      <selection activeCell="O17" sqref="O17"/>
    </sheetView>
  </sheetViews>
  <sheetFormatPr defaultRowHeight="14.4" x14ac:dyDescent="0.3"/>
  <cols>
    <col min="1" max="1" width="25.44140625" style="13" customWidth="1"/>
    <col min="2" max="2" width="11.6640625" style="13" customWidth="1"/>
    <col min="3" max="3" width="12" style="13" bestFit="1" customWidth="1"/>
    <col min="4" max="4" width="14.77734375" style="13" bestFit="1" customWidth="1"/>
    <col min="5" max="10" width="8.88671875" style="13"/>
    <col min="11" max="11" width="12.21875" style="13" customWidth="1"/>
    <col min="12" max="12" width="10.33203125" style="13" customWidth="1"/>
    <col min="13" max="14" width="8.88671875" style="13"/>
    <col min="15" max="15" width="12.77734375" style="13" customWidth="1"/>
    <col min="16" max="16384" width="8.88671875" style="13"/>
  </cols>
  <sheetData>
    <row r="2" spans="1:15" x14ac:dyDescent="0.3">
      <c r="A2" s="13" t="s">
        <v>20</v>
      </c>
      <c r="B2" s="13" t="s">
        <v>9</v>
      </c>
      <c r="C2" s="4">
        <v>-18000</v>
      </c>
      <c r="D2" s="3"/>
    </row>
    <row r="3" spans="1:15" x14ac:dyDescent="0.3">
      <c r="A3" s="13" t="s">
        <v>18</v>
      </c>
      <c r="B3" s="13" t="s">
        <v>3</v>
      </c>
      <c r="C3" s="2">
        <v>0.05</v>
      </c>
    </row>
    <row r="4" spans="1:15" x14ac:dyDescent="0.3">
      <c r="A4" s="13" t="s">
        <v>19</v>
      </c>
      <c r="B4" s="13" t="s">
        <v>6</v>
      </c>
      <c r="C4" s="13">
        <v>4</v>
      </c>
    </row>
    <row r="5" spans="1:15" x14ac:dyDescent="0.3">
      <c r="B5" s="13" t="s">
        <v>11</v>
      </c>
      <c r="C5" s="4">
        <v>-1500</v>
      </c>
    </row>
    <row r="6" spans="1:15" ht="15.6" x14ac:dyDescent="0.3">
      <c r="A6" s="21" t="s">
        <v>33</v>
      </c>
      <c r="B6" s="20" t="s">
        <v>17</v>
      </c>
      <c r="C6" s="4">
        <f>PV(C3,C4,C5,C2)</f>
        <v>20127.570302497417</v>
      </c>
    </row>
    <row r="10" spans="1:15" ht="21" x14ac:dyDescent="0.3">
      <c r="A10" s="52" t="s">
        <v>21</v>
      </c>
      <c r="B10" s="52"/>
      <c r="C10" s="52"/>
      <c r="D10" s="52"/>
    </row>
    <row r="11" spans="1:15" ht="21" x14ac:dyDescent="0.4">
      <c r="A11" s="10" t="s">
        <v>22</v>
      </c>
      <c r="B11" s="12" t="s">
        <v>23</v>
      </c>
      <c r="C11" s="12" t="s">
        <v>24</v>
      </c>
      <c r="D11" s="10" t="s">
        <v>16</v>
      </c>
      <c r="J11" s="53" t="s">
        <v>35</v>
      </c>
      <c r="K11" s="53"/>
      <c r="L11" s="53"/>
      <c r="M11" s="53"/>
      <c r="N11" s="53"/>
      <c r="O11" s="53"/>
    </row>
    <row r="12" spans="1:15" ht="43.8" thickBot="1" x14ac:dyDescent="0.35">
      <c r="A12" s="10">
        <v>0</v>
      </c>
      <c r="B12" s="11">
        <f>C6</f>
        <v>20127.570302497417</v>
      </c>
      <c r="C12" s="11"/>
      <c r="D12" s="11">
        <f>B12+C12</f>
        <v>20127.570302497417</v>
      </c>
      <c r="J12" s="14" t="s">
        <v>26</v>
      </c>
      <c r="K12" s="14" t="s">
        <v>27</v>
      </c>
      <c r="L12" s="14" t="s">
        <v>28</v>
      </c>
      <c r="M12" s="14" t="s">
        <v>29</v>
      </c>
      <c r="N12" s="14" t="s">
        <v>30</v>
      </c>
      <c r="O12" s="14" t="s">
        <v>31</v>
      </c>
    </row>
    <row r="13" spans="1:15" ht="15" thickTop="1" x14ac:dyDescent="0.3">
      <c r="A13" s="10">
        <v>1</v>
      </c>
      <c r="B13" s="11"/>
      <c r="C13" s="11">
        <f>$C$5</f>
        <v>-1500</v>
      </c>
      <c r="D13" s="11">
        <f t="shared" ref="D13:D15" si="0">B13+C13</f>
        <v>-1500</v>
      </c>
      <c r="J13" s="15">
        <v>0</v>
      </c>
      <c r="K13" s="4">
        <f>C6</f>
        <v>20127.570302497417</v>
      </c>
      <c r="L13" s="16"/>
      <c r="M13" s="16"/>
      <c r="N13" s="16"/>
      <c r="O13" s="16"/>
    </row>
    <row r="14" spans="1:15" x14ac:dyDescent="0.3">
      <c r="A14" s="10">
        <v>2</v>
      </c>
      <c r="B14" s="11"/>
      <c r="C14" s="11">
        <f t="shared" ref="C14:C15" si="1">$C$5</f>
        <v>-1500</v>
      </c>
      <c r="D14" s="11">
        <f t="shared" si="0"/>
        <v>-1500</v>
      </c>
      <c r="J14" s="15">
        <v>1</v>
      </c>
      <c r="K14" s="4">
        <f>K13+L14-O14</f>
        <v>19633.948817622288</v>
      </c>
      <c r="L14" s="17">
        <f>K13*$C$3</f>
        <v>1006.3785151248709</v>
      </c>
      <c r="O14" s="25">
        <f>-$D$13</f>
        <v>1500</v>
      </c>
    </row>
    <row r="15" spans="1:15" x14ac:dyDescent="0.3">
      <c r="A15" s="10">
        <v>3</v>
      </c>
      <c r="B15" s="11"/>
      <c r="C15" s="11">
        <f t="shared" si="1"/>
        <v>-1500</v>
      </c>
      <c r="D15" s="11">
        <f t="shared" si="0"/>
        <v>-1500</v>
      </c>
      <c r="J15" s="15">
        <v>2</v>
      </c>
      <c r="K15" s="4">
        <f>K14+L15-O15</f>
        <v>19115.646258503402</v>
      </c>
      <c r="L15" s="17">
        <f t="shared" ref="L15:L17" si="2">K14*$C$3</f>
        <v>981.6974408811144</v>
      </c>
      <c r="O15" s="25">
        <f t="shared" ref="O15:O16" si="3">-$D$13</f>
        <v>1500</v>
      </c>
    </row>
    <row r="16" spans="1:15" x14ac:dyDescent="0.3">
      <c r="A16" s="10">
        <v>4</v>
      </c>
      <c r="B16" s="11"/>
      <c r="C16" s="11">
        <f>C13+C2</f>
        <v>-19500</v>
      </c>
      <c r="D16" s="11">
        <f>B16+C16</f>
        <v>-19500</v>
      </c>
      <c r="J16" s="15">
        <v>3</v>
      </c>
      <c r="K16" s="4">
        <f t="shared" ref="K16:K17" si="4">K15+L16-O16</f>
        <v>18571.428571428572</v>
      </c>
      <c r="L16" s="17">
        <f t="shared" si="2"/>
        <v>955.78231292517012</v>
      </c>
      <c r="O16" s="25">
        <f t="shared" si="3"/>
        <v>1500</v>
      </c>
    </row>
    <row r="17" spans="10:15" x14ac:dyDescent="0.3">
      <c r="J17" s="15">
        <v>4</v>
      </c>
      <c r="K17" s="7">
        <f t="shared" si="4"/>
        <v>0</v>
      </c>
      <c r="L17" s="17">
        <f t="shared" si="2"/>
        <v>928.57142857142867</v>
      </c>
      <c r="O17" s="25">
        <f>K16+L17</f>
        <v>19500</v>
      </c>
    </row>
    <row r="18" spans="10:15" x14ac:dyDescent="0.3">
      <c r="O18" s="25"/>
    </row>
  </sheetData>
  <mergeCells count="2">
    <mergeCell ref="A10:D10"/>
    <mergeCell ref="J11:O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881B-9C2B-462E-BEED-6E86C935393C}">
  <dimension ref="A2:E11"/>
  <sheetViews>
    <sheetView workbookViewId="0">
      <selection activeCell="F18" sqref="F18"/>
    </sheetView>
  </sheetViews>
  <sheetFormatPr defaultRowHeight="14.4" x14ac:dyDescent="0.3"/>
  <cols>
    <col min="1" max="1" width="33.21875" customWidth="1"/>
    <col min="2" max="2" width="13.21875" customWidth="1"/>
    <col min="3" max="3" width="15" customWidth="1"/>
    <col min="4" max="4" width="10.88671875" customWidth="1"/>
  </cols>
  <sheetData>
    <row r="2" spans="1:5" x14ac:dyDescent="0.3">
      <c r="A2" s="27"/>
      <c r="B2" s="27"/>
    </row>
    <row r="3" spans="1:5" x14ac:dyDescent="0.3">
      <c r="A3" s="27" t="s">
        <v>18</v>
      </c>
      <c r="B3" s="27" t="s">
        <v>36</v>
      </c>
      <c r="C3" s="29">
        <v>4.4999999999999998E-2</v>
      </c>
      <c r="D3" t="s">
        <v>45</v>
      </c>
    </row>
    <row r="4" spans="1:5" x14ac:dyDescent="0.3">
      <c r="A4" s="27"/>
      <c r="B4" s="30" t="s">
        <v>37</v>
      </c>
      <c r="C4">
        <f>C3/12</f>
        <v>3.7499999999999999E-3</v>
      </c>
      <c r="D4" s="26" t="s">
        <v>46</v>
      </c>
    </row>
    <row r="5" spans="1:5" x14ac:dyDescent="0.3">
      <c r="A5" s="27" t="s">
        <v>19</v>
      </c>
      <c r="B5" s="27" t="s">
        <v>38</v>
      </c>
      <c r="C5">
        <v>20</v>
      </c>
      <c r="D5" t="s">
        <v>47</v>
      </c>
    </row>
    <row r="6" spans="1:5" x14ac:dyDescent="0.3">
      <c r="A6" s="27"/>
      <c r="B6" s="30" t="s">
        <v>6</v>
      </c>
      <c r="C6">
        <f>C5*12</f>
        <v>240</v>
      </c>
      <c r="D6" s="26" t="s">
        <v>48</v>
      </c>
    </row>
    <row r="8" spans="1:5" x14ac:dyDescent="0.3">
      <c r="A8" s="27" t="s">
        <v>39</v>
      </c>
      <c r="B8" s="27" t="s">
        <v>40</v>
      </c>
      <c r="C8" s="24">
        <v>-10000</v>
      </c>
    </row>
    <row r="9" spans="1:5" x14ac:dyDescent="0.3">
      <c r="A9" s="27" t="s">
        <v>41</v>
      </c>
      <c r="B9" s="27" t="s">
        <v>42</v>
      </c>
      <c r="C9" s="24">
        <v>-100</v>
      </c>
    </row>
    <row r="10" spans="1:5" x14ac:dyDescent="0.3">
      <c r="A10" s="31" t="s">
        <v>43</v>
      </c>
      <c r="B10" s="27" t="s">
        <v>44</v>
      </c>
      <c r="C10" s="24">
        <f>FV(C4,C6,C9,C8)</f>
        <v>63367.099900373185</v>
      </c>
      <c r="E10" s="24"/>
    </row>
    <row r="11" spans="1:5" x14ac:dyDescent="0.3">
      <c r="A11" s="27"/>
      <c r="B11" s="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F34D-7477-4314-BB34-136B2BE43F9F}">
  <dimension ref="A2:D10"/>
  <sheetViews>
    <sheetView workbookViewId="0">
      <selection activeCell="C8" sqref="C8"/>
    </sheetView>
  </sheetViews>
  <sheetFormatPr defaultRowHeight="14.4" x14ac:dyDescent="0.3"/>
  <cols>
    <col min="1" max="1" width="34.6640625" customWidth="1"/>
    <col min="2" max="2" width="16" customWidth="1"/>
    <col min="3" max="3" width="14.44140625" customWidth="1"/>
    <col min="4" max="4" width="18.109375" customWidth="1"/>
  </cols>
  <sheetData>
    <row r="2" spans="1:4" x14ac:dyDescent="0.3">
      <c r="A2" s="27"/>
      <c r="B2" s="27"/>
      <c r="C2" s="27"/>
      <c r="D2" s="27"/>
    </row>
    <row r="3" spans="1:4" x14ac:dyDescent="0.3">
      <c r="A3" s="27" t="s">
        <v>18</v>
      </c>
      <c r="B3" s="27" t="s">
        <v>36</v>
      </c>
      <c r="C3" s="29">
        <v>4.4999999999999998E-2</v>
      </c>
      <c r="D3" s="27" t="s">
        <v>45</v>
      </c>
    </row>
    <row r="4" spans="1:4" x14ac:dyDescent="0.3">
      <c r="A4" s="27"/>
      <c r="B4" s="30" t="s">
        <v>37</v>
      </c>
      <c r="C4" s="27">
        <f>C3/12</f>
        <v>3.7499999999999999E-3</v>
      </c>
      <c r="D4" s="26" t="s">
        <v>46</v>
      </c>
    </row>
    <row r="5" spans="1:4" x14ac:dyDescent="0.3">
      <c r="A5" s="27" t="s">
        <v>19</v>
      </c>
      <c r="B5" s="27" t="s">
        <v>38</v>
      </c>
      <c r="C5" s="27">
        <v>20</v>
      </c>
      <c r="D5" s="27" t="s">
        <v>47</v>
      </c>
    </row>
    <row r="6" spans="1:4" x14ac:dyDescent="0.3">
      <c r="A6" s="27"/>
      <c r="B6" s="30" t="s">
        <v>6</v>
      </c>
      <c r="C6" s="27">
        <v>240</v>
      </c>
      <c r="D6" s="26" t="s">
        <v>48</v>
      </c>
    </row>
    <row r="7" spans="1:4" x14ac:dyDescent="0.3">
      <c r="A7" s="27"/>
      <c r="B7" s="27"/>
      <c r="C7" s="27"/>
      <c r="D7" s="27"/>
    </row>
    <row r="8" spans="1:4" x14ac:dyDescent="0.3">
      <c r="A8" s="27" t="s">
        <v>39</v>
      </c>
      <c r="B8" s="27" t="s">
        <v>40</v>
      </c>
      <c r="C8" s="24">
        <v>-10000</v>
      </c>
      <c r="D8" s="27"/>
    </row>
    <row r="9" spans="1:4" x14ac:dyDescent="0.3">
      <c r="A9" s="27" t="s">
        <v>41</v>
      </c>
      <c r="B9" s="27" t="s">
        <v>42</v>
      </c>
      <c r="C9" s="24">
        <v>-100</v>
      </c>
      <c r="D9" s="27"/>
    </row>
    <row r="10" spans="1:4" x14ac:dyDescent="0.3">
      <c r="A10" s="31" t="s">
        <v>43</v>
      </c>
      <c r="B10" s="27" t="s">
        <v>44</v>
      </c>
      <c r="C10" s="24">
        <f>FV(C4,C6,C9,C8,1)</f>
        <v>63512.646536465109</v>
      </c>
      <c r="D10" s="2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21A3-5086-4123-BAD5-D9B9D44C5908}">
  <dimension ref="A4:D20"/>
  <sheetViews>
    <sheetView workbookViewId="0">
      <selection activeCell="C15" sqref="C15"/>
    </sheetView>
  </sheetViews>
  <sheetFormatPr defaultRowHeight="14.4" x14ac:dyDescent="0.3"/>
  <cols>
    <col min="1" max="1" width="30.88671875" customWidth="1"/>
    <col min="2" max="2" width="44.88671875" customWidth="1"/>
    <col min="3" max="3" width="12.6640625" customWidth="1"/>
    <col min="4" max="4" width="13.21875" customWidth="1"/>
  </cols>
  <sheetData>
    <row r="4" spans="1:4" x14ac:dyDescent="0.3">
      <c r="A4" s="32"/>
      <c r="B4" s="32"/>
      <c r="C4" s="34"/>
      <c r="D4" s="32"/>
    </row>
    <row r="5" spans="1:4" x14ac:dyDescent="0.3">
      <c r="A5" s="32" t="s">
        <v>18</v>
      </c>
      <c r="B5" s="32" t="s">
        <v>36</v>
      </c>
      <c r="C5" s="38">
        <v>4.4999999999999998E-2</v>
      </c>
      <c r="D5" s="32" t="s">
        <v>49</v>
      </c>
    </row>
    <row r="6" spans="1:4" x14ac:dyDescent="0.3">
      <c r="A6" s="32"/>
      <c r="B6" s="39" t="s">
        <v>37</v>
      </c>
      <c r="C6" s="40">
        <f>C5/12</f>
        <v>3.7499999999999999E-3</v>
      </c>
      <c r="D6" s="39" t="s">
        <v>46</v>
      </c>
    </row>
    <row r="7" spans="1:4" x14ac:dyDescent="0.3">
      <c r="A7" s="32" t="s">
        <v>19</v>
      </c>
      <c r="B7" s="32" t="s">
        <v>38</v>
      </c>
      <c r="C7" s="32">
        <v>20</v>
      </c>
      <c r="D7" s="32" t="s">
        <v>47</v>
      </c>
    </row>
    <row r="8" spans="1:4" x14ac:dyDescent="0.3">
      <c r="A8" s="32"/>
      <c r="B8" s="39" t="s">
        <v>6</v>
      </c>
      <c r="C8" s="32">
        <f>C7*12</f>
        <v>240</v>
      </c>
      <c r="D8" s="39" t="s">
        <v>48</v>
      </c>
    </row>
    <row r="10" spans="1:4" x14ac:dyDescent="0.3">
      <c r="A10" s="32" t="s">
        <v>50</v>
      </c>
      <c r="B10" s="32" t="s">
        <v>40</v>
      </c>
      <c r="C10" s="33">
        <v>-10000</v>
      </c>
      <c r="D10" s="32"/>
    </row>
    <row r="11" spans="1:4" x14ac:dyDescent="0.3">
      <c r="A11" s="32" t="s">
        <v>51</v>
      </c>
      <c r="B11" s="32" t="s">
        <v>52</v>
      </c>
      <c r="C11" s="33">
        <v>-100</v>
      </c>
      <c r="D11" s="32" t="s">
        <v>53</v>
      </c>
    </row>
    <row r="13" spans="1:4" x14ac:dyDescent="0.3">
      <c r="A13" s="41" t="s">
        <v>43</v>
      </c>
      <c r="B13" s="42" t="s">
        <v>54</v>
      </c>
      <c r="C13" s="37"/>
      <c r="D13" s="37"/>
    </row>
    <row r="14" spans="1:4" x14ac:dyDescent="0.3">
      <c r="A14" s="32"/>
      <c r="B14" s="32" t="s">
        <v>55</v>
      </c>
      <c r="C14" s="33">
        <f>FV(C6,C8,C11,C10,0)</f>
        <v>63367.099900373185</v>
      </c>
      <c r="D14" s="37"/>
    </row>
    <row r="15" spans="1:4" x14ac:dyDescent="0.3">
      <c r="A15" s="32"/>
      <c r="B15" s="32" t="s">
        <v>56</v>
      </c>
      <c r="C15" s="33">
        <f>FV(C6,C8,C11,C10,1)</f>
        <v>63512.646536465109</v>
      </c>
      <c r="D15" s="36"/>
    </row>
    <row r="16" spans="1:4" x14ac:dyDescent="0.3">
      <c r="A16" s="32"/>
      <c r="B16" s="35"/>
      <c r="C16" s="37"/>
      <c r="D16" s="37"/>
    </row>
    <row r="17" spans="1:4" x14ac:dyDescent="0.3">
      <c r="A17" s="32"/>
      <c r="B17" s="35" t="s">
        <v>57</v>
      </c>
      <c r="C17" s="36">
        <f>C15-C14</f>
        <v>145.54663609192357</v>
      </c>
      <c r="D17" s="36">
        <f>FV(C6,C8,,-100)-100</f>
        <v>145.54663609192687</v>
      </c>
    </row>
    <row r="18" spans="1:4" x14ac:dyDescent="0.3">
      <c r="A18" s="32"/>
      <c r="B18" s="35"/>
      <c r="C18" s="36"/>
      <c r="D18" s="36"/>
    </row>
    <row r="19" spans="1:4" x14ac:dyDescent="0.3">
      <c r="B19" s="35"/>
      <c r="C19" s="36"/>
      <c r="D19" s="36"/>
    </row>
    <row r="20" spans="1:4" x14ac:dyDescent="0.3">
      <c r="B20" s="35"/>
      <c r="C20" s="36"/>
      <c r="D20" s="3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D074-FCDA-4E2B-8D04-9BBF399E3C02}">
  <dimension ref="A11:H20"/>
  <sheetViews>
    <sheetView topLeftCell="A2" workbookViewId="0">
      <selection activeCell="C10" sqref="C10"/>
    </sheetView>
  </sheetViews>
  <sheetFormatPr defaultRowHeight="14.4" x14ac:dyDescent="0.3"/>
  <cols>
    <col min="1" max="1" width="22.44140625" customWidth="1"/>
    <col min="2" max="2" width="14" customWidth="1"/>
    <col min="3" max="3" width="12.77734375" customWidth="1"/>
    <col min="6" max="6" width="12.33203125" customWidth="1"/>
  </cols>
  <sheetData>
    <row r="11" spans="1:8" s="32" customFormat="1" x14ac:dyDescent="0.3"/>
    <row r="12" spans="1:8" x14ac:dyDescent="0.3">
      <c r="A12" s="5" t="s">
        <v>58</v>
      </c>
      <c r="C12" s="43">
        <v>2.75E-2</v>
      </c>
      <c r="D12" t="s">
        <v>65</v>
      </c>
    </row>
    <row r="13" spans="1:8" s="32" customFormat="1" x14ac:dyDescent="0.3">
      <c r="A13" s="5"/>
      <c r="B13" s="5" t="s">
        <v>61</v>
      </c>
      <c r="C13" s="40">
        <f>C12/12</f>
        <v>2.2916666666666667E-3</v>
      </c>
      <c r="D13" s="54" t="s">
        <v>64</v>
      </c>
    </row>
    <row r="14" spans="1:8" s="32" customFormat="1" x14ac:dyDescent="0.3">
      <c r="A14" s="5"/>
      <c r="B14" s="5"/>
    </row>
    <row r="15" spans="1:8" s="32" customFormat="1" x14ac:dyDescent="0.3">
      <c r="A15" s="5" t="s">
        <v>68</v>
      </c>
      <c r="B15" s="5" t="s">
        <v>66</v>
      </c>
      <c r="C15" s="44">
        <f>NPER(C13,C17,C16,C19,1)</f>
        <v>279.4081464664734</v>
      </c>
      <c r="D15" s="5" t="s">
        <v>71</v>
      </c>
      <c r="E15" s="32" t="s">
        <v>72</v>
      </c>
      <c r="F15" s="44">
        <f>C15/12</f>
        <v>23.284012205539451</v>
      </c>
      <c r="G15" s="5" t="s">
        <v>32</v>
      </c>
      <c r="H15" s="5" t="s">
        <v>67</v>
      </c>
    </row>
    <row r="16" spans="1:8" x14ac:dyDescent="0.3">
      <c r="A16" s="5" t="s">
        <v>69</v>
      </c>
      <c r="B16" t="s">
        <v>59</v>
      </c>
      <c r="C16" s="4">
        <v>-65000</v>
      </c>
    </row>
    <row r="17" spans="1:4" x14ac:dyDescent="0.3">
      <c r="A17" s="5" t="s">
        <v>63</v>
      </c>
      <c r="B17" t="s">
        <v>60</v>
      </c>
      <c r="C17" s="4">
        <v>-1600</v>
      </c>
      <c r="D17" t="s">
        <v>64</v>
      </c>
    </row>
    <row r="18" spans="1:4" x14ac:dyDescent="0.3">
      <c r="A18" s="5"/>
    </row>
    <row r="19" spans="1:4" x14ac:dyDescent="0.3">
      <c r="A19" s="5" t="s">
        <v>70</v>
      </c>
      <c r="B19" t="s">
        <v>62</v>
      </c>
      <c r="C19" s="24">
        <v>750000</v>
      </c>
    </row>
    <row r="20" spans="1:4" x14ac:dyDescent="0.3">
      <c r="A20" s="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CAE6-8F48-4353-A304-413932679274}">
  <dimension ref="A12:D20"/>
  <sheetViews>
    <sheetView workbookViewId="0">
      <selection activeCell="F15" sqref="F15"/>
    </sheetView>
  </sheetViews>
  <sheetFormatPr defaultRowHeight="14.4" x14ac:dyDescent="0.3"/>
  <cols>
    <col min="1" max="1" width="16.6640625" customWidth="1"/>
    <col min="2" max="2" width="19" customWidth="1"/>
    <col min="3" max="3" width="10" bestFit="1" customWidth="1"/>
  </cols>
  <sheetData>
    <row r="12" spans="1:4" x14ac:dyDescent="0.3">
      <c r="C12" s="43"/>
    </row>
    <row r="13" spans="1:4" x14ac:dyDescent="0.3">
      <c r="A13" t="s">
        <v>73</v>
      </c>
      <c r="B13" s="46" t="s">
        <v>78</v>
      </c>
      <c r="C13" s="45">
        <f>RATE(C16,C17,C18,C20,1)</f>
        <v>1.3779542044570639E-3</v>
      </c>
      <c r="D13" s="2" t="s">
        <v>77</v>
      </c>
    </row>
    <row r="15" spans="1:4" x14ac:dyDescent="0.3">
      <c r="A15" t="s">
        <v>74</v>
      </c>
      <c r="B15" t="s">
        <v>67</v>
      </c>
      <c r="C15">
        <v>5</v>
      </c>
      <c r="D15" s="18" t="s">
        <v>47</v>
      </c>
    </row>
    <row r="16" spans="1:4" x14ac:dyDescent="0.3">
      <c r="B16" t="s">
        <v>66</v>
      </c>
      <c r="C16">
        <f>C15*52</f>
        <v>260</v>
      </c>
      <c r="D16" s="18" t="s">
        <v>75</v>
      </c>
    </row>
    <row r="17" spans="2:4" x14ac:dyDescent="0.3">
      <c r="B17" t="s">
        <v>60</v>
      </c>
      <c r="C17" s="4">
        <v>-100</v>
      </c>
      <c r="D17" s="18" t="s">
        <v>76</v>
      </c>
    </row>
    <row r="18" spans="2:4" x14ac:dyDescent="0.3">
      <c r="B18" t="s">
        <v>59</v>
      </c>
      <c r="C18" s="4">
        <v>-500</v>
      </c>
    </row>
    <row r="20" spans="2:4" x14ac:dyDescent="0.3">
      <c r="B20" t="s">
        <v>62</v>
      </c>
      <c r="C20" s="24">
        <v>32000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HW2</vt:lpstr>
      <vt:lpstr>Sayfa1</vt:lpstr>
      <vt:lpstr>ExMegan3.1</vt:lpstr>
      <vt:lpstr>Ex Megan3.2</vt:lpstr>
      <vt:lpstr>EX3.3</vt:lpstr>
      <vt:lpstr>EX3.4</vt:lpstr>
      <vt:lpstr>3.3-3.4</vt:lpstr>
      <vt:lpstr>EX3.5</vt:lpstr>
      <vt:lpstr>EX3.6</vt:lpstr>
      <vt:lpstr>EX3.7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Ceren</dc:creator>
  <cp:lastModifiedBy>Ceren</cp:lastModifiedBy>
  <dcterms:created xsi:type="dcterms:W3CDTF">2015-06-05T18:19:34Z</dcterms:created>
  <dcterms:modified xsi:type="dcterms:W3CDTF">2021-01-12T22:40:42Z</dcterms:modified>
</cp:coreProperties>
</file>