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drawings/drawing47.xml" ContentType="application/vnd.openxmlformats-officedocument.drawingml.chartshapes+xml"/>
  <Override PartName="/xl/charts/chart34.xml" ContentType="application/vnd.openxmlformats-officedocument.drawingml.chart+xml"/>
  <Override PartName="/xl/drawings/drawing4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omments1.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omments2.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11020" tabRatio="997" activeTab="2"/>
  </bookViews>
  <sheets>
    <sheet name="UserNavigation" sheetId="36" r:id="rId1"/>
    <sheet name="Countries" sheetId="34" r:id="rId2"/>
    <sheet name="Variables" sheetId="33" r:id="rId3"/>
    <sheet name="Data" sheetId="35" r:id="rId4"/>
    <sheet name="master" sheetId="32" r:id="rId5"/>
    <sheet name="Figure B1.3." sheetId="1" r:id="rId6"/>
    <sheet name="Figure B1.3. (2)" sheetId="2" r:id="rId7"/>
    <sheet name="Figure B1.4." sheetId="3" r:id="rId8"/>
    <sheet name="Figure B1.4. (2)" sheetId="4" r:id="rId9"/>
    <sheet name="Figure B2.2." sheetId="5" r:id="rId10"/>
    <sheet name="Figure B2.2. (2)" sheetId="6" r:id="rId11"/>
    <sheet name="Figure B4.1." sheetId="7" r:id="rId12"/>
    <sheet name="Figure B4.1. (2)" sheetId="8" r:id="rId13"/>
    <sheet name="Figure B7.2." sheetId="28" r:id="rId14"/>
    <sheet name="Figure B7.2. (2)" sheetId="29" r:id="rId15"/>
    <sheet name="Table B6.1." sheetId="23" r:id="rId16"/>
    <sheet name="Table B6.1. (2)" sheetId="24" r:id="rId17"/>
    <sheet name="Table B6.2." sheetId="25" r:id="rId18"/>
    <sheet name="Table B6.2. (2)" sheetId="26" r:id="rId19"/>
    <sheet name="Figure B6.2." sheetId="21" r:id="rId20"/>
    <sheet name="Figure B6.2. (2)" sheetId="22" r:id="rId21"/>
    <sheet name="Table B7.1." sheetId="27" r:id="rId22"/>
    <sheet name="Figure B7.4." sheetId="30" r:id="rId23"/>
    <sheet name="Figure B7.4. (2)" sheetId="31" r:id="rId24"/>
    <sheet name="Figure D3.1." sheetId="9" r:id="rId25"/>
    <sheet name="Figure D3.1. (2)" sheetId="10" r:id="rId26"/>
    <sheet name="Table D3.2a. (3)" sheetId="17" r:id="rId27"/>
    <sheet name="Table D3.2a." sheetId="11" r:id="rId28"/>
    <sheet name="Table D3.2a. (2)" sheetId="12" r:id="rId29"/>
    <sheet name="Figure D5.1. (2)" sheetId="18" r:id="rId30"/>
    <sheet name="Figure D5.1." sheetId="13" r:id="rId31"/>
    <sheet name="Figure D5.1. (2)_VEK" sheetId="14" r:id="rId32"/>
    <sheet name="Figure D5.3." sheetId="15" r:id="rId33"/>
    <sheet name="Figure D5.3. (3)" sheetId="20" r:id="rId34"/>
    <sheet name="Figure D5.3. (2)_GENDER" sheetId="1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a" localSheetId="3">'[1]Time series'!#REF!</definedName>
    <definedName name="\a" localSheetId="20">'[1]Time series'!#REF!</definedName>
    <definedName name="\a" localSheetId="14">'[1]Time series'!#REF!</definedName>
    <definedName name="\a" localSheetId="23">'[1]Time series'!#REF!</definedName>
    <definedName name="\a" localSheetId="29">'[1]Time series'!#REF!</definedName>
    <definedName name="\a" localSheetId="31">'[1]Time series'!#REF!</definedName>
    <definedName name="\a" localSheetId="34">'[1]Time series'!#REF!</definedName>
    <definedName name="\a" localSheetId="33">'[1]Time series'!#REF!</definedName>
    <definedName name="\a" localSheetId="16">'[1]Time series'!#REF!</definedName>
    <definedName name="\a" localSheetId="18">'[1]Time series'!#REF!</definedName>
    <definedName name="\a" localSheetId="27">'[1]Time series'!#REF!</definedName>
    <definedName name="\a" localSheetId="28">'[1]Time series'!#REF!</definedName>
    <definedName name="\a" localSheetId="26">'[1]Time series'!#REF!</definedName>
    <definedName name="\a">'[1]Time series'!#REF!</definedName>
    <definedName name="\b" localSheetId="3">'[1]Time series'!#REF!</definedName>
    <definedName name="\b" localSheetId="20">'[1]Time series'!#REF!</definedName>
    <definedName name="\b" localSheetId="14">'[1]Time series'!#REF!</definedName>
    <definedName name="\b" localSheetId="23">'[1]Time series'!#REF!</definedName>
    <definedName name="\b" localSheetId="29">'[1]Time series'!#REF!</definedName>
    <definedName name="\b" localSheetId="31">'[1]Time series'!#REF!</definedName>
    <definedName name="\b" localSheetId="34">'[1]Time series'!#REF!</definedName>
    <definedName name="\b" localSheetId="33">'[1]Time series'!#REF!</definedName>
    <definedName name="\b" localSheetId="16">'[1]Time series'!#REF!</definedName>
    <definedName name="\b" localSheetId="18">'[1]Time series'!#REF!</definedName>
    <definedName name="\b" localSheetId="27">'[1]Time series'!#REF!</definedName>
    <definedName name="\b" localSheetId="28">'[1]Time series'!#REF!</definedName>
    <definedName name="\b" localSheetId="26">'[1]Time series'!#REF!</definedName>
    <definedName name="\b">'[1]Time series'!#REF!</definedName>
    <definedName name="______ISC01">[2]Q_ISC1!$1:$12</definedName>
    <definedName name="______ISC2">[3]Q_ISC2!$1:$18</definedName>
    <definedName name="______ISC3">[4]ISC01!$B:$B+[5]Q_ISC3!$1:$23</definedName>
    <definedName name="______ISC567">[6]Q_ISC567!$1:$23</definedName>
    <definedName name="_____ISC01">[2]Q_ISC1!$1:$12</definedName>
    <definedName name="_____ISC2">[3]Q_ISC2!$1:$18</definedName>
    <definedName name="_____ISC3">[4]ISC01!$B:$B+[5]Q_ISC3!$1:$23</definedName>
    <definedName name="_____ISC567">[6]Q_ISC567!$1:$23</definedName>
    <definedName name="____ISC01">[2]Q_ISC1!$1:$12</definedName>
    <definedName name="____ISC2">[3]Q_ISC2!$1:$18</definedName>
    <definedName name="____ISC3">[4]ISC01!$B:$B+[5]Q_ISC3!$1:$23</definedName>
    <definedName name="____ISC567">[6]Q_ISC567!$1:$23</definedName>
    <definedName name="___ISC01">[2]Q_ISC1!$1:$12</definedName>
    <definedName name="___ISC2">[3]Q_ISC2!$1:$18</definedName>
    <definedName name="___ISC3">[4]ISC01!$B:$B+[5]Q_ISC3!$1:$23</definedName>
    <definedName name="___ISC567">[6]Q_ISC567!$1:$23</definedName>
    <definedName name="__ISC01">[2]Q_ISC1!$1:$12</definedName>
    <definedName name="__ISC2">[3]Q_ISC2!$1:$18</definedName>
    <definedName name="__ISC3">[4]ISC01!$B:$B+[5]Q_ISC3!$1:$23</definedName>
    <definedName name="__ISC567">[6]Q_ISC567!$1:$23</definedName>
    <definedName name="_xlnm._FilterDatabase" localSheetId="1" hidden="1">Countries!#REF!</definedName>
    <definedName name="_ISC01">[2]Q_ISC1!$A$1:$IV$12</definedName>
    <definedName name="_ISC2">[3]Q_ISC2!$A$1:$IV$18</definedName>
    <definedName name="_ISC3">[4]ISC01!$B$1:$B$65536+[5]Q_ISC3!$A$1:$IV$23</definedName>
    <definedName name="_ISC567">[6]Q_ISC567!$A$1:$IV$23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3">[10]Calcul_B1.1!$A$1:$L$37</definedName>
    <definedName name="calcul" localSheetId="14">[10]Calcul_B1.1!$A$1:$L$37</definedName>
    <definedName name="calcul" localSheetId="22">[10]Calcul_B1.1!$A$1:$L$37</definedName>
    <definedName name="calcul" localSheetId="23">[10]Calcul_B1.1!$A$1:$L$37</definedName>
    <definedName name="calcul" localSheetId="15">[11]Calcul_B1.1!$A$1:$L$37</definedName>
    <definedName name="calcul" localSheetId="16">[11]Calcul_B1.1!$A$1:$L$37</definedName>
    <definedName name="calcul" localSheetId="17">[11]Calcul_B1.1!$A$1:$L$37</definedName>
    <definedName name="calcul" localSheetId="18">[11]Calcul_B1.1!$A$1:$L$37</definedName>
    <definedName name="calcul" localSheetId="21">[10]Calcul_B1.1!$A$1:$L$37</definedName>
    <definedName name="calcul">[12]Calcul_B1.1!$A$1:$L$37</definedName>
    <definedName name="calcul1" localSheetId="13">[13]Calcul_B1.1!$A$1:$L$37</definedName>
    <definedName name="calcul1" localSheetId="14">[13]Calcul_B1.1!$A$1:$L$37</definedName>
    <definedName name="calcul1" localSheetId="22">[13]Calcul_B1.1!$A$1:$L$37</definedName>
    <definedName name="calcul1" localSheetId="23">[13]Calcul_B1.1!$A$1:$L$37</definedName>
    <definedName name="calcul1" localSheetId="21">[13]Calcul_B1.1!$A$1:$L$37</definedName>
    <definedName name="calcul1">[14]Calcul_B1.1!$A$1:$L$37</definedName>
    <definedName name="Country">[16]Countries!$A$1:$C$53</definedName>
    <definedName name="Czech_Republic_5B">[9]GRAD!$E$35:$G$35</definedName>
    <definedName name="DataEntryBlock10" localSheetId="3">[17]DEM2!#REF!</definedName>
    <definedName name="DataEntryBlock10" localSheetId="20">[17]DEM2!#REF!</definedName>
    <definedName name="DataEntryBlock10" localSheetId="14">[17]DEM2!#REF!</definedName>
    <definedName name="DataEntryBlock10" localSheetId="23">[17]DEM2!#REF!</definedName>
    <definedName name="DataEntryBlock10" localSheetId="29">[17]DEM2!#REF!</definedName>
    <definedName name="DataEntryBlock10" localSheetId="31">[17]DEM2!#REF!</definedName>
    <definedName name="DataEntryBlock10" localSheetId="34">[17]DEM2!#REF!</definedName>
    <definedName name="DataEntryBlock10" localSheetId="33">[17]DEM2!#REF!</definedName>
    <definedName name="DataEntryBlock10" localSheetId="16">[17]DEM2!#REF!</definedName>
    <definedName name="DataEntryBlock10" localSheetId="18">[17]DEM2!#REF!</definedName>
    <definedName name="DataEntryBlock10" localSheetId="27">[17]DEM2!#REF!</definedName>
    <definedName name="DataEntryBlock10" localSheetId="28">[17]DEM2!#REF!</definedName>
    <definedName name="DataEntryBlock10" localSheetId="26">[17]DEM2!#REF!</definedName>
    <definedName name="DataEntryBlock10">[17]DEM2!#REF!</definedName>
    <definedName name="DataEntryBlock11" localSheetId="3">[17]DEM2!#REF!</definedName>
    <definedName name="DataEntryBlock11" localSheetId="20">[17]DEM2!#REF!</definedName>
    <definedName name="DataEntryBlock11" localSheetId="14">[17]DEM2!#REF!</definedName>
    <definedName name="DataEntryBlock11" localSheetId="23">[17]DEM2!#REF!</definedName>
    <definedName name="DataEntryBlock11" localSheetId="29">[17]DEM2!#REF!</definedName>
    <definedName name="DataEntryBlock11" localSheetId="31">[17]DEM2!#REF!</definedName>
    <definedName name="DataEntryBlock11" localSheetId="34">[17]DEM2!#REF!</definedName>
    <definedName name="DataEntryBlock11" localSheetId="33">[17]DEM2!#REF!</definedName>
    <definedName name="DataEntryBlock11" localSheetId="16">[17]DEM2!#REF!</definedName>
    <definedName name="DataEntryBlock11" localSheetId="18">[17]DEM2!#REF!</definedName>
    <definedName name="DataEntryBlock11" localSheetId="27">[17]DEM2!#REF!</definedName>
    <definedName name="DataEntryBlock11" localSheetId="28">[17]DEM2!#REF!</definedName>
    <definedName name="DataEntryBlock11" localSheetId="26">[17]DEM2!#REF!</definedName>
    <definedName name="DataEntryBlock11">[17]DEM2!#REF!</definedName>
    <definedName name="DataEntryBlock12" localSheetId="3">[17]DEM2!#REF!</definedName>
    <definedName name="DataEntryBlock12" localSheetId="20">[17]DEM2!#REF!</definedName>
    <definedName name="DataEntryBlock12" localSheetId="14">[17]DEM2!#REF!</definedName>
    <definedName name="DataEntryBlock12" localSheetId="23">[17]DEM2!#REF!</definedName>
    <definedName name="DataEntryBlock12" localSheetId="29">[17]DEM2!#REF!</definedName>
    <definedName name="DataEntryBlock12" localSheetId="31">[17]DEM2!#REF!</definedName>
    <definedName name="DataEntryBlock12" localSheetId="34">[17]DEM2!#REF!</definedName>
    <definedName name="DataEntryBlock12" localSheetId="33">[17]DEM2!#REF!</definedName>
    <definedName name="DataEntryBlock12" localSheetId="16">[17]DEM2!#REF!</definedName>
    <definedName name="DataEntryBlock12" localSheetId="18">[17]DEM2!#REF!</definedName>
    <definedName name="DataEntryBlock12" localSheetId="27">[17]DEM2!#REF!</definedName>
    <definedName name="DataEntryBlock12" localSheetId="28">[17]DEM2!#REF!</definedName>
    <definedName name="DataEntryBlock12" localSheetId="26">[17]DEM2!#REF!</definedName>
    <definedName name="DataEntryBlock12">[17]DEM2!#REF!</definedName>
    <definedName name="DataEntryBlock13" localSheetId="3">[17]DEM2!#REF!</definedName>
    <definedName name="DataEntryBlock13" localSheetId="20">[17]DEM2!#REF!</definedName>
    <definedName name="DataEntryBlock13" localSheetId="14">[17]DEM2!#REF!</definedName>
    <definedName name="DataEntryBlock13" localSheetId="23">[17]DEM2!#REF!</definedName>
    <definedName name="DataEntryBlock13" localSheetId="29">[17]DEM2!#REF!</definedName>
    <definedName name="DataEntryBlock13" localSheetId="31">[17]DEM2!#REF!</definedName>
    <definedName name="DataEntryBlock13" localSheetId="34">[17]DEM2!#REF!</definedName>
    <definedName name="DataEntryBlock13" localSheetId="33">[17]DEM2!#REF!</definedName>
    <definedName name="DataEntryBlock13" localSheetId="16">[17]DEM2!#REF!</definedName>
    <definedName name="DataEntryBlock13" localSheetId="18">[17]DEM2!#REF!</definedName>
    <definedName name="DataEntryBlock13" localSheetId="27">[17]DEM2!#REF!</definedName>
    <definedName name="DataEntryBlock13" localSheetId="28">[17]DEM2!#REF!</definedName>
    <definedName name="DataEntryBlock13" localSheetId="26">[17]DEM2!#REF!</definedName>
    <definedName name="DataEntryBlock13">[17]DEM2!#REF!</definedName>
    <definedName name="DataEntryBlock14" localSheetId="3">[17]DEM2!#REF!</definedName>
    <definedName name="DataEntryBlock14" localSheetId="20">[17]DEM2!#REF!</definedName>
    <definedName name="DataEntryBlock14" localSheetId="14">[17]DEM2!#REF!</definedName>
    <definedName name="DataEntryBlock14" localSheetId="23">[17]DEM2!#REF!</definedName>
    <definedName name="DataEntryBlock14" localSheetId="29">[17]DEM2!#REF!</definedName>
    <definedName name="DataEntryBlock14" localSheetId="31">[17]DEM2!#REF!</definedName>
    <definedName name="DataEntryBlock14" localSheetId="34">[17]DEM2!#REF!</definedName>
    <definedName name="DataEntryBlock14" localSheetId="33">[17]DEM2!#REF!</definedName>
    <definedName name="DataEntryBlock14" localSheetId="16">[17]DEM2!#REF!</definedName>
    <definedName name="DataEntryBlock14" localSheetId="18">[17]DEM2!#REF!</definedName>
    <definedName name="DataEntryBlock14" localSheetId="27">[17]DEM2!#REF!</definedName>
    <definedName name="DataEntryBlock14" localSheetId="28">[17]DEM2!#REF!</definedName>
    <definedName name="DataEntryBlock14" localSheetId="26">[17]DEM2!#REF!</definedName>
    <definedName name="DataEntryBlock14">[17]DEM2!#REF!</definedName>
    <definedName name="DataEntryBlock15" localSheetId="3">[17]DEM2!#REF!</definedName>
    <definedName name="DataEntryBlock15" localSheetId="20">[17]DEM2!#REF!</definedName>
    <definedName name="DataEntryBlock15" localSheetId="14">[17]DEM2!#REF!</definedName>
    <definedName name="DataEntryBlock15" localSheetId="23">[17]DEM2!#REF!</definedName>
    <definedName name="DataEntryBlock15" localSheetId="29">[17]DEM2!#REF!</definedName>
    <definedName name="DataEntryBlock15" localSheetId="31">[17]DEM2!#REF!</definedName>
    <definedName name="DataEntryBlock15" localSheetId="34">[17]DEM2!#REF!</definedName>
    <definedName name="DataEntryBlock15" localSheetId="33">[17]DEM2!#REF!</definedName>
    <definedName name="DataEntryBlock15" localSheetId="16">[17]DEM2!#REF!</definedName>
    <definedName name="DataEntryBlock15" localSheetId="18">[17]DEM2!#REF!</definedName>
    <definedName name="DataEntryBlock15" localSheetId="27">[17]DEM2!#REF!</definedName>
    <definedName name="DataEntryBlock15" localSheetId="28">[17]DEM2!#REF!</definedName>
    <definedName name="DataEntryBlock15" localSheetId="26">[17]DEM2!#REF!</definedName>
    <definedName name="DataEntryBlock15">[17]DEM2!#REF!</definedName>
    <definedName name="Denmark_5B">[9]GRAD!$E$37:$G$37</definedName>
    <definedName name="_xlnm.Extract" localSheetId="1">Countries!#REF!</definedName>
    <definedName name="f1_time" localSheetId="13">[18]F1_TIME!$A$1:$D$31</definedName>
    <definedName name="f1_time" localSheetId="14">[18]F1_TIME!$A$1:$D$31</definedName>
    <definedName name="f1_time" localSheetId="22">[18]F1_TIME!$A$1:$D$31</definedName>
    <definedName name="f1_time" localSheetId="23">[18]F1_TIME!$A$1:$D$31</definedName>
    <definedName name="f1_time" localSheetId="15">[18]F1_TIME!$A$1:$D$31</definedName>
    <definedName name="f1_time" localSheetId="16">[18]F1_TIME!$A$1:$D$31</definedName>
    <definedName name="f1_time" localSheetId="17">[18]F1_TIME!$A$1:$D$31</definedName>
    <definedName name="f1_time" localSheetId="18">[18]F1_TIME!$A$1:$D$31</definedName>
    <definedName name="f1_time" localSheetId="21">[18]F1_TIME!$A$1:$D$31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Chart_B7.2." localSheetId="14">'Figure B7.2. (2)'!$A$6</definedName>
    <definedName name="Chart_B7.2.">'Figure B7.2.'!$A$6</definedName>
    <definedName name="Chart_B7.4." localSheetId="23">'Figure B7.4. (2)'!$A$6</definedName>
    <definedName name="Chart_B7.4.">'Figure B7.4.'!$A$6</definedName>
    <definedName name="chart12" localSheetId="3">'[15]UIS data 1998-2004'!#REF!</definedName>
    <definedName name="chart12" localSheetId="20">'[15]UIS data 1998-2004'!#REF!</definedName>
    <definedName name="chart12" localSheetId="14">'[15]UIS data 1998-2004'!#REF!</definedName>
    <definedName name="chart12" localSheetId="23">'[15]UIS data 1998-2004'!#REF!</definedName>
    <definedName name="chart12" localSheetId="29">'[15]UIS data 1998-2004'!#REF!</definedName>
    <definedName name="chart12" localSheetId="31">'[15]UIS data 1998-2004'!#REF!</definedName>
    <definedName name="chart12" localSheetId="34">'[15]UIS data 1998-2004'!#REF!</definedName>
    <definedName name="chart12" localSheetId="33">'[15]UIS data 1998-2004'!#REF!</definedName>
    <definedName name="chart12" localSheetId="16">'[15]UIS data 1998-2004'!#REF!</definedName>
    <definedName name="chart12" localSheetId="18">'[15]UIS data 1998-2004'!#REF!</definedName>
    <definedName name="chart12" localSheetId="27">'[15]UIS data 1998-2004'!#REF!</definedName>
    <definedName name="chart12" localSheetId="28">'[15]UIS data 1998-2004'!#REF!</definedName>
    <definedName name="chart12" localSheetId="26">'[15]UIS data 1998-2004'!#REF!</definedName>
    <definedName name="chart12">'[15]UIS data 1998-2004'!#REF!</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3">[29]Questions_DatabaseB!#REF!</definedName>
    <definedName name="median" localSheetId="20">[29]Questions_DatabaseB!#REF!</definedName>
    <definedName name="median" localSheetId="14">[29]Questions_DatabaseB!#REF!</definedName>
    <definedName name="median" localSheetId="23">[29]Questions_DatabaseB!#REF!</definedName>
    <definedName name="median" localSheetId="29">[29]Questions_DatabaseB!#REF!</definedName>
    <definedName name="median" localSheetId="31">[29]Questions_DatabaseB!#REF!</definedName>
    <definedName name="median" localSheetId="34">[29]Questions_DatabaseB!#REF!</definedName>
    <definedName name="median" localSheetId="33">[29]Questions_DatabaseB!#REF!</definedName>
    <definedName name="median" localSheetId="16">[29]Questions_DatabaseB!#REF!</definedName>
    <definedName name="median" localSheetId="18">[29]Questions_DatabaseB!#REF!</definedName>
    <definedName name="median" localSheetId="27">[29]Questions_DatabaseB!#REF!</definedName>
    <definedName name="median" localSheetId="28">[29]Questions_DatabaseB!#REF!</definedName>
    <definedName name="median" localSheetId="26">[29]Questions_DatabaseB!#REF!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3">[31]p5_ageISC5a!$A$1:$D$55</definedName>
    <definedName name="p5_age" localSheetId="14">[31]p5_ageISC5a!$A$1:$D$55</definedName>
    <definedName name="p5_age" localSheetId="22">[31]p5_ageISC5a!$A$1:$D$55</definedName>
    <definedName name="p5_age" localSheetId="23">[31]p5_ageISC5a!$A$1:$D$55</definedName>
    <definedName name="p5_age" localSheetId="15">[32]p5_ageISC5a!$A$1:$D$55</definedName>
    <definedName name="p5_age" localSheetId="16">[32]p5_ageISC5a!$A$1:$D$55</definedName>
    <definedName name="p5_age" localSheetId="17">[32]p5_ageISC5a!$A$1:$D$55</definedName>
    <definedName name="p5_age" localSheetId="18">[32]p5_ageISC5a!$A$1:$D$55</definedName>
    <definedName name="p5_age" localSheetId="21">[31]p5_ageISC5a!$A$1:$D$55</definedName>
    <definedName name="p5_age">[33]p5_ageISC5a!$A$1:$D$55</definedName>
    <definedName name="p5nr" localSheetId="13">[34]P5nr_2!$A$1:$AC$43</definedName>
    <definedName name="p5nr" localSheetId="14">[34]P5nr_2!$A$1:$AC$43</definedName>
    <definedName name="p5nr" localSheetId="22">[34]P5nr_2!$A$1:$AC$43</definedName>
    <definedName name="p5nr" localSheetId="23">[34]P5nr_2!$A$1:$AC$43</definedName>
    <definedName name="p5nr" localSheetId="15">[35]P5nr_2!$A$1:$AC$43</definedName>
    <definedName name="p5nr" localSheetId="16">[35]P5nr_2!$A$1:$AC$43</definedName>
    <definedName name="p5nr" localSheetId="17">[35]P5nr_2!$A$1:$AC$43</definedName>
    <definedName name="p5nr" localSheetId="18">[35]P5nr_2!$A$1:$AC$43</definedName>
    <definedName name="p5nr" localSheetId="21">[34]P5nr_2!$A$1:$AC$43</definedName>
    <definedName name="p5nr">[36]P5nr_2!$A$1:$AC$43</definedName>
    <definedName name="Poland_5B">[9]GRAD!$E$53:$G$53</definedName>
    <definedName name="POpula" localSheetId="13">[37]POpula!$A$1:$I$1559</definedName>
    <definedName name="POpula" localSheetId="14">[37]POpula!$A$1:$I$1559</definedName>
    <definedName name="POpula" localSheetId="22">[37]POpula!$A$1:$I$1559</definedName>
    <definedName name="POpula" localSheetId="23">[37]POpula!$A$1:$I$1559</definedName>
    <definedName name="POpula" localSheetId="15">[38]POpula!$A$1:$I$1558</definedName>
    <definedName name="POpula" localSheetId="16">[38]POpula!$A$1:$I$1558</definedName>
    <definedName name="POpula" localSheetId="17">[38]POpula!$A$1:$I$1558</definedName>
    <definedName name="POpula" localSheetId="18">[38]POpula!$A$1:$I$1558</definedName>
    <definedName name="POpula" localSheetId="21">[37]POpula!$A$1:$I$1559</definedName>
    <definedName name="POpula">[7]POpula!$A$1:$I$1559</definedName>
    <definedName name="popula1" localSheetId="13">[37]POpula!$A$1:$I$1559</definedName>
    <definedName name="popula1" localSheetId="14">[37]POpula!$A$1:$I$1559</definedName>
    <definedName name="popula1" localSheetId="22">[37]POpula!$A$1:$I$1559</definedName>
    <definedName name="popula1" localSheetId="23">[37]POpula!$A$1:$I$1559</definedName>
    <definedName name="popula1" localSheetId="21">[37]POpula!$A$1:$I$1559</definedName>
    <definedName name="popula1">[7]POpula!$A$1:$I$1559</definedName>
    <definedName name="Portugal_5B">[9]GRAD!$E$54:$G$54</definedName>
    <definedName name="_xlnm.Print_Titles" localSheetId="27">'Table D3.2a.'!$A:$C</definedName>
    <definedName name="_xlnm.Print_Titles" localSheetId="28">'Table D3.2a. (2)'!$A:$C</definedName>
    <definedName name="_xlnm.Print_Titles" localSheetId="26">'Table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3">[17]DEM2!#REF!</definedName>
    <definedName name="s" localSheetId="20">[17]DEM2!#REF!</definedName>
    <definedName name="s" localSheetId="14">[17]DEM2!#REF!</definedName>
    <definedName name="s" localSheetId="23">[17]DEM2!#REF!</definedName>
    <definedName name="s" localSheetId="29">[17]DEM2!#REF!</definedName>
    <definedName name="s" localSheetId="33">[17]DEM2!#REF!</definedName>
    <definedName name="s" localSheetId="16">[17]DEM2!#REF!</definedName>
    <definedName name="s" localSheetId="18">[17]DEM2!#REF!</definedName>
    <definedName name="s">[17]DEM2!#REF!</definedName>
    <definedName name="sa" localSheetId="3">[17]DEM2!#REF!</definedName>
    <definedName name="sa" localSheetId="20">[17]DEM2!#REF!</definedName>
    <definedName name="sa" localSheetId="14">[17]DEM2!#REF!</definedName>
    <definedName name="sa" localSheetId="23">[17]DEM2!#REF!</definedName>
    <definedName name="sa" localSheetId="29">[17]DEM2!#REF!</definedName>
    <definedName name="sa" localSheetId="31">[17]DEM2!#REF!</definedName>
    <definedName name="sa" localSheetId="34">[17]DEM2!#REF!</definedName>
    <definedName name="sa" localSheetId="33">[17]DEM2!#REF!</definedName>
    <definedName name="sa" localSheetId="16">[17]DEM2!#REF!</definedName>
    <definedName name="sa" localSheetId="18">[17]DEM2!#REF!</definedName>
    <definedName name="sa" localSheetId="26">[17]DEM2!#REF!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3">'[40]types of financial aid'!#REF!</definedName>
    <definedName name="SysFinanceYearEnd" localSheetId="13">'[40]types of financial aid'!#REF!</definedName>
    <definedName name="SysFinanceYearEnd" localSheetId="14">'[40]types of financial aid'!#REF!</definedName>
    <definedName name="SysFinanceYearEnd" localSheetId="22">'[40]types of financial aid'!#REF!</definedName>
    <definedName name="SysFinanceYearEnd" localSheetId="23">'[40]types of financial aid'!#REF!</definedName>
    <definedName name="SysFinanceYearEnd">'[40]types of financial aid'!#REF!</definedName>
    <definedName name="SysFinanceYearStart" localSheetId="3">'[40]types of financial aid'!#REF!</definedName>
    <definedName name="SysFinanceYearStart" localSheetId="13">'[40]types of financial aid'!#REF!</definedName>
    <definedName name="SysFinanceYearStart" localSheetId="14">'[40]types of financial aid'!#REF!</definedName>
    <definedName name="SysFinanceYearStart" localSheetId="22">'[40]types of financial aid'!#REF!</definedName>
    <definedName name="SysFinanceYearStart" localSheetId="23">'[40]types of financial aid'!#REF!</definedName>
    <definedName name="SysFinanceYearStart">'[40]types of financial aid'!#REF!</definedName>
    <definedName name="title" localSheetId="27">'Table D3.2a.'!$A$6:$A$8</definedName>
    <definedName name="title" localSheetId="28">'Table D3.2a. (2)'!$A$6:$A$8</definedName>
    <definedName name="title" localSheetId="26">'Table D3.2a. (3)'!$A$6:$A$8</definedName>
    <definedName name="toto" localSheetId="13">'[41]Graph 3.7.a'!$B$125:$C$151</definedName>
    <definedName name="toto" localSheetId="14">'[41]Graph 3.7.a'!$B$125:$C$151</definedName>
    <definedName name="toto" localSheetId="22">'[41]Graph 3.7.a'!$B$125:$C$151</definedName>
    <definedName name="toto" localSheetId="23">'[41]Graph 3.7.a'!$B$125:$C$151</definedName>
    <definedName name="toto" localSheetId="21">'[41]Graph 3.7.a'!$B$125:$C$151</definedName>
    <definedName name="toto">'[42]Graph 3.7.a'!$B$125:$C$151</definedName>
    <definedName name="toto1" localSheetId="13">[43]Data5.11a!$B$3:$C$34</definedName>
    <definedName name="toto1" localSheetId="14">[43]Data5.11a!$B$3:$C$34</definedName>
    <definedName name="toto1" localSheetId="22">[43]Data5.11a!$B$3:$C$34</definedName>
    <definedName name="toto1" localSheetId="23">[43]Data5.11a!$B$3:$C$34</definedName>
    <definedName name="toto1" localSheetId="21">[43]Data5.11a!$B$3:$C$34</definedName>
    <definedName name="toto1">[8]Data5.11a!$B$3:$C$34</definedName>
    <definedName name="Turkey_5B">[9]GRAD!$E$59:$G$59</definedName>
    <definedName name="United_Kingdom_5B">[9]GRAD!$E$60:$G$60</definedName>
    <definedName name="United_States_5B">[9]GRAD!$E$61:$G$61</definedName>
    <definedName name="w" localSheetId="3">[17]DEM2!#REF!</definedName>
    <definedName name="w" localSheetId="20">[17]DEM2!#REF!</definedName>
    <definedName name="w" localSheetId="14">[17]DEM2!#REF!</definedName>
    <definedName name="w" localSheetId="23">[17]DEM2!#REF!</definedName>
    <definedName name="w" localSheetId="29">[17]DEM2!#REF!</definedName>
    <definedName name="w" localSheetId="33">[17]DEM2!#REF!</definedName>
    <definedName name="w" localSheetId="16">[17]DEM2!#REF!</definedName>
    <definedName name="w" localSheetId="18">[17]DEM2!#REF!</definedName>
    <definedName name="w">[17]DEM2!#REF!</definedName>
    <definedName name="weight" localSheetId="13">[44]F5_W!$A$1:$C$33</definedName>
    <definedName name="weight" localSheetId="14">[44]F5_W!$A$1:$C$33</definedName>
    <definedName name="weight" localSheetId="22">[44]F5_W!$A$1:$C$33</definedName>
    <definedName name="weight" localSheetId="23">[44]F5_W!$A$1:$C$33</definedName>
    <definedName name="weight" localSheetId="15">[45]F5_W!$A$1:$C$33</definedName>
    <definedName name="weight" localSheetId="16">[45]F5_W!$A$1:$C$33</definedName>
    <definedName name="weight" localSheetId="17">[45]F5_W!$A$1:$C$33</definedName>
    <definedName name="weight" localSheetId="18">[45]F5_W!$A$1:$C$33</definedName>
    <definedName name="weight" localSheetId="21">[44]F5_W!$A$1:$C$33</definedName>
    <definedName name="weight">[46]F5_W!$A$1:$C$33</definedName>
    <definedName name="Women">[9]GRAD!$G$2:$G$61</definedName>
    <definedName name="www" localSheetId="3">'[15]UIS data 1998-2004'!#REF!</definedName>
    <definedName name="www" localSheetId="20">'[15]UIS data 1998-2004'!#REF!</definedName>
    <definedName name="www" localSheetId="14">'[15]UIS data 1998-2004'!#REF!</definedName>
    <definedName name="www" localSheetId="23">'[15]UIS data 1998-2004'!#REF!</definedName>
    <definedName name="www" localSheetId="29">'[15]UIS data 1998-2004'!#REF!</definedName>
    <definedName name="www" localSheetId="33">'[15]UIS data 1998-2004'!#REF!</definedName>
    <definedName name="www" localSheetId="16">'[15]UIS data 1998-2004'!#REF!</definedName>
    <definedName name="www" localSheetId="18">'[15]UIS data 1998-2004'!#REF!</definedName>
    <definedName name="www">'[15]UIS data 1998-2004'!#REF!</definedName>
    <definedName name="wwww" localSheetId="3">[17]DEM2!#REF!</definedName>
    <definedName name="wwww" localSheetId="20">[17]DEM2!#REF!</definedName>
    <definedName name="wwww" localSheetId="14">[17]DEM2!#REF!</definedName>
    <definedName name="wwww" localSheetId="23">[17]DEM2!#REF!</definedName>
    <definedName name="wwww" localSheetId="29">[17]DEM2!#REF!</definedName>
    <definedName name="wwww" localSheetId="33">[17]DEM2!#REF!</definedName>
    <definedName name="wwww" localSheetId="16">[17]DEM2!#REF!</definedName>
    <definedName name="wwww" localSheetId="18">[17]DEM2!#REF!</definedName>
    <definedName name="wwww">[17]DEM2!#REF!</definedName>
    <definedName name="wwwww" localSheetId="3">[29]Questions_DatabaseB!#REF!</definedName>
    <definedName name="wwwww" localSheetId="20">[29]Questions_DatabaseB!#REF!</definedName>
    <definedName name="wwwww" localSheetId="14">[29]Questions_DatabaseB!#REF!</definedName>
    <definedName name="wwwww" localSheetId="23">[29]Questions_DatabaseB!#REF!</definedName>
    <definedName name="wwwww" localSheetId="29">[29]Questions_DatabaseB!#REF!</definedName>
    <definedName name="wwwww" localSheetId="33">[29]Questions_DatabaseB!#REF!</definedName>
    <definedName name="wwwww" localSheetId="16">[29]Questions_DatabaseB!#REF!</definedName>
    <definedName name="wwwww" localSheetId="18">[29]Questions_DatabaseB!#REF!</definedName>
    <definedName name="wwwww">[29]Questions_DatabaseB!#REF!</definedName>
    <definedName name="x" localSheetId="13">[47]Settings!$B$14</definedName>
    <definedName name="x" localSheetId="14">[47]Settings!$B$14</definedName>
    <definedName name="x" localSheetId="22">[47]Settings!$B$14</definedName>
    <definedName name="x" localSheetId="23">[47]Settings!$B$14</definedName>
    <definedName name="x" localSheetId="21">[47]Settings!$B$14</definedName>
    <definedName name="x">[48]Settings!$B$14</definedName>
    <definedName name="yn">[49]Introduction!$Z$13:$Z$16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6" i="32" l="1"/>
  <c r="S5" i="32"/>
  <c r="S4" i="32"/>
  <c r="T6" i="32"/>
  <c r="T5" i="32"/>
  <c r="T4" i="32"/>
  <c r="U6" i="32"/>
  <c r="U5" i="32"/>
  <c r="U4" i="32"/>
  <c r="V6" i="32"/>
  <c r="V5" i="32"/>
  <c r="V4" i="32"/>
  <c r="W6" i="32"/>
  <c r="W5" i="32"/>
  <c r="W4" i="32"/>
  <c r="X6" i="32"/>
  <c r="X5" i="32"/>
  <c r="X4" i="32"/>
  <c r="Y6" i="32"/>
  <c r="Y5" i="32"/>
  <c r="Y4" i="32"/>
  <c r="R6" i="32"/>
  <c r="R5" i="32"/>
  <c r="R4" i="32"/>
  <c r="M6" i="32"/>
  <c r="M5" i="32"/>
  <c r="M4" i="32"/>
  <c r="L6" i="32"/>
  <c r="L5" i="32"/>
  <c r="L4" i="32"/>
  <c r="AD6" i="32"/>
  <c r="AD5" i="32"/>
  <c r="AF3" i="32"/>
  <c r="AF4" i="32"/>
  <c r="AF5" i="32"/>
  <c r="AF6" i="32"/>
  <c r="AF7" i="32"/>
  <c r="AE4" i="32"/>
  <c r="AE5" i="32"/>
  <c r="AE6" i="32"/>
  <c r="AD3" i="32"/>
  <c r="Z4" i="32"/>
  <c r="AA4" i="32"/>
  <c r="AD4" i="32"/>
  <c r="Z7" i="32"/>
  <c r="AA7" i="32"/>
  <c r="AD7" i="32"/>
  <c r="AC2" i="32"/>
  <c r="AC3" i="32"/>
  <c r="AC4" i="32"/>
  <c r="AC5" i="32"/>
  <c r="AC6" i="32"/>
  <c r="AC7" i="32"/>
  <c r="AC8" i="32"/>
  <c r="AB2" i="32"/>
  <c r="AB3" i="32"/>
  <c r="AB4" i="32"/>
  <c r="AB5" i="32"/>
  <c r="AB6" i="32"/>
  <c r="AB7" i="32"/>
  <c r="AA2" i="32"/>
  <c r="AA3" i="32"/>
  <c r="AA5" i="32"/>
  <c r="AA6" i="32"/>
  <c r="AA8" i="32"/>
  <c r="AA9" i="32"/>
  <c r="Z2" i="32"/>
  <c r="Z3" i="32"/>
  <c r="Z5" i="32"/>
  <c r="Z6" i="32"/>
  <c r="Z8" i="32"/>
  <c r="Z9" i="32"/>
  <c r="Y3" i="32"/>
  <c r="Y7" i="32"/>
  <c r="Y8" i="32"/>
  <c r="Y9" i="32"/>
  <c r="X3" i="32"/>
  <c r="X7" i="32"/>
  <c r="X8" i="32"/>
  <c r="X9" i="32"/>
  <c r="W3" i="32"/>
  <c r="W7" i="32"/>
  <c r="V3" i="32"/>
  <c r="V7" i="32"/>
  <c r="V8" i="32"/>
  <c r="V9" i="32"/>
  <c r="U3" i="32"/>
  <c r="U7" i="32"/>
  <c r="U8" i="32"/>
  <c r="T3" i="32"/>
  <c r="T7" i="32"/>
  <c r="S3" i="32"/>
  <c r="S7" i="32"/>
  <c r="S8" i="32"/>
  <c r="R3" i="32"/>
  <c r="R7" i="32"/>
  <c r="Q4" i="32"/>
  <c r="Q5" i="32"/>
  <c r="Q6" i="32"/>
  <c r="Q7" i="32"/>
  <c r="Q8" i="32"/>
  <c r="P3" i="32"/>
  <c r="P4" i="32"/>
  <c r="P5" i="32"/>
  <c r="P6" i="32"/>
  <c r="P7" i="32"/>
  <c r="O3" i="32"/>
  <c r="O4" i="32"/>
  <c r="O5" i="32"/>
  <c r="O6" i="32"/>
  <c r="N3" i="32"/>
  <c r="N4" i="32"/>
  <c r="N5" i="32"/>
  <c r="N6" i="32"/>
  <c r="N7" i="32"/>
  <c r="N8" i="32"/>
  <c r="N9" i="32"/>
  <c r="M3" i="32"/>
  <c r="M7" i="32"/>
  <c r="L3" i="32"/>
  <c r="L7" i="32"/>
  <c r="J3" i="32"/>
  <c r="J4" i="32"/>
  <c r="J5" i="32"/>
  <c r="J6" i="32"/>
  <c r="J7" i="32"/>
  <c r="J8" i="32"/>
  <c r="J9" i="32"/>
  <c r="J10" i="32"/>
  <c r="J11" i="32"/>
  <c r="J12" i="32"/>
  <c r="J13" i="32"/>
  <c r="J14" i="32"/>
  <c r="J15" i="32"/>
  <c r="J16" i="32"/>
  <c r="J17" i="32"/>
  <c r="J18" i="32"/>
  <c r="J19" i="32"/>
  <c r="J20" i="32"/>
  <c r="J21" i="32"/>
  <c r="J22" i="32"/>
  <c r="J23" i="32"/>
  <c r="J24" i="32"/>
  <c r="J25" i="32"/>
  <c r="J26" i="32"/>
  <c r="J27" i="32"/>
  <c r="J28" i="32"/>
  <c r="J29" i="32"/>
  <c r="J30" i="32"/>
  <c r="J31" i="32"/>
  <c r="J32" i="32"/>
  <c r="J33" i="32"/>
  <c r="J34" i="32"/>
  <c r="J35" i="32"/>
  <c r="J36" i="32"/>
  <c r="J37" i="32"/>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37" i="32"/>
  <c r="P8" i="32"/>
  <c r="P9" i="32"/>
  <c r="P10" i="32"/>
  <c r="P11" i="32"/>
  <c r="P12" i="32"/>
  <c r="P13" i="32"/>
  <c r="P14" i="32"/>
  <c r="P15" i="32"/>
  <c r="P16" i="32"/>
  <c r="P17" i="32"/>
  <c r="P18" i="32"/>
  <c r="P19" i="32"/>
  <c r="P20" i="32"/>
  <c r="P21" i="32"/>
  <c r="P22" i="32"/>
  <c r="P23" i="32"/>
  <c r="P24" i="32"/>
  <c r="P25" i="32"/>
  <c r="P26" i="32"/>
  <c r="P27" i="32"/>
  <c r="P28" i="32"/>
  <c r="P29" i="32"/>
  <c r="P30" i="32"/>
  <c r="P31" i="32"/>
  <c r="P32" i="32"/>
  <c r="P33" i="32"/>
  <c r="P34" i="32"/>
  <c r="P35" i="32"/>
  <c r="P36" i="32"/>
  <c r="P37"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2" i="32"/>
  <c r="Y10" i="32"/>
  <c r="Y11" i="32"/>
  <c r="Y12" i="32"/>
  <c r="Y13" i="32"/>
  <c r="Y14" i="32"/>
  <c r="Y15" i="32"/>
  <c r="Y16" i="32"/>
  <c r="Y17" i="32"/>
  <c r="Y18" i="32"/>
  <c r="Y19" i="32"/>
  <c r="Y20" i="32"/>
  <c r="Y21" i="32"/>
  <c r="Y22" i="32"/>
  <c r="Y23" i="32"/>
  <c r="Y24" i="32"/>
  <c r="Y25" i="32"/>
  <c r="Y26" i="32"/>
  <c r="Y27" i="32"/>
  <c r="Y28" i="32"/>
  <c r="Y29" i="32"/>
  <c r="Y30" i="32"/>
  <c r="Y31" i="32"/>
  <c r="Y32" i="32"/>
  <c r="Y33" i="32"/>
  <c r="Y34" i="32"/>
  <c r="Y35" i="32"/>
  <c r="Y36" i="32"/>
  <c r="Y37" i="32"/>
  <c r="Y2"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2" i="32"/>
  <c r="AC9" i="32"/>
  <c r="AC10" i="32"/>
  <c r="AC11" i="32"/>
  <c r="AC12" i="32"/>
  <c r="AC13" i="32"/>
  <c r="AC14" i="32"/>
  <c r="AC15" i="32"/>
  <c r="AC16" i="32"/>
  <c r="AC17" i="32"/>
  <c r="AC18" i="32"/>
  <c r="AC19" i="32"/>
  <c r="AC20" i="32"/>
  <c r="AC21" i="32"/>
  <c r="AC22" i="32"/>
  <c r="AC23" i="32"/>
  <c r="AC24" i="32"/>
  <c r="AC25" i="32"/>
  <c r="AC26" i="32"/>
  <c r="AC27" i="32"/>
  <c r="AC28" i="32"/>
  <c r="AC29" i="32"/>
  <c r="AC30" i="32"/>
  <c r="AC31" i="32"/>
  <c r="AC32" i="32"/>
  <c r="AC33" i="32"/>
  <c r="AC34" i="32"/>
  <c r="AC35" i="32"/>
  <c r="AC36" i="32"/>
  <c r="AC37" i="32"/>
  <c r="AB8" i="32"/>
  <c r="AB9" i="32"/>
  <c r="AB10" i="32"/>
  <c r="AB11" i="32"/>
  <c r="AB12" i="32"/>
  <c r="AB13" i="32"/>
  <c r="AB14" i="32"/>
  <c r="AB15" i="32"/>
  <c r="AB16" i="32"/>
  <c r="AB17" i="32"/>
  <c r="AB18" i="32"/>
  <c r="AB19" i="32"/>
  <c r="AB20" i="32"/>
  <c r="AB21" i="32"/>
  <c r="AB22" i="32"/>
  <c r="AB23" i="32"/>
  <c r="AB24" i="32"/>
  <c r="AB25" i="32"/>
  <c r="AB26" i="32"/>
  <c r="AB27" i="32"/>
  <c r="AB28" i="32"/>
  <c r="AB29" i="32"/>
  <c r="AB30" i="32"/>
  <c r="AB31" i="32"/>
  <c r="AB32" i="32"/>
  <c r="AB33" i="32"/>
  <c r="AB34" i="32"/>
  <c r="AB35" i="32"/>
  <c r="AB36" i="32"/>
  <c r="AB37" i="32"/>
  <c r="AA10" i="32"/>
  <c r="AA11" i="32"/>
  <c r="AA12" i="32"/>
  <c r="AA13" i="32"/>
  <c r="AA14" i="32"/>
  <c r="AA15" i="32"/>
  <c r="AA16" i="32"/>
  <c r="AA17" i="32"/>
  <c r="AA18" i="32"/>
  <c r="AA19" i="32"/>
  <c r="AA20" i="32"/>
  <c r="AA21" i="32"/>
  <c r="AA22" i="32"/>
  <c r="AA23" i="32"/>
  <c r="AA24" i="32"/>
  <c r="AA25" i="32"/>
  <c r="AA26" i="32"/>
  <c r="AA27" i="32"/>
  <c r="AA28" i="32"/>
  <c r="AA29" i="32"/>
  <c r="AA30" i="32"/>
  <c r="AA31" i="32"/>
  <c r="AA32" i="32"/>
  <c r="AA33" i="32"/>
  <c r="AA34" i="32"/>
  <c r="AA35" i="32"/>
  <c r="AA36" i="32"/>
  <c r="AA37" i="32"/>
  <c r="Z10" i="32"/>
  <c r="Z11" i="32"/>
  <c r="Z12" i="32"/>
  <c r="Z13" i="32"/>
  <c r="Z14" i="32"/>
  <c r="Z15" i="32"/>
  <c r="Z16" i="32"/>
  <c r="Z17" i="32"/>
  <c r="Z18" i="32"/>
  <c r="Z19" i="32"/>
  <c r="Z20" i="32"/>
  <c r="Z21" i="32"/>
  <c r="Z22" i="32"/>
  <c r="Z23" i="32"/>
  <c r="Z24" i="32"/>
  <c r="Z25" i="32"/>
  <c r="Z26" i="32"/>
  <c r="Z27" i="32"/>
  <c r="Z28" i="32"/>
  <c r="Z29" i="32"/>
  <c r="Z30" i="32"/>
  <c r="Z31" i="32"/>
  <c r="Z32" i="32"/>
  <c r="Z33" i="32"/>
  <c r="Z34" i="32"/>
  <c r="Z35" i="32"/>
  <c r="Z36" i="32"/>
  <c r="Z37" i="32"/>
  <c r="AF8" i="32"/>
  <c r="AF9" i="32"/>
  <c r="AF10" i="32"/>
  <c r="AF11" i="32"/>
  <c r="AF12" i="32"/>
  <c r="AF13" i="32"/>
  <c r="AF14" i="32"/>
  <c r="AF15" i="32"/>
  <c r="AF16" i="32"/>
  <c r="AF17" i="32"/>
  <c r="AF18" i="32"/>
  <c r="AF19" i="32"/>
  <c r="AF20" i="32"/>
  <c r="AF21" i="32"/>
  <c r="AF22" i="32"/>
  <c r="AF23" i="32"/>
  <c r="AF24" i="32"/>
  <c r="AF25" i="32"/>
  <c r="AF26" i="32"/>
  <c r="AF27" i="32"/>
  <c r="AF28" i="32"/>
  <c r="AF29" i="32"/>
  <c r="AF30" i="32"/>
  <c r="AF31" i="32"/>
  <c r="AF32" i="32"/>
  <c r="AF33" i="32"/>
  <c r="AF34" i="32"/>
  <c r="AF35" i="32"/>
  <c r="AF36" i="32"/>
  <c r="AF37" i="32"/>
  <c r="AF2" i="32"/>
  <c r="AE2" i="32"/>
  <c r="AE3" i="32"/>
  <c r="AE7" i="32"/>
  <c r="AE8" i="32"/>
  <c r="AE9" i="32"/>
  <c r="AE10" i="32"/>
  <c r="AE11" i="32"/>
  <c r="AE12" i="32"/>
  <c r="AE13" i="32"/>
  <c r="AE14" i="32"/>
  <c r="AE15" i="32"/>
  <c r="AE16" i="32"/>
  <c r="AE17" i="32"/>
  <c r="AE18" i="32"/>
  <c r="AE19" i="32"/>
  <c r="AE20" i="32"/>
  <c r="AE21" i="32"/>
  <c r="AE22" i="32"/>
  <c r="AE23" i="32"/>
  <c r="AE24" i="32"/>
  <c r="AE25" i="32"/>
  <c r="AE26" i="32"/>
  <c r="AE27" i="32"/>
  <c r="AE28" i="32"/>
  <c r="AE29" i="32"/>
  <c r="AE30" i="32"/>
  <c r="AE31" i="32"/>
  <c r="AE32" i="32"/>
  <c r="AE33" i="32"/>
  <c r="AE34" i="32"/>
  <c r="AE35" i="32"/>
  <c r="AE36" i="32"/>
  <c r="AE37" i="32"/>
  <c r="AD35" i="32"/>
  <c r="AD29" i="32"/>
  <c r="AD15" i="32"/>
  <c r="AD2" i="32"/>
  <c r="AD8" i="32"/>
  <c r="AD9" i="32"/>
  <c r="AD10" i="32"/>
  <c r="AD11" i="32"/>
  <c r="AD12" i="32"/>
  <c r="AD13" i="32"/>
  <c r="AD14" i="32"/>
  <c r="AD16" i="32"/>
  <c r="AD17" i="32"/>
  <c r="AD18" i="32"/>
  <c r="AD19" i="32"/>
  <c r="AD20" i="32"/>
  <c r="AD21" i="32"/>
  <c r="AD22" i="32"/>
  <c r="AD23" i="32"/>
  <c r="AD24" i="32"/>
  <c r="AD25" i="32"/>
  <c r="AD26" i="32"/>
  <c r="AD27" i="32"/>
  <c r="AD28" i="32"/>
  <c r="AD30" i="32"/>
  <c r="AD31" i="32"/>
  <c r="AD32" i="32"/>
  <c r="AD33" i="32"/>
  <c r="AD34" i="32"/>
  <c r="AD36" i="32"/>
  <c r="AD37" i="32"/>
  <c r="W8" i="32"/>
  <c r="W9" i="32"/>
  <c r="W10" i="32"/>
  <c r="W11" i="32"/>
  <c r="W12" i="32"/>
  <c r="W13" i="32"/>
  <c r="W14" i="32"/>
  <c r="W15" i="32"/>
  <c r="W16" i="32"/>
  <c r="W17" i="32"/>
  <c r="W18" i="32"/>
  <c r="W19" i="32"/>
  <c r="W20" i="32"/>
  <c r="W21" i="32"/>
  <c r="W22" i="32"/>
  <c r="W23" i="32"/>
  <c r="W24" i="32"/>
  <c r="W25" i="32"/>
  <c r="W26" i="32"/>
  <c r="W27" i="32"/>
  <c r="W28" i="32"/>
  <c r="W30" i="32"/>
  <c r="W31" i="32"/>
  <c r="W32" i="32"/>
  <c r="W33" i="32"/>
  <c r="W34" i="32"/>
  <c r="W36" i="32"/>
  <c r="W37" i="32"/>
  <c r="W29" i="32"/>
  <c r="W35" i="32"/>
  <c r="V10" i="32"/>
  <c r="V11" i="32"/>
  <c r="V12" i="32"/>
  <c r="V13" i="32"/>
  <c r="V14" i="32"/>
  <c r="V15" i="32"/>
  <c r="V16" i="32"/>
  <c r="V17" i="32"/>
  <c r="V18" i="32"/>
  <c r="V19" i="32"/>
  <c r="V20" i="32"/>
  <c r="V21" i="32"/>
  <c r="V22" i="32"/>
  <c r="V23" i="32"/>
  <c r="V24" i="32"/>
  <c r="V25" i="32"/>
  <c r="V26" i="32"/>
  <c r="V27" i="32"/>
  <c r="V28" i="32"/>
  <c r="V30" i="32"/>
  <c r="V31" i="32"/>
  <c r="V32" i="32"/>
  <c r="V33" i="32"/>
  <c r="V34" i="32"/>
  <c r="V36" i="32"/>
  <c r="V37" i="32"/>
  <c r="V29" i="32"/>
  <c r="V35" i="32"/>
  <c r="U9" i="32"/>
  <c r="U10" i="32"/>
  <c r="U11" i="32"/>
  <c r="U12" i="32"/>
  <c r="U13" i="32"/>
  <c r="U14" i="32"/>
  <c r="U15" i="32"/>
  <c r="U16" i="32"/>
  <c r="U17" i="32"/>
  <c r="U18" i="32"/>
  <c r="U19" i="32"/>
  <c r="U20" i="32"/>
  <c r="U21" i="32"/>
  <c r="U22" i="32"/>
  <c r="U23" i="32"/>
  <c r="U24" i="32"/>
  <c r="U25" i="32"/>
  <c r="U26" i="32"/>
  <c r="U27" i="32"/>
  <c r="U28" i="32"/>
  <c r="U30" i="32"/>
  <c r="U31" i="32"/>
  <c r="U32" i="32"/>
  <c r="U33" i="32"/>
  <c r="U34" i="32"/>
  <c r="U36" i="32"/>
  <c r="U37" i="32"/>
  <c r="U29" i="32"/>
  <c r="U35" i="32"/>
  <c r="T8" i="32"/>
  <c r="T9" i="32"/>
  <c r="T10" i="32"/>
  <c r="T11" i="32"/>
  <c r="T12" i="32"/>
  <c r="T13" i="32"/>
  <c r="T14" i="32"/>
  <c r="T15" i="32"/>
  <c r="T16" i="32"/>
  <c r="T17" i="32"/>
  <c r="T18" i="32"/>
  <c r="T19" i="32"/>
  <c r="T20" i="32"/>
  <c r="T21" i="32"/>
  <c r="T22" i="32"/>
  <c r="T23" i="32"/>
  <c r="T24" i="32"/>
  <c r="T25" i="32"/>
  <c r="T26" i="32"/>
  <c r="T27" i="32"/>
  <c r="T28" i="32"/>
  <c r="T30" i="32"/>
  <c r="T31" i="32"/>
  <c r="T32" i="32"/>
  <c r="T33" i="32"/>
  <c r="T34" i="32"/>
  <c r="T36" i="32"/>
  <c r="T37" i="32"/>
  <c r="T29" i="32"/>
  <c r="T35" i="32"/>
  <c r="S9" i="32"/>
  <c r="S10" i="32"/>
  <c r="S11" i="32"/>
  <c r="S12" i="32"/>
  <c r="S13" i="32"/>
  <c r="S14" i="32"/>
  <c r="S15" i="32"/>
  <c r="S16" i="32"/>
  <c r="S17" i="32"/>
  <c r="S18" i="32"/>
  <c r="S19" i="32"/>
  <c r="S20" i="32"/>
  <c r="S21" i="32"/>
  <c r="S22" i="32"/>
  <c r="S23" i="32"/>
  <c r="S24" i="32"/>
  <c r="S25" i="32"/>
  <c r="S26" i="32"/>
  <c r="S27" i="32"/>
  <c r="S28" i="32"/>
  <c r="S30" i="32"/>
  <c r="S31" i="32"/>
  <c r="S32" i="32"/>
  <c r="S33" i="32"/>
  <c r="S34" i="32"/>
  <c r="S36" i="32"/>
  <c r="S37" i="32"/>
  <c r="S29" i="32"/>
  <c r="S35" i="32"/>
  <c r="R8" i="32"/>
  <c r="R9" i="32"/>
  <c r="R10" i="32"/>
  <c r="R11" i="32"/>
  <c r="R12" i="32"/>
  <c r="R13" i="32"/>
  <c r="R14" i="32"/>
  <c r="R15" i="32"/>
  <c r="R16" i="32"/>
  <c r="R17" i="32"/>
  <c r="R18" i="32"/>
  <c r="R19" i="32"/>
  <c r="R20" i="32"/>
  <c r="R21" i="32"/>
  <c r="R22" i="32"/>
  <c r="R23" i="32"/>
  <c r="R24" i="32"/>
  <c r="R25" i="32"/>
  <c r="R26" i="32"/>
  <c r="R27" i="32"/>
  <c r="R28" i="32"/>
  <c r="R30" i="32"/>
  <c r="R31" i="32"/>
  <c r="R32" i="32"/>
  <c r="R33" i="32"/>
  <c r="R34" i="32"/>
  <c r="R36" i="32"/>
  <c r="R37" i="32"/>
  <c r="R29" i="32"/>
  <c r="R35" i="32"/>
  <c r="Q3" i="32"/>
  <c r="Q9" i="32"/>
  <c r="Q10" i="32"/>
  <c r="Q11" i="32"/>
  <c r="Q12" i="32"/>
  <c r="Q13" i="32"/>
  <c r="Q14" i="32"/>
  <c r="Q15" i="32"/>
  <c r="Q16" i="32"/>
  <c r="Q17" i="32"/>
  <c r="Q18" i="32"/>
  <c r="Q19" i="32"/>
  <c r="Q20" i="32"/>
  <c r="Q21" i="32"/>
  <c r="Q22" i="32"/>
  <c r="Q23" i="32"/>
  <c r="Q24" i="32"/>
  <c r="Q25" i="32"/>
  <c r="Q26" i="32"/>
  <c r="Q27" i="32"/>
  <c r="Q28" i="32"/>
  <c r="Q30" i="32"/>
  <c r="Q31" i="32"/>
  <c r="Q32" i="32"/>
  <c r="Q33" i="32"/>
  <c r="Q34" i="32"/>
  <c r="Q36" i="32"/>
  <c r="Q37" i="32"/>
  <c r="Q29" i="32"/>
  <c r="Q35" i="32"/>
  <c r="AF23" i="26"/>
  <c r="AF21" i="26"/>
  <c r="AF22" i="26"/>
  <c r="AF37" i="26"/>
  <c r="AF30" i="26"/>
  <c r="AF38" i="26"/>
  <c r="AF29" i="26"/>
  <c r="AF33" i="26"/>
  <c r="AF31" i="26"/>
  <c r="AF36" i="26"/>
  <c r="AF17" i="26"/>
  <c r="AF24" i="26"/>
  <c r="AF20" i="26"/>
  <c r="AF28" i="26"/>
  <c r="AF25" i="26"/>
  <c r="AF32" i="26"/>
  <c r="AF19" i="26"/>
  <c r="AF35" i="26"/>
  <c r="AF26" i="26"/>
  <c r="AF18" i="26"/>
  <c r="AF34" i="26"/>
  <c r="O8" i="32"/>
  <c r="O9" i="32"/>
  <c r="O10" i="32"/>
  <c r="O11" i="32"/>
  <c r="O12" i="32"/>
  <c r="O13" i="32"/>
  <c r="O14" i="32"/>
  <c r="O15" i="32"/>
  <c r="O16" i="32"/>
  <c r="O18" i="32"/>
  <c r="O19" i="32"/>
  <c r="O20" i="32"/>
  <c r="O21" i="32"/>
  <c r="O22" i="32"/>
  <c r="O23" i="32"/>
  <c r="O24" i="32"/>
  <c r="O25" i="32"/>
  <c r="O26" i="32"/>
  <c r="O27" i="32"/>
  <c r="O28" i="32"/>
  <c r="O30" i="32"/>
  <c r="O31" i="32"/>
  <c r="O32" i="32"/>
  <c r="O33" i="32"/>
  <c r="O34" i="32"/>
  <c r="O36" i="32"/>
  <c r="O37" i="32"/>
  <c r="O29" i="32"/>
  <c r="O35" i="32"/>
  <c r="N10" i="32"/>
  <c r="N11" i="32"/>
  <c r="N12" i="32"/>
  <c r="N13" i="32"/>
  <c r="N14" i="32"/>
  <c r="N15" i="32"/>
  <c r="N16" i="32"/>
  <c r="N17" i="32"/>
  <c r="N18" i="32"/>
  <c r="N19" i="32"/>
  <c r="N20" i="32"/>
  <c r="N21" i="32"/>
  <c r="N22" i="32"/>
  <c r="N23" i="32"/>
  <c r="N24" i="32"/>
  <c r="N25" i="32"/>
  <c r="N26" i="32"/>
  <c r="N27" i="32"/>
  <c r="N28" i="32"/>
  <c r="N30" i="32"/>
  <c r="N31" i="32"/>
  <c r="N32" i="32"/>
  <c r="N33" i="32"/>
  <c r="N34" i="32"/>
  <c r="N36" i="32"/>
  <c r="N37" i="32"/>
  <c r="N29" i="32"/>
  <c r="N35" i="32"/>
  <c r="M8" i="32"/>
  <c r="M9" i="32"/>
  <c r="M10" i="32"/>
  <c r="M11" i="32"/>
  <c r="M12" i="32"/>
  <c r="M13" i="32"/>
  <c r="M14" i="32"/>
  <c r="M15" i="32"/>
  <c r="M16" i="32"/>
  <c r="M17" i="32"/>
  <c r="M18" i="32"/>
  <c r="M19" i="32"/>
  <c r="M20" i="32"/>
  <c r="M21" i="32"/>
  <c r="M22" i="32"/>
  <c r="M23" i="32"/>
  <c r="M24" i="32"/>
  <c r="M25" i="32"/>
  <c r="M26" i="32"/>
  <c r="M27" i="32"/>
  <c r="M28" i="32"/>
  <c r="M30" i="32"/>
  <c r="M31" i="32"/>
  <c r="M32" i="32"/>
  <c r="M33" i="32"/>
  <c r="M34" i="32"/>
  <c r="M36" i="32"/>
  <c r="M37" i="32"/>
  <c r="M29" i="32"/>
  <c r="M35" i="32"/>
  <c r="L29" i="32"/>
  <c r="L35" i="32"/>
  <c r="L8" i="32"/>
  <c r="L9" i="32"/>
  <c r="L10" i="32"/>
  <c r="L11" i="32"/>
  <c r="L12" i="32"/>
  <c r="L13" i="32"/>
  <c r="L14" i="32"/>
  <c r="L15" i="32"/>
  <c r="L16" i="32"/>
  <c r="L17" i="32"/>
  <c r="L18" i="32"/>
  <c r="L19" i="32"/>
  <c r="L20" i="32"/>
  <c r="L21" i="32"/>
  <c r="L22" i="32"/>
  <c r="L23" i="32"/>
  <c r="L24" i="32"/>
  <c r="L25" i="32"/>
  <c r="L26" i="32"/>
  <c r="L27" i="32"/>
  <c r="L28" i="32"/>
  <c r="L30" i="32"/>
  <c r="L31" i="32"/>
  <c r="L32" i="32"/>
  <c r="L33" i="32"/>
  <c r="L34" i="32"/>
  <c r="L36" i="32"/>
  <c r="G2" i="32"/>
  <c r="F2" i="32"/>
  <c r="D87" i="6"/>
  <c r="D72" i="6"/>
  <c r="D83" i="6"/>
  <c r="D97" i="6"/>
  <c r="D70" i="6"/>
  <c r="D88" i="6"/>
  <c r="D76" i="6"/>
  <c r="D78" i="6"/>
  <c r="D90" i="6"/>
  <c r="D98" i="6"/>
  <c r="D71" i="6"/>
  <c r="D74" i="6"/>
  <c r="D73" i="6"/>
  <c r="D92" i="6"/>
  <c r="D94" i="6"/>
  <c r="D82" i="6"/>
  <c r="D89" i="6"/>
  <c r="D96" i="6"/>
  <c r="D93" i="6"/>
  <c r="D77" i="6"/>
  <c r="D68" i="6"/>
  <c r="D69" i="6"/>
  <c r="D79" i="6"/>
  <c r="D85" i="6"/>
  <c r="D67" i="6"/>
  <c r="D95" i="6"/>
  <c r="D81" i="6"/>
  <c r="D91" i="6"/>
  <c r="D80" i="6"/>
  <c r="D66" i="6"/>
  <c r="D84" i="6"/>
  <c r="D99" i="6"/>
  <c r="D86" i="6"/>
  <c r="D75" i="6"/>
  <c r="J2" i="32"/>
  <c r="I2" i="32"/>
  <c r="W2" i="32"/>
  <c r="V2" i="32"/>
  <c r="U2" i="32"/>
  <c r="T2" i="32"/>
  <c r="S2" i="32"/>
  <c r="R2" i="32"/>
  <c r="AF27" i="26"/>
  <c r="P2" i="32"/>
  <c r="Q2" i="32"/>
  <c r="N2" i="32"/>
  <c r="O2" i="32"/>
  <c r="M2" i="32"/>
  <c r="L2" i="32"/>
  <c r="H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c r="U75" i="14"/>
  <c r="Y75" i="14"/>
  <c r="U71" i="14"/>
  <c r="Y71" i="14"/>
  <c r="U70" i="14"/>
  <c r="Y70" i="14"/>
  <c r="U69" i="14"/>
  <c r="Y69" i="14"/>
  <c r="U68" i="14"/>
  <c r="Y68" i="14"/>
  <c r="U67" i="14"/>
  <c r="Y67" i="14"/>
  <c r="U64" i="14"/>
  <c r="Y64" i="14"/>
  <c r="U60" i="14"/>
  <c r="Y60" i="14"/>
  <c r="U59" i="14"/>
  <c r="Y59" i="14"/>
  <c r="U56" i="14"/>
  <c r="Y56" i="14"/>
  <c r="U54" i="14"/>
  <c r="Y54" i="14"/>
  <c r="U52" i="14"/>
  <c r="Y52" i="14"/>
  <c r="U51" i="14"/>
  <c r="Y51" i="14"/>
  <c r="U46" i="14"/>
  <c r="Y46" i="14"/>
  <c r="U45" i="14"/>
  <c r="Y45" i="14"/>
  <c r="U82" i="14"/>
  <c r="U78" i="14"/>
  <c r="Y78" i="14"/>
  <c r="U73" i="14"/>
  <c r="Y73" i="14"/>
  <c r="U80" i="14"/>
  <c r="Y80" i="14"/>
  <c r="U55" i="14"/>
  <c r="Y55" i="14"/>
  <c r="U77" i="14"/>
  <c r="Y77" i="14"/>
  <c r="U72" i="14"/>
  <c r="Y72" i="14"/>
  <c r="U81" i="14"/>
  <c r="U74" i="14"/>
  <c r="Y74" i="14"/>
  <c r="U65" i="14"/>
  <c r="Y65" i="14"/>
  <c r="U57" i="14"/>
  <c r="Y57" i="14"/>
  <c r="U58" i="14"/>
  <c r="Y58" i="14"/>
  <c r="U61" i="14"/>
  <c r="Y61" i="14"/>
  <c r="U62" i="14"/>
  <c r="Y62" i="14"/>
  <c r="U63" i="14"/>
  <c r="Y63" i="14"/>
  <c r="U53" i="14"/>
  <c r="Y53" i="14"/>
  <c r="U66" i="14"/>
  <c r="Y66" i="14"/>
  <c r="U50" i="14"/>
  <c r="Y50" i="14"/>
  <c r="U49" i="14"/>
  <c r="Y49" i="14"/>
  <c r="U47" i="14"/>
  <c r="Y47" i="14"/>
  <c r="U48" i="14"/>
  <c r="Y48" i="14"/>
  <c r="A108" i="6"/>
  <c r="K6" i="32"/>
  <c r="K3" i="32"/>
  <c r="K4" i="32"/>
  <c r="K8" i="32"/>
  <c r="K12" i="32"/>
  <c r="K16" i="32"/>
  <c r="K20" i="32"/>
  <c r="K24" i="32"/>
  <c r="K28" i="32"/>
  <c r="K32" i="32"/>
  <c r="K36" i="32"/>
  <c r="K9" i="32"/>
  <c r="K13" i="32"/>
  <c r="K17" i="32"/>
  <c r="K21" i="32"/>
  <c r="K25" i="32"/>
  <c r="K29" i="32"/>
  <c r="K33" i="32"/>
  <c r="K37" i="32"/>
  <c r="K10" i="32"/>
  <c r="K14" i="32"/>
  <c r="K18" i="32"/>
  <c r="K22" i="32"/>
  <c r="K26" i="32"/>
  <c r="K30" i="32"/>
  <c r="K34" i="32"/>
  <c r="K7" i="32"/>
  <c r="K11" i="32"/>
  <c r="K15" i="32"/>
  <c r="K19" i="32"/>
  <c r="K23" i="32"/>
  <c r="K27" i="32"/>
  <c r="K31" i="32"/>
  <c r="K35" i="32"/>
  <c r="K2" i="32"/>
  <c r="K5" i="32"/>
</calcChain>
</file>

<file path=xl/comments1.xml><?xml version="1.0" encoding="utf-8"?>
<comments xmlns="http://schemas.openxmlformats.org/spreadsheetml/2006/main">
  <authors>
    <author>Munich Daniel</author>
  </authors>
  <commentList>
    <comment ref="X44" authorId="0">
      <text>
        <r>
          <rPr>
            <sz val="9"/>
            <color indexed="81"/>
            <rFont val="Tahoma"/>
            <family val="2"/>
          </rPr>
          <t xml:space="preserve">Table D3.2a. - primary
</t>
        </r>
      </text>
    </comment>
  </commentList>
</comments>
</file>

<file path=xl/comments2.xml><?xml version="1.0" encoding="utf-8"?>
<comments xmlns="http://schemas.openxmlformats.org/spreadsheetml/2006/main">
  <authors>
    <author>Munich Daniel</author>
  </authors>
  <commentList>
    <comment ref="AM43" authorId="0">
      <text>
        <r>
          <rPr>
            <sz val="9"/>
            <color indexed="81"/>
            <rFont val="Tahoma"/>
            <family val="2"/>
          </rPr>
          <t xml:space="preserve">Table D3.2a. - primary
</t>
        </r>
      </text>
    </comment>
  </commentList>
</comments>
</file>

<file path=xl/sharedStrings.xml><?xml version="1.0" encoding="utf-8"?>
<sst xmlns="http://schemas.openxmlformats.org/spreadsheetml/2006/main" count="7266" uniqueCount="622">
  <si>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</si>
  <si>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</si>
  <si>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</si>
  <si>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</si>
  <si>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</si>
  <si>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</si>
  <si>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</si>
  <si>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</si>
  <si>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</si>
  <si>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</si>
  <si>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</si>
  <si>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</si>
  <si>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</si>
  <si>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</si>
  <si>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</si>
  <si>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</si>
  <si>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</si>
  <si>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</si>
  <si>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</si>
  <si>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</si>
  <si>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</si>
  <si>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</si>
  <si>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</si>
  <si>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</si>
  <si>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</si>
  <si>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</si>
  <si>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</si>
  <si>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</si>
  <si>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</si>
  <si>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</si>
  <si>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</si>
  <si>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</si>
  <si>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</si>
  <si>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</si>
  <si>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</si>
  <si>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</si>
  <si>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</si>
  <si>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</si>
  <si>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</si>
  <si>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</si>
  <si>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</si>
  <si>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</si>
  <si>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</si>
  <si>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</si>
  <si>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</si>
  <si>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</si>
  <si>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</si>
  <si>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</si>
  <si>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</si>
  <si>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</si>
  <si>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</si>
  <si>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</si>
  <si>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</si>
  <si>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</si>
  <si>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</si>
  <si>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</si>
  <si>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</si>
  <si>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</si>
  <si>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</si>
  <si>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</si>
  <si>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</si>
  <si>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</si>
  <si>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</si>
  <si>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</si>
  <si>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</si>
  <si>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</si>
  <si>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</si>
  <si>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</si>
  <si>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</si>
  <si>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</si>
  <si>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</si>
  <si>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</si>
  <si>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</si>
  <si>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</si>
  <si>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</si>
  <si>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</si>
  <si>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</si>
  <si>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</si>
  <si>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</si>
  <si>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</si>
  <si>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</si>
  <si>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</si>
  <si>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</si>
  <si>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</si>
  <si>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</si>
  <si>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</si>
  <si>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</si>
  <si>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</si>
  <si>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</si>
  <si>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</si>
  <si>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</si>
  <si>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</si>
  <si>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</si>
  <si>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</si>
  <si>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</si>
  <si>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</si>
  <si>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</si>
  <si>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</si>
  <si>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</si>
  <si>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</si>
  <si>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</si>
  <si>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</si>
  <si>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</si>
  <si>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</si>
  <si>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</si>
  <si>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</si>
  <si>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</si>
  <si>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</si>
  <si>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</si>
  <si>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</si>
  <si>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</si>
  <si>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</si>
  <si>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</si>
  <si>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</si>
  <si>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</si>
  <si>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</si>
  <si>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</si>
  <si>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</si>
  <si>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</si>
  <si>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</si>
  <si>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</si>
  <si>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</si>
  <si>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</si>
  <si>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</si>
  <si>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</si>
  <si>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</si>
  <si>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</si>
  <si>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</si>
  <si>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</si>
  <si>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</si>
  <si>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</si>
  <si>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</si>
  <si>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</si>
  <si>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</si>
  <si>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</si>
  <si>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</si>
  <si>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</si>
  <si>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</si>
  <si>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</si>
  <si>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</si>
  <si>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</si>
  <si>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</si>
  <si>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</si>
  <si>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</si>
  <si>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</si>
  <si>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</si>
  <si>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</si>
  <si>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</si>
  <si>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</si>
  <si>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</si>
  <si>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</si>
  <si>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</si>
  <si>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</si>
  <si>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</si>
  <si>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</si>
  <si>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</si>
  <si>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</si>
  <si>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</si>
  <si>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</si>
  <si>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</si>
  <si>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</si>
  <si>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</si>
  <si>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</si>
  <si>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</si>
  <si>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</si>
  <si>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</si>
  <si>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</si>
  <si>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</si>
  <si>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</si>
  <si>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</si>
  <si>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</si>
  <si>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</si>
  <si>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</si>
  <si>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</si>
  <si>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</si>
  <si>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</si>
  <si>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</si>
  <si>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</si>
  <si>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</si>
  <si>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</si>
  <si>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</si>
  <si>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</si>
  <si>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</si>
  <si>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</si>
  <si>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</si>
  <si>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</si>
  <si>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</si>
  <si>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</si>
  <si>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</si>
  <si>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</si>
  <si>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</si>
  <si>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</si>
  <si>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</si>
  <si>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</si>
  <si>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</si>
  <si>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</si>
  <si>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</si>
  <si>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</si>
  <si>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</si>
  <si>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</si>
  <si>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</si>
  <si>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</si>
  <si>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</si>
  <si>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</si>
  <si>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</si>
  <si>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</si>
  <si>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</si>
  <si>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</si>
  <si>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</si>
  <si>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</si>
  <si>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</si>
  <si>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</si>
  <si>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</si>
  <si>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</si>
  <si>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</si>
  <si>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</si>
  <si>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</si>
  <si>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</si>
  <si>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</si>
  <si>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</si>
  <si>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</si>
  <si>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</si>
  <si>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</si>
  <si>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</si>
  <si>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</si>
  <si>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</si>
  <si>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</si>
  <si>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</si>
  <si>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</si>
  <si>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</si>
  <si>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</si>
  <si>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</si>
  <si>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</si>
  <si>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</si>
  <si>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</si>
  <si>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</si>
  <si>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</si>
  <si>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</si>
  <si>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</si>
  <si>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</si>
  <si>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</si>
  <si>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</si>
  <si>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</si>
  <si>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</si>
  <si>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</si>
  <si>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</si>
  <si>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</si>
  <si>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</si>
  <si>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</si>
  <si>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</si>
  <si>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</si>
  <si>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</si>
  <si>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</si>
  <si>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</si>
  <si>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</si>
  <si>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</si>
  <si>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</si>
  <si>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</si>
  <si>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</si>
  <si>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</si>
  <si>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</si>
  <si>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</si>
  <si>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</si>
  <si>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</si>
  <si>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</si>
  <si>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</si>
  <si>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</si>
  <si>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</si>
  <si>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</si>
  <si>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</si>
  <si>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</si>
  <si>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</si>
  <si>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</si>
  <si>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</si>
  <si>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</si>
  <si>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</si>
  <si>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</si>
  <si>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</si>
  <si>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</si>
  <si>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</si>
  <si>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</si>
  <si>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</si>
  <si>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</si>
  <si>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</si>
  <si>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</si>
  <si>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</si>
  <si>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</si>
  <si>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</si>
  <si>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</si>
  <si>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</si>
  <si>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</si>
  <si>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</si>
  <si>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</si>
  <si>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</si>
  <si>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</si>
  <si>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</si>
  <si>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</si>
  <si>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</si>
  <si>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</si>
  <si>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</si>
  <si>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</si>
  <si>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</si>
  <si>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</si>
  <si>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</si>
  <si>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</si>
  <si>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</si>
  <si>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</si>
  <si>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</si>
  <si>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</si>
  <si>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</si>
  <si>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</si>
  <si>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</si>
  <si>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</si>
  <si>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</si>
  <si>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</si>
  <si>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</si>
  <si>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</si>
  <si>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</si>
  <si>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</si>
  <si>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</si>
  <si>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</si>
  <si>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</si>
  <si>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</si>
  <si>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</si>
  <si>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</si>
  <si>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</si>
  <si>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</si>
  <si>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</si>
  <si>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</si>
  <si>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</si>
  <si>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</si>
  <si>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</si>
  <si>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</si>
  <si>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</si>
  <si>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</si>
  <si>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</si>
  <si>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</si>
  <si>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</si>
  <si>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</si>
  <si>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</si>
  <si>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</si>
  <si>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</si>
  <si>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</si>
  <si>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</si>
  <si>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</si>
  <si>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</si>
  <si>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</si>
  <si>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</si>
  <si>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</si>
  <si>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</si>
  <si>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</si>
  <si>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</si>
  <si>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</si>
  <si>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</si>
  <si>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</si>
  <si>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</si>
  <si>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</si>
  <si>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</si>
  <si>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</si>
  <si>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</si>
  <si>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</si>
  <si>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</si>
  <si>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</si>
  <si>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</si>
  <si>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</si>
  <si>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</si>
  <si>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</si>
  <si>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</si>
  <si>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</si>
  <si>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</si>
  <si>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</si>
  <si>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</si>
  <si>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</si>
  <si>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</si>
  <si>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</si>
  <si>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</si>
  <si>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</si>
  <si>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</si>
  <si>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</si>
  <si>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</si>
  <si>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</si>
  <si>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</si>
  <si>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</si>
  <si>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</si>
  <si>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</si>
  <si>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</si>
  <si>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http://dx.doi.org/10.1787/888933398014 </t>
  </si>
  <si>
    <t>ref</t>
  </si>
  <si>
    <t>B1.3</t>
  </si>
  <si>
    <t>B1.4</t>
  </si>
  <si>
    <t>B1:4</t>
  </si>
  <si>
    <t>B2.2</t>
  </si>
  <si>
    <t>B4.1</t>
  </si>
  <si>
    <t xml:space="preserve"> </t>
  </si>
  <si>
    <t>B7.2</t>
  </si>
  <si>
    <t>B6.1</t>
  </si>
  <si>
    <t>B6.2</t>
  </si>
  <si>
    <t>http://dx.doi.org/10.1787/888933398952</t>
  </si>
  <si>
    <t>D3.2</t>
  </si>
  <si>
    <t xml:space="preserve">http://dx.doi.org/10.1787/888933399159 </t>
  </si>
  <si>
    <t xml:space="preserve">http://dx.doi.org/10.1787/888933399179 </t>
  </si>
  <si>
    <t>D5.1</t>
  </si>
  <si>
    <t>D5.3</t>
  </si>
  <si>
    <t>Veřejné výdaje</t>
  </si>
  <si>
    <t>Soukromé výdaje</t>
  </si>
  <si>
    <t>Kumulované výdaje na studenta během očekávané doby trvání studia na 1. stupni ZŠ</t>
  </si>
  <si>
    <t>Kumulované výdaje na studenta během očekávané doby trvání studia na 2. stupni ZŠ</t>
  </si>
  <si>
    <t>&lt; 30 let</t>
  </si>
  <si>
    <t>30-39 let</t>
  </si>
  <si>
    <t>40-49 let</t>
  </si>
  <si>
    <t xml:space="preserve"> ≥ 50 let</t>
  </si>
  <si>
    <t>CountryCode</t>
  </si>
  <si>
    <t>AU</t>
  </si>
  <si>
    <t>AT</t>
  </si>
  <si>
    <t>BE</t>
  </si>
  <si>
    <t>CA</t>
  </si>
  <si>
    <t>CZ</t>
  </si>
  <si>
    <t>DK</t>
  </si>
  <si>
    <t>EE</t>
  </si>
  <si>
    <t>FI</t>
  </si>
  <si>
    <t>FR</t>
  </si>
  <si>
    <t>DE</t>
  </si>
  <si>
    <t>HU</t>
  </si>
  <si>
    <t>IE</t>
  </si>
  <si>
    <t>IL</t>
  </si>
  <si>
    <t>IT</t>
  </si>
  <si>
    <t>JP</t>
  </si>
  <si>
    <t>KR</t>
  </si>
  <si>
    <t>LV</t>
  </si>
  <si>
    <t>LT</t>
  </si>
  <si>
    <t>NL</t>
  </si>
  <si>
    <t>NZ</t>
  </si>
  <si>
    <t>NO</t>
  </si>
  <si>
    <t>PL</t>
  </si>
  <si>
    <t>PT</t>
  </si>
  <si>
    <t>RU</t>
  </si>
  <si>
    <t>SK</t>
  </si>
  <si>
    <t>SI</t>
  </si>
  <si>
    <t>ES</t>
  </si>
  <si>
    <t>SE</t>
  </si>
  <si>
    <t>CH</t>
  </si>
  <si>
    <t>TR</t>
  </si>
  <si>
    <t>GB</t>
  </si>
  <si>
    <t>USA</t>
  </si>
  <si>
    <t>US</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</si>
  <si>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</si>
  <si>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</si>
  <si>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</si>
  <si>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</si>
  <si>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</si>
  <si>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</si>
  <si>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</si>
  <si>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</si>
  <si>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</si>
  <si>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</si>
  <si>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</si>
  <si>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</si>
  <si>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</si>
  <si>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</si>
  <si>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</si>
  <si>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</si>
  <si>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</si>
  <si>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</si>
  <si>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</si>
  <si>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</si>
  <si>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</si>
  <si>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</si>
  <si>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</si>
  <si>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</si>
  <si>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</si>
  <si>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</si>
  <si>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</si>
  <si>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</si>
  <si>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</si>
  <si>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</si>
  <si>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</si>
  <si>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</si>
  <si>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</si>
  <si>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</si>
  <si>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</si>
  <si>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</si>
  <si>
    <t>Roční výdaje na studenta na 1. stupni ZŠ</t>
  </si>
  <si>
    <t>Roční výdaje na studenta na 2. stupni ZŠ</t>
  </si>
  <si>
    <t>unit</t>
  </si>
  <si>
    <t>% HDP</t>
  </si>
  <si>
    <t>Celkové veřejné výdaje na vzdělávání jako podíl na celkových veřejných výdajích</t>
  </si>
  <si>
    <t>Description</t>
  </si>
  <si>
    <t>Soukromé výdaje na vzdělávací instituce jako podíl na HDP</t>
  </si>
  <si>
    <t>Celkové výdaje na vzdělávací instituce jako podíl na HDP</t>
  </si>
  <si>
    <t>Náklady na učitelské platy připadající na jednoho studenta na 1. stupni ZŠ v poměru k HDP na hlavu</t>
  </si>
  <si>
    <t>Náklady na učitelské platy připadající na jednoho studenta na 2. stupni ZŠ v poměru k HDP na hlavu</t>
  </si>
  <si>
    <t>Podíl provozních výdajů na celkových výdajích na vzdělávání na 1. stupni ZŠ</t>
  </si>
  <si>
    <t>Podíl provozních výdajů na celkových výdajích na vzdělávání na 2. stupni ZŠ</t>
  </si>
  <si>
    <t>Výdaje na platy učitelů 1. stupně ZŠ jako podíl celkových výdajů na 1. stupeň ZŠ</t>
  </si>
  <si>
    <t>Výdaje na platy učitelů 1. stupně ZŠ jako podíl provozních výdajů na 1. stupeň ZŠ</t>
  </si>
  <si>
    <t>Platy učitelů 1. stupně ZŠ v relaci k platům ostatních VŠ vzdělaných pracovníků</t>
  </si>
  <si>
    <t>Platy učitelů 2. stupně ZŠ v relaci k platům ostatních VŠ vzdělaných pracovníků</t>
  </si>
  <si>
    <t>Věková struktura učitelů 1. stupně ZŠ: pod 30</t>
  </si>
  <si>
    <t>Věková struktura učitelů 1. stupně ZŠ:  30-39</t>
  </si>
  <si>
    <t>min</t>
  </si>
  <si>
    <t>max</t>
  </si>
  <si>
    <t>Veřejné výdaje na vzdělávací instituce jako podíl na HDP</t>
  </si>
  <si>
    <t>Tooltip</t>
  </si>
  <si>
    <t>English</t>
  </si>
  <si>
    <t>V_zemi</t>
  </si>
  <si>
    <t>V Austrálii</t>
  </si>
  <si>
    <t>V Rakousku</t>
  </si>
  <si>
    <t>V Belgii</t>
  </si>
  <si>
    <t>V Kanadě</t>
  </si>
  <si>
    <t>V Česku</t>
  </si>
  <si>
    <t>V Dánsku</t>
  </si>
  <si>
    <t>V Estonsku</t>
  </si>
  <si>
    <t>Ve Francii</t>
  </si>
  <si>
    <t>V Německu</t>
  </si>
  <si>
    <t>V Maďarsku</t>
  </si>
  <si>
    <t>Na Islandu</t>
  </si>
  <si>
    <t>V Irsku</t>
  </si>
  <si>
    <t>V Izraeli</t>
  </si>
  <si>
    <t>V Itálii</t>
  </si>
  <si>
    <t>V Japonsku</t>
  </si>
  <si>
    <t>V Jižní Koreji</t>
  </si>
  <si>
    <t>V Lotyšsku</t>
  </si>
  <si>
    <t>V Litvě</t>
  </si>
  <si>
    <t>V Lucembursku</t>
  </si>
  <si>
    <t>V Nizozemsku</t>
  </si>
  <si>
    <t>Na Novém Zélandu</t>
  </si>
  <si>
    <t>V Norsku</t>
  </si>
  <si>
    <t>V Polsku</t>
  </si>
  <si>
    <t>V Portugalsku</t>
  </si>
  <si>
    <t>V Rusku</t>
  </si>
  <si>
    <t>Na Slovensku</t>
  </si>
  <si>
    <t>Ve Slovinsku</t>
  </si>
  <si>
    <t>Ve Španělsku</t>
  </si>
  <si>
    <t>Ve Švédsku</t>
  </si>
  <si>
    <t>Ve Švýcarsku</t>
  </si>
  <si>
    <t>V Turecku</t>
  </si>
  <si>
    <t>Ve Spojeném království</t>
  </si>
  <si>
    <t>V USA</t>
  </si>
  <si>
    <t>Czech</t>
  </si>
  <si>
    <t>round</t>
  </si>
  <si>
    <t>Ve Finsku</t>
  </si>
  <si>
    <t>LegendInterval</t>
  </si>
  <si>
    <t>LegendCount</t>
  </si>
  <si>
    <t>0.2</t>
  </si>
  <si>
    <t>ShortName</t>
  </si>
  <si>
    <t>Výdaje na studenta</t>
  </si>
  <si>
    <t>Makroekonomické výdaje</t>
  </si>
  <si>
    <t>Platy Učitelů</t>
  </si>
  <si>
    <t>Charakteristiky učitelů</t>
  </si>
  <si>
    <t>Veřejné výdaje vůči HDP</t>
  </si>
  <si>
    <t>Roční na 1. stupni</t>
  </si>
  <si>
    <t>Roční na 2. stupni</t>
  </si>
  <si>
    <t>Kumulované na 1. stupni</t>
  </si>
  <si>
    <t>Struktura výdajů</t>
  </si>
  <si>
    <t>Podíl mužů mezi učiteli základních a středních škol</t>
  </si>
  <si>
    <t>Category Title</t>
  </si>
  <si>
    <t>CategoryShort</t>
  </si>
  <si>
    <t>VydajeStudent</t>
  </si>
  <si>
    <t>MakroVydaje</t>
  </si>
  <si>
    <t>PlatyUcitelu</t>
  </si>
  <si>
    <t>StrukturaVydaju</t>
  </si>
  <si>
    <t>Charakteristiky</t>
  </si>
  <si>
    <t>Kumulované na 2. stupni</t>
  </si>
  <si>
    <t>Soukromé výdaje vůči HDP</t>
  </si>
  <si>
    <t>Celkové výdaje vůči HDP</t>
  </si>
  <si>
    <t>Učitelé vůči absolventům VŠ (1. stupeň)</t>
  </si>
  <si>
    <t>Podíl provozních výdajů (1. stupeň)</t>
  </si>
  <si>
    <t>Podíl provozních výdajů (2. stupeň)</t>
  </si>
  <si>
    <t>Platy učitelů vůči celkovým výdajům</t>
  </si>
  <si>
    <t>Platy učitelů vůči provozním výdajům</t>
  </si>
  <si>
    <t>Podíl učitelů pod 30 let</t>
  </si>
  <si>
    <t>ageBelow40</t>
  </si>
  <si>
    <t>AgeBelow 40</t>
  </si>
  <si>
    <t>maleSh</t>
  </si>
  <si>
    <t>Podíl učitelů na 1. stupni ZŠ mladších než 30 let</t>
  </si>
  <si>
    <t>Podíl učitelů na 1. stupni ZŠ mladších než 40 let</t>
  </si>
  <si>
    <t>Podíl učitelů pod 40 let</t>
  </si>
  <si>
    <t>Roční výdaje na žáka na 1. stupni ZŠ</t>
  </si>
  <si>
    <t>Roční výdaje na žáka na 2. stupni ZŠ</t>
  </si>
  <si>
    <t>Kumulované výdaje na žáka během očekávané doby trvání studia na 1. stupni ZŠ</t>
  </si>
  <si>
    <t>Kumulované výdaje na žáka během očekávané doby trvání studia na 2. stupni ZŠ</t>
  </si>
  <si>
    <t>Veřejné výdaje vůči celkovým veřejným výdajům</t>
  </si>
  <si>
    <t>Nízké výdaje na platy českých učitelů se promítají i do velmi nestandardní struktury výdajů na školství: ČR vykazuje nízké provozní výdaje na školství  jako podíl na celkových vzdělávacích výdajích země.</t>
  </si>
  <si>
    <t>Nízkou atraktivitu učitelské profese v ČR indikuje i nízký podíl mužů mezi učitely na 1. stupni ZŠ.</t>
  </si>
  <si>
    <t>Nízkou atraktivitu učitelské profese v ČR indikuje i nízký podíl učitelů mladších než 30 let mezi učitely na 1. stupni ZŠ.</t>
  </si>
  <si>
    <t>Nízkou atraktivitu učitelské profese v ČR indikuje i nízký podíl učitelů mladších než 40 let mezi učitely na 1. stupni ZŠ.</t>
  </si>
  <si>
    <t>Podíl mužů mezi učiteli</t>
  </si>
  <si>
    <t>Ukazatel srovnává celkové výdaje na 1. stupeň  ZŠ. Propočet v USD v paritě koupní síly umožňuje srovnávat výdaje mezi zeměmi, propočet na žáka navíc srovnání očisťuje o rozdíly ve velikosti tříd a škol.</t>
  </si>
  <si>
    <t>Ukazatel srovnává celkové výdaje na 2. stupeň  ZŠ. Propočet v USD v paritě koupní síly umožňuje srovnávat výdaje mezi zeměmi, propočet na žáka navíc srovnání očisťuje o rozdíly ve velikosti tříd a škol.</t>
  </si>
  <si>
    <t>Ukazatel narozdíl od ročních výdajů na jednoho žáka na 1. stupni ZŠ sleduje kumulované výdaje, čímž se zohledňují i rozdíly napříč zeměmi v délce studia.</t>
  </si>
  <si>
    <t>Ukazatel narozdíl od ročních výdajů na jednoho žáka na 2. stupni ZŠ sleduje kumulované výdaje, čímž se zohledňují i rozdíly napříč zeměmi v délce studia.</t>
  </si>
  <si>
    <t>Ukazatel srovnává veřejné výdaje na vzdělávací instituce jako podíl na HDP. Zatímco srovnání na základě absolutních výdajů může skreslovat ve prospěch bohatších zemí, relativní srovnání pomocí HDP zohledňuje rozdílné ekonomické podmínky napříč zeměmi.</t>
  </si>
  <si>
    <t>Ukazatel srovnává soukromé výdaje na vzdělávací instituce jako podíl na HDP. Zatímco srovnání na základě absolutních výdajů může skreslovat ve prospěch bohatších zemí, relativní srovnání pomocí HDP zohledňuje rozdílné ekonomické podmínky napříč zeměmi.</t>
  </si>
  <si>
    <t>Ukazatel srovnává celkové výdaje (t.j. věřejné + soukromé výdaje) na vzdělávací instituce jako podíl na HDP. Zatímco srovnání na základě absolutních výdajů může skreslovat ve prospěch bohatších zemí, relativní srovnání pomocí HDP zohledňuje rozdílné ekonomické podmínky napříč zeměmi.</t>
  </si>
  <si>
    <t>Ukazatel srovnává veřejné výdaje na vzdělávací instituce ne jako podíl na HDP, ale jako podíl na celkových veřejných výdajech. I zde zaujíma ČR jednu z posledních pozic.</t>
  </si>
  <si>
    <t>Ukazatel poukazuje na nízký podíl platů učitelů na celkových výdajech na 1. stupeň ZŠ.</t>
  </si>
  <si>
    <t>Ukazatel srovnáva jakou část provozních výdajů na 1. stupeň ZŠ tvoří výdaje učitelů.</t>
  </si>
  <si>
    <t>Ukazatel srovnává jak platově atraktivní je profese učitele na 1. stupni ZŠ vůči alternativní kariéře absolventa VŠ.</t>
  </si>
  <si>
    <t>Ukazatel srovnává jak platově atraktivní je profese učitele na 2. stupni ZŠ vůči alternativní kariéře absolventa VŠ.</t>
  </si>
  <si>
    <t>%c0 vydává na studenta ročně %n USD v PPS</t>
  </si>
  <si>
    <t>%c0 vydává na studenta za celou dobu studia %n USD v PPS</t>
  </si>
  <si>
    <t>%c6 tvoří věrejné výdaje na školství %n % HDP</t>
  </si>
  <si>
    <t>%c6 tvoří soukromé výdaje na školství %n % HDP</t>
  </si>
  <si>
    <t>%c6 tvoří celkové výdaje na školství %n % HDP</t>
  </si>
  <si>
    <t>Ukazatel srovnává náklady na platy učitelů na 1. stupni ZŠ upravené o počet žáků jako percento HDP na hlavu,  čímž se zohledňují ekonomické rozdíly napříč zeměmi.</t>
  </si>
  <si>
    <t>Ukazatel srovnává náklady na platy učitelů na 2. stupni ZŠ upravené o počet žáků jako percento HDP na hlavu,  čímž se zohledňují ekonomické rozdíly napříč zeměmi.</t>
  </si>
  <si>
    <t>Náklady na učitelské platy připadající na jednoho žáka na 1. stupni ZŠ v poměru k HDP na hlavu</t>
  </si>
  <si>
    <t>Náklady na učitelské platy připadající na jednoho žáka na 2. stupni ZŠ v poměru k HDP na hlavu</t>
  </si>
  <si>
    <t>%c6 tvoří věrejné výdaje %n % celkových veřejných výdajů</t>
  </si>
  <si>
    <t>Na žáka k HDP na hlavu (1. stupeň)</t>
  </si>
  <si>
    <t>Na žáka k HDP na hlavu (2. stupeň)</t>
  </si>
  <si>
    <t>%c6 tvoří učitelské platy na žáka %n % HDP na hlavu</t>
  </si>
  <si>
    <t>%c6 tvoří provozní náklady %n % celkových výdajů na vzdělávání</t>
  </si>
  <si>
    <t>%c6 tvoří platy učitelů %n % celkových výdajů</t>
  </si>
  <si>
    <t>%c6 tvoří platy učitelů %n % provozních výdajů</t>
  </si>
  <si>
    <t>Učitelé vůči absolventům VŠ (2. stupeň)</t>
  </si>
  <si>
    <t>%c6 je %n % učitelů mladších než 30 let</t>
  </si>
  <si>
    <t>%c6 je %n % učitelů mladších než 40 let</t>
  </si>
  <si>
    <t>%c6 je %n % mužů mezi učiteli</t>
  </si>
  <si>
    <t>USD v PPP</t>
  </si>
  <si>
    <t>%</t>
  </si>
  <si>
    <t>%c6 dostávají učitelé %n % platů ostatních absolventů VŠ</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</si>
</sst>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
    <numFmt numFmtId="167" formatCode="0.00\ "/>
    <numFmt numFmtId="168" formatCode="0\ "/>
    <numFmt numFmtId="169" formatCode="0.0\ \ ;@\ \ \ \ "/>
    <numFmt numFmtId="170" formatCode="###\ ##0"/>
  </numFmts>
  <fonts count="80">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ont>
    <font>
      <sz val="10"/>
      <color rgb="FF1C1C19"/>
      <name val="Arial"/>
    </font>
    <font>
      <sz val="11"/>
      <color theme="1"/>
      <name val="Calibri"/>
      <family val="2"/>
      <scheme val="minor"/>
    </font>
    <font>
      <sz val="10"/>
      <color theme="5"/>
      <name val="Arial"/>
      <family val="2"/>
    </font>
    <font>
      <sz val="10"/>
      <color theme="3" tint="0.39997558519241921"/>
      <name val="Arial"/>
      <family val="2"/>
    </font>
    <font>
      <sz val="10"/>
      <color theme="6" tint="-0.249977111117893"/>
      <name val="Arial"/>
      <family val="2"/>
    </font>
    <font>
      <sz val="10"/>
      <color rgb="FF4F81BE"/>
      <name val="Arial"/>
      <family val="2"/>
    </font>
  </fonts>
  <fills count="15">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60">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0" fontId="75" fillId="0" borderId="0" xfId="27"/>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xf numFmtId="9" fontId="63" fillId="0" borderId="0" xfId="0" applyNumberFormat="1" applyFont="1" applyFill="1" applyBorder="1"/>
    <xf numFmtId="9" fontId="72" fillId="0" borderId="0" xfId="24" applyNumberFormat="1" applyFont="1" applyFill="1" applyBorder="1" applyAlignment="1">
      <alignment vertical="top" wrapText="1"/>
    </xf>
    <xf numFmtId="9" fontId="0" fillId="0" borderId="0" xfId="0" applyNumberFormat="1" applyFont="1" applyFill="1" applyBorder="1"/>
    <xf numFmtId="9" fontId="68" fillId="0" borderId="0" xfId="4" applyFont="1" applyFill="1" applyBorder="1" applyAlignment="1">
      <alignment horizontal="left" vertical="center"/>
    </xf>
    <xf numFmtId="2" fontId="68" fillId="0" borderId="0" xfId="0" applyNumberFormat="1" applyFont="1" applyFill="1" applyBorder="1" applyAlignment="1">
      <alignment horizontal="left" vertical="center"/>
    </xf>
    <xf numFmtId="0" fontId="0" fillId="0" borderId="0" xfId="0" applyFont="1" applyFill="1" applyBorder="1" applyAlignment="1">
      <alignment horizontal="left" vertical="center" readingOrder="1"/>
    </xf>
    <xf numFmtId="0" fontId="76" fillId="0" borderId="0" xfId="0" applyFont="1" applyFill="1" applyBorder="1"/>
    <xf numFmtId="0" fontId="76" fillId="0" borderId="0" xfId="0" applyFont="1" applyFill="1" applyBorder="1" applyAlignment="1">
      <alignment horizontal="left"/>
    </xf>
    <xf numFmtId="0" fontId="76" fillId="0" borderId="0" xfId="0" applyFont="1" applyFill="1" applyBorder="1" applyAlignment="1">
      <alignment horizontal="left" vertical="top"/>
    </xf>
    <xf numFmtId="0" fontId="77" fillId="0" borderId="0" xfId="0" applyFont="1" applyFill="1" applyBorder="1"/>
    <xf numFmtId="0" fontId="78" fillId="0" borderId="0" xfId="0" applyFont="1" applyFill="1" applyBorder="1"/>
    <xf numFmtId="0" fontId="78" fillId="0" borderId="0" xfId="0" applyFont="1" applyFill="1" applyBorder="1" applyAlignment="1">
      <alignment horizontal="left"/>
    </xf>
    <xf numFmtId="0" fontId="78" fillId="0" borderId="0" xfId="0" applyFont="1" applyFill="1" applyBorder="1" applyAlignment="1">
      <alignment horizontal="left" vertical="center" readingOrder="1"/>
    </xf>
    <xf numFmtId="0" fontId="23" fillId="0" borderId="0" xfId="0" applyFont="1" applyFill="1" applyBorder="1"/>
    <xf numFmtId="0" fontId="23" fillId="0" borderId="0" xfId="0" applyFont="1" applyFill="1" applyBorder="1" applyAlignment="1">
      <alignment horizontal="left"/>
    </xf>
    <xf numFmtId="0" fontId="23" fillId="0" borderId="0" xfId="0" applyFont="1" applyFill="1" applyBorder="1" applyAlignment="1">
      <alignment horizontal="left" vertical="center" readingOrder="1"/>
    </xf>
    <xf numFmtId="0" fontId="23" fillId="0" borderId="0" xfId="24" applyFont="1" applyFill="1" applyBorder="1" applyAlignment="1">
      <alignment horizontal="left" vertical="top" wrapText="1"/>
    </xf>
    <xf numFmtId="0" fontId="0" fillId="0" borderId="0" xfId="0" applyFont="1" applyFill="1" applyBorder="1" applyAlignment="1">
      <alignment horizontal="left"/>
    </xf>
    <xf numFmtId="0" fontId="77" fillId="0" borderId="0" xfId="13" applyNumberFormat="1" applyFont="1" applyFill="1" applyBorder="1" applyAlignment="1">
      <alignment horizontal="left" vertical="center" wrapText="1"/>
    </xf>
    <xf numFmtId="0" fontId="77" fillId="0" borderId="0" xfId="14" applyNumberFormat="1" applyFont="1" applyFill="1" applyBorder="1" applyAlignment="1">
      <alignment horizontal="left" vertical="center" wrapText="1"/>
    </xf>
    <xf numFmtId="9" fontId="79" fillId="7" borderId="0" xfId="0" applyNumberFormat="1" applyFont="1" applyFill="1" applyBorder="1"/>
    <xf numFmtId="0" fontId="79" fillId="7" borderId="0" xfId="0" applyFont="1" applyFill="1" applyBorder="1" applyAlignment="1">
      <alignment horizontal="left" vertical="center" readingOrder="1"/>
    </xf>
    <xf numFmtId="0" fontId="77" fillId="7" borderId="0" xfId="13" applyNumberFormat="1" applyFont="1" applyFill="1" applyBorder="1" applyAlignment="1">
      <alignment horizontal="left" vertical="center" wrapText="1"/>
    </xf>
    <xf numFmtId="9" fontId="1" fillId="7" borderId="0" xfId="0" applyNumberFormat="1" applyFont="1" applyFill="1" applyBorder="1"/>
    <xf numFmtId="9" fontId="1" fillId="0" borderId="0" xfId="0" applyNumberFormat="1" applyFont="1" applyFill="1" applyBorder="1" applyAlignment="1"/>
    <xf numFmtId="164" fontId="1" fillId="14" borderId="0" xfId="24" applyNumberFormat="1" applyFont="1" applyFill="1" applyBorder="1"/>
    <xf numFmtId="0" fontId="3" fillId="0" borderId="0" xfId="24" applyFont="1" applyAlignment="1">
      <alignment horizontal="left" vertical="center" wrapText="1"/>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66" fontId="21" fillId="0" borderId="26" xfId="14" applyNumberFormat="1" applyFont="1" applyFill="1" applyBorder="1" applyAlignment="1">
      <alignment horizontal="center" vertical="center"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0" fontId="21" fillId="3" borderId="39" xfId="0" applyFont="1" applyFill="1" applyBorder="1" applyAlignment="1">
      <alignment horizontal="center" vertical="top" wrapText="1"/>
    </xf>
    <xf numFmtId="0" fontId="0" fillId="0" borderId="40" xfId="0" applyBorder="1" applyAlignment="1">
      <alignment horizontal="center" vertical="top" wrapText="1"/>
    </xf>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externalLink" Target="externalLinks/externalLink28.xml"/><Relationship Id="rId68" Type="http://schemas.openxmlformats.org/officeDocument/2006/relationships/externalLink" Target="externalLinks/externalLink33.xml"/><Relationship Id="rId76" Type="http://schemas.openxmlformats.org/officeDocument/2006/relationships/externalLink" Target="externalLinks/externalLink41.xml"/><Relationship Id="rId84" Type="http://schemas.openxmlformats.org/officeDocument/2006/relationships/externalLink" Target="externalLinks/externalLink49.xml"/><Relationship Id="rId7" Type="http://schemas.openxmlformats.org/officeDocument/2006/relationships/worksheet" Target="worksheets/sheet7.xml"/><Relationship Id="rId71"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externalLink" Target="externalLinks/externalLink31.xml"/><Relationship Id="rId74" Type="http://schemas.openxmlformats.org/officeDocument/2006/relationships/externalLink" Target="externalLinks/externalLink39.xml"/><Relationship Id="rId79" Type="http://schemas.openxmlformats.org/officeDocument/2006/relationships/externalLink" Target="externalLinks/externalLink44.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externalLink" Target="externalLinks/externalLink34.xml"/><Relationship Id="rId77" Type="http://schemas.openxmlformats.org/officeDocument/2006/relationships/externalLink" Target="externalLinks/externalLink4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80" Type="http://schemas.openxmlformats.org/officeDocument/2006/relationships/externalLink" Target="externalLinks/externalLink45.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70" Type="http://schemas.openxmlformats.org/officeDocument/2006/relationships/externalLink" Target="externalLinks/externalLink35.xml"/><Relationship Id="rId75" Type="http://schemas.openxmlformats.org/officeDocument/2006/relationships/externalLink" Target="externalLinks/externalLink40.xml"/><Relationship Id="rId83" Type="http://schemas.openxmlformats.org/officeDocument/2006/relationships/externalLink" Target="externalLinks/externalLink48.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81" Type="http://schemas.openxmlformats.org/officeDocument/2006/relationships/externalLink" Target="externalLinks/externalLink46.xml"/><Relationship Id="rId86"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0.xml"/></Relationships>
</file>

<file path=xl/charts/_rels/chart23.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3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45.xml"/></Relationships>
</file>

<file path=xl/charts/_rels/chart33.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chartUserShapes" Target="../drawings/drawing47.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chartUserShapes" Target="../drawings/drawing5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microsoft.com/office/2011/relationships/chartStyle" Target="style12.xml"/><Relationship Id="rId2" Type="http://schemas.microsoft.com/office/2011/relationships/chartColorStyle" Target="colors12.xml"/><Relationship Id="rId1" Type="http://schemas.openxmlformats.org/officeDocument/2006/relationships/chartUserShapes" Target="../drawings/drawing60.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xmlns:c16r2="http://schemas.microsoft.com/office/drawing/2015/06/char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295648640"/>
        <c:axId val="295655296"/>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xmlns:c16r2="http://schemas.microsoft.com/office/drawing/2015/06/char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xmlns:c16r2="http://schemas.microsoft.com/office/drawing/2015/06/char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295648640"/>
        <c:axId val="295655296"/>
      </c:lineChart>
      <c:catAx>
        <c:axId val="29564864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295655296"/>
        <c:crosses val="autoZero"/>
        <c:auto val="1"/>
        <c:lblAlgn val="ctr"/>
        <c:lblOffset val="0"/>
        <c:tickLblSkip val="1"/>
        <c:noMultiLvlLbl val="0"/>
      </c:catAx>
      <c:valAx>
        <c:axId val="29565529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295648640"/>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xmlns:c16r2="http://schemas.microsoft.com/office/drawing/2015/06/char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xmlns:c16r2="http://schemas.microsoft.com/office/drawing/2015/06/char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xmlns:c16r2="http://schemas.microsoft.com/office/drawing/2015/06/char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296499840"/>
        <c:axId val="296505728"/>
      </c:barChart>
      <c:catAx>
        <c:axId val="29649984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296505728"/>
        <c:crosses val="autoZero"/>
        <c:auto val="1"/>
        <c:lblAlgn val="ctr"/>
        <c:lblOffset val="0"/>
        <c:tickLblSkip val="1"/>
        <c:noMultiLvlLbl val="0"/>
      </c:catAx>
      <c:valAx>
        <c:axId val="29650572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296499840"/>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xmlns:c16r2="http://schemas.microsoft.com/office/drawing/2015/06/char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xmlns:c16r2="http://schemas.microsoft.com/office/drawing/2015/06/char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317645568"/>
        <c:axId val="317647488"/>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xmlns:c16r2="http://schemas.microsoft.com/office/drawing/2015/06/char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317645568"/>
        <c:axId val="317647488"/>
      </c:lineChart>
      <c:catAx>
        <c:axId val="31764556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317647488"/>
        <c:crosses val="autoZero"/>
        <c:auto val="1"/>
        <c:lblAlgn val="ctr"/>
        <c:lblOffset val="0"/>
        <c:tickLblSkip val="1"/>
        <c:noMultiLvlLbl val="0"/>
      </c:catAx>
      <c:valAx>
        <c:axId val="317647488"/>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31764556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317705216"/>
        <c:axId val="317723776"/>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317705216"/>
        <c:axId val="317723776"/>
      </c:lineChart>
      <c:catAx>
        <c:axId val="317705216"/>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317723776"/>
        <c:crosses val="autoZero"/>
        <c:auto val="1"/>
        <c:lblAlgn val="ctr"/>
        <c:lblOffset val="0"/>
        <c:tickLblSkip val="1"/>
        <c:noMultiLvlLbl val="0"/>
      </c:catAx>
      <c:valAx>
        <c:axId val="31772377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17705216"/>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xmlns:c16r2="http://schemas.microsoft.com/office/drawing/2015/06/char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xmlns:c16r2="http://schemas.microsoft.com/office/drawing/2015/06/char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317793408"/>
        <c:axId val="317795328"/>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xmlns:c16r2="http://schemas.microsoft.com/office/drawing/2015/06/char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317793408"/>
        <c:axId val="317795328"/>
      </c:lineChart>
      <c:catAx>
        <c:axId val="31779340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317795328"/>
        <c:crosses val="autoZero"/>
        <c:auto val="1"/>
        <c:lblAlgn val="ctr"/>
        <c:lblOffset val="0"/>
        <c:tickLblSkip val="1"/>
        <c:noMultiLvlLbl val="0"/>
      </c:catAx>
      <c:valAx>
        <c:axId val="317795328"/>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31779340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318049664"/>
        <c:axId val="318055936"/>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318049664"/>
        <c:axId val="318055936"/>
      </c:lineChart>
      <c:catAx>
        <c:axId val="318049664"/>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318055936"/>
        <c:crosses val="autoZero"/>
        <c:auto val="1"/>
        <c:lblAlgn val="ctr"/>
        <c:lblOffset val="0"/>
        <c:tickLblSkip val="1"/>
        <c:noMultiLvlLbl val="0"/>
      </c:catAx>
      <c:valAx>
        <c:axId val="31805593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18049664"/>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xmlns:c16r2="http://schemas.microsoft.com/office/drawing/2015/06/char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xmlns:c16r2="http://schemas.microsoft.com/office/drawing/2015/06/char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xmlns:c16r2="http://schemas.microsoft.com/office/drawing/2015/06/char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318106240"/>
        <c:axId val="318644992"/>
      </c:barChart>
      <c:catAx>
        <c:axId val="318106240"/>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318644992"/>
        <c:crosses val="autoZero"/>
        <c:auto val="1"/>
        <c:lblAlgn val="ctr"/>
        <c:lblOffset val="0"/>
        <c:tickLblSkip val="1"/>
        <c:noMultiLvlLbl val="0"/>
      </c:catAx>
      <c:valAx>
        <c:axId val="318644992"/>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318106240"/>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318150528"/>
        <c:axId val="318156800"/>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318150528"/>
        <c:axId val="318156800"/>
      </c:lineChart>
      <c:catAx>
        <c:axId val="31815052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318156800"/>
        <c:crosses val="autoZero"/>
        <c:auto val="1"/>
        <c:lblAlgn val="ctr"/>
        <c:lblOffset val="0"/>
        <c:tickLblSkip val="1"/>
        <c:noMultiLvlLbl val="0"/>
      </c:catAx>
      <c:valAx>
        <c:axId val="318156800"/>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18150528"/>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318496768"/>
        <c:axId val="318498688"/>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318496768"/>
        <c:axId val="318498688"/>
      </c:lineChart>
      <c:catAx>
        <c:axId val="31849676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318498688"/>
        <c:crosses val="autoZero"/>
        <c:auto val="1"/>
        <c:lblAlgn val="ctr"/>
        <c:lblOffset val="0"/>
        <c:tickLblSkip val="1"/>
        <c:noMultiLvlLbl val="0"/>
      </c:catAx>
      <c:valAx>
        <c:axId val="318498688"/>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18496768"/>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317573760"/>
        <c:axId val="318313216"/>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317573760"/>
        <c:axId val="318313216"/>
      </c:lineChart>
      <c:catAx>
        <c:axId val="3175737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318313216"/>
        <c:crosses val="autoZero"/>
        <c:auto val="1"/>
        <c:lblAlgn val="ctr"/>
        <c:lblOffset val="0"/>
        <c:tickLblSkip val="1"/>
        <c:noMultiLvlLbl val="0"/>
      </c:catAx>
      <c:valAx>
        <c:axId val="318313216"/>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317573760"/>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xmlns:c16r2="http://schemas.microsoft.com/office/drawing/2015/06/char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318540032"/>
        <c:axId val="318542208"/>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xmlns:c16r2="http://schemas.microsoft.com/office/drawing/2015/06/char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xmlns:c16r2="http://schemas.microsoft.com/office/drawing/2015/06/char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318540032"/>
        <c:axId val="318542208"/>
      </c:scatterChart>
      <c:catAx>
        <c:axId val="3185400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318542208"/>
        <c:crosses val="autoZero"/>
        <c:auto val="1"/>
        <c:lblAlgn val="ctr"/>
        <c:lblOffset val="0"/>
        <c:tickLblSkip val="1"/>
        <c:noMultiLvlLbl val="0"/>
      </c:catAx>
      <c:valAx>
        <c:axId val="31854220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1854003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295692928"/>
        <c:axId val="295694720"/>
      </c:barChart>
      <c:catAx>
        <c:axId val="29569292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295694720"/>
        <c:crosses val="autoZero"/>
        <c:auto val="1"/>
        <c:lblAlgn val="ctr"/>
        <c:lblOffset val="0"/>
        <c:tickLblSkip val="1"/>
        <c:noMultiLvlLbl val="0"/>
      </c:catAx>
      <c:valAx>
        <c:axId val="295694720"/>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295692928"/>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318586240"/>
        <c:axId val="318588416"/>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xmlns:c16r2="http://schemas.microsoft.com/office/drawing/2015/06/char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318586240"/>
        <c:axId val="318588416"/>
      </c:scatterChart>
      <c:catAx>
        <c:axId val="31858624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318588416"/>
        <c:crosses val="autoZero"/>
        <c:auto val="1"/>
        <c:lblAlgn val="ctr"/>
        <c:lblOffset val="0"/>
        <c:tickLblSkip val="1"/>
        <c:noMultiLvlLbl val="0"/>
      </c:catAx>
      <c:valAx>
        <c:axId val="31858841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18586240"/>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319046784"/>
        <c:axId val="319048704"/>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319046784"/>
        <c:axId val="319048704"/>
      </c:scatterChart>
      <c:catAx>
        <c:axId val="31904678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319048704"/>
        <c:crosses val="autoZero"/>
        <c:auto val="1"/>
        <c:lblAlgn val="ctr"/>
        <c:lblOffset val="0"/>
        <c:tickLblSkip val="1"/>
        <c:noMultiLvlLbl val="0"/>
      </c:catAx>
      <c:valAx>
        <c:axId val="3190487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319046784"/>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xmlns:c16r2="http://schemas.microsoft.com/office/drawing/2015/06/char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xmlns:c16r2="http://schemas.microsoft.com/office/drawing/2015/06/char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xmlns:c16r2="http://schemas.microsoft.com/office/drawing/2015/06/char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xmlns:c16r2="http://schemas.microsoft.com/office/drawing/2015/06/char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319424384"/>
        <c:axId val="319425920"/>
      </c:barChart>
      <c:catAx>
        <c:axId val="31942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319425920"/>
        <c:crosses val="autoZero"/>
        <c:auto val="1"/>
        <c:lblAlgn val="ctr"/>
        <c:lblOffset val="100"/>
        <c:noMultiLvlLbl val="0"/>
      </c:catAx>
      <c:valAx>
        <c:axId val="319425920"/>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319424384"/>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xmlns:c16r2="http://schemas.microsoft.com/office/drawing/2015/06/char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338980224"/>
        <c:axId val="338998400"/>
      </c:barChart>
      <c:catAx>
        <c:axId val="33898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338998400"/>
        <c:crosses val="autoZero"/>
        <c:auto val="1"/>
        <c:lblAlgn val="ctr"/>
        <c:lblOffset val="100"/>
        <c:noMultiLvlLbl val="0"/>
      </c:catAx>
      <c:valAx>
        <c:axId val="338998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338980224"/>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xmlns:c16r2="http://schemas.microsoft.com/office/drawing/2015/06/char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339059456"/>
        <c:axId val="339061376"/>
      </c:scatterChart>
      <c:valAx>
        <c:axId val="339059456"/>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339061376"/>
        <c:crosses val="autoZero"/>
        <c:crossBetween val="midCat"/>
      </c:valAx>
      <c:valAx>
        <c:axId val="33906137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339059456"/>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319598976"/>
        <c:axId val="319600512"/>
      </c:barChart>
      <c:catAx>
        <c:axId val="3195989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319600512"/>
        <c:crosses val="autoZero"/>
        <c:auto val="1"/>
        <c:lblAlgn val="ctr"/>
        <c:lblOffset val="0"/>
        <c:tickLblSkip val="1"/>
        <c:noMultiLvlLbl val="0"/>
      </c:catAx>
      <c:valAx>
        <c:axId val="319600512"/>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19598976"/>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319668224"/>
        <c:axId val="319669760"/>
      </c:barChart>
      <c:catAx>
        <c:axId val="31966822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319669760"/>
        <c:crosses val="autoZero"/>
        <c:auto val="1"/>
        <c:lblAlgn val="ctr"/>
        <c:lblOffset val="0"/>
        <c:tickLblSkip val="1"/>
        <c:noMultiLvlLbl val="0"/>
      </c:catAx>
      <c:valAx>
        <c:axId val="319669760"/>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19668224"/>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xmlns:c16r2="http://schemas.microsoft.com/office/drawing/2015/06/char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xmlns:c16r2="http://schemas.microsoft.com/office/drawing/2015/06/char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xmlns:c16r2="http://schemas.microsoft.com/office/drawing/2015/06/char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xmlns:c16r2="http://schemas.microsoft.com/office/drawing/2015/06/char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339636992"/>
        <c:axId val="339638912"/>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339636992"/>
        <c:axId val="339638912"/>
      </c:lineChart>
      <c:catAx>
        <c:axId val="339636992"/>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339638912"/>
        <c:crosses val="autoZero"/>
        <c:auto val="1"/>
        <c:lblAlgn val="ctr"/>
        <c:lblOffset val="0"/>
        <c:tickLblSkip val="1"/>
        <c:noMultiLvlLbl val="0"/>
      </c:catAx>
      <c:valAx>
        <c:axId val="339638912"/>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339636992"/>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xmlns:c16r2="http://schemas.microsoft.com/office/drawing/2015/06/char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xmlns:c16r2="http://schemas.microsoft.com/office/drawing/2015/06/char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xmlns:c16r2="http://schemas.microsoft.com/office/drawing/2015/06/char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xmlns:c16r2="http://schemas.microsoft.com/office/drawing/2015/06/char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318837120"/>
        <c:axId val="318839040"/>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318837120"/>
        <c:axId val="318839040"/>
      </c:lineChart>
      <c:catAx>
        <c:axId val="31883712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318839040"/>
        <c:crosses val="autoZero"/>
        <c:auto val="1"/>
        <c:lblAlgn val="ctr"/>
        <c:lblOffset val="0"/>
        <c:tickLblSkip val="1"/>
        <c:noMultiLvlLbl val="0"/>
      </c:catAx>
      <c:valAx>
        <c:axId val="318839040"/>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318837120"/>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xmlns:c16r2="http://schemas.microsoft.com/office/drawing/2015/06/char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xmlns:c16r2="http://schemas.microsoft.com/office/drawing/2015/06/char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xmlns:c16r2="http://schemas.microsoft.com/office/drawing/2015/06/char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xmlns:c16r2="http://schemas.microsoft.com/office/drawing/2015/06/char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339347328"/>
        <c:axId val="339361792"/>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xmlns:c16r2="http://schemas.microsoft.com/office/drawing/2015/06/char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339347328"/>
        <c:axId val="339361792"/>
      </c:lineChart>
      <c:catAx>
        <c:axId val="33934732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339361792"/>
        <c:crosses val="autoZero"/>
        <c:auto val="1"/>
        <c:lblAlgn val="ctr"/>
        <c:lblOffset val="0"/>
        <c:tickLblSkip val="1"/>
        <c:noMultiLvlLbl val="0"/>
      </c:catAx>
      <c:valAx>
        <c:axId val="339361792"/>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339347328"/>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xmlns:c16r2="http://schemas.microsoft.com/office/drawing/2015/06/char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295892480"/>
        <c:axId val="295894400"/>
      </c:barChart>
      <c:catAx>
        <c:axId val="295892480"/>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295894400"/>
        <c:crosses val="autoZero"/>
        <c:auto val="1"/>
        <c:lblAlgn val="ctr"/>
        <c:lblOffset val="0"/>
        <c:tickLblSkip val="1"/>
        <c:noMultiLvlLbl val="0"/>
      </c:catAx>
      <c:valAx>
        <c:axId val="29589440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295892480"/>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340057472"/>
        <c:axId val="339162240"/>
      </c:barChart>
      <c:catAx>
        <c:axId val="34005747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339162240"/>
        <c:crosses val="autoZero"/>
        <c:auto val="1"/>
        <c:lblAlgn val="ctr"/>
        <c:lblOffset val="0"/>
        <c:tickLblSkip val="1"/>
        <c:tickMarkSkip val="1"/>
        <c:noMultiLvlLbl val="0"/>
      </c:catAx>
      <c:valAx>
        <c:axId val="339162240"/>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40057472"/>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xmlns:c16r2="http://schemas.microsoft.com/office/drawing/2015/06/char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339972096"/>
        <c:axId val="339973632"/>
      </c:barChart>
      <c:catAx>
        <c:axId val="33997209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339973632"/>
        <c:crosses val="autoZero"/>
        <c:auto val="1"/>
        <c:lblAlgn val="ctr"/>
        <c:lblOffset val="0"/>
        <c:tickLblSkip val="1"/>
        <c:tickMarkSkip val="1"/>
        <c:noMultiLvlLbl val="0"/>
      </c:catAx>
      <c:valAx>
        <c:axId val="339973632"/>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339972096"/>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1-6730-41C8-B71D-C9A1E0D9FBDE}"/>
              </c:ext>
            </c:extLst>
          </c:dPt>
          <c:dPt>
            <c:idx val="26"/>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6730-41C8-B71D-C9A1E0D9FBDE}"/>
              </c:ext>
            </c:extLst>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extLst xmlns:c16r2="http://schemas.microsoft.com/office/drawing/2015/06/chart">
            <c:ext xmlns:c16="http://schemas.microsoft.com/office/drawing/2014/chart" uri="{C3380CC4-5D6E-409C-BE32-E72D297353CC}">
              <c16:uniqueId val="{00000004-6730-41C8-B71D-C9A1E0D9FBDE}"/>
            </c:ext>
          </c:extLst>
        </c:ser>
        <c:dLbls>
          <c:showLegendKey val="0"/>
          <c:showVal val="0"/>
          <c:showCatName val="0"/>
          <c:showSerName val="0"/>
          <c:showPercent val="0"/>
          <c:showBubbleSize val="0"/>
        </c:dLbls>
        <c:gapWidth val="219"/>
        <c:overlap val="-27"/>
        <c:axId val="340140032"/>
        <c:axId val="340141568"/>
      </c:barChart>
      <c:catAx>
        <c:axId val="340140032"/>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340141568"/>
        <c:crosses val="autoZero"/>
        <c:auto val="1"/>
        <c:lblAlgn val="ctr"/>
        <c:lblOffset val="100"/>
        <c:tickMarkSkip val="1"/>
        <c:noMultiLvlLbl val="0"/>
      </c:catAx>
      <c:valAx>
        <c:axId val="340141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340140032"/>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340266368"/>
        <c:axId val="340268160"/>
      </c:barChart>
      <c:catAx>
        <c:axId val="34026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340268160"/>
        <c:crosses val="autoZero"/>
        <c:auto val="1"/>
        <c:lblAlgn val="ctr"/>
        <c:lblOffset val="100"/>
        <c:noMultiLvlLbl val="0"/>
      </c:catAx>
      <c:valAx>
        <c:axId val="34026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340266368"/>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340314752"/>
        <c:axId val="340316544"/>
      </c:barChart>
      <c:catAx>
        <c:axId val="3403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0316544"/>
        <c:crosses val="autoZero"/>
        <c:auto val="1"/>
        <c:lblAlgn val="ctr"/>
        <c:lblOffset val="100"/>
        <c:noMultiLvlLbl val="0"/>
      </c:catAx>
      <c:valAx>
        <c:axId val="340316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0314752"/>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xmlns:c16r2="http://schemas.microsoft.com/office/drawing/2015/06/char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339674240"/>
        <c:axId val="339675776"/>
      </c:barChart>
      <c:catAx>
        <c:axId val="33967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75776"/>
        <c:crosses val="autoZero"/>
        <c:auto val="1"/>
        <c:lblAlgn val="ctr"/>
        <c:lblOffset val="100"/>
        <c:noMultiLvlLbl val="0"/>
      </c:catAx>
      <c:valAx>
        <c:axId val="33967577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7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xmlns:c16r2="http://schemas.microsoft.com/office/drawing/2015/06/char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339691776"/>
        <c:axId val="339697664"/>
      </c:barChart>
      <c:catAx>
        <c:axId val="33969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97664"/>
        <c:crosses val="autoZero"/>
        <c:auto val="1"/>
        <c:lblAlgn val="ctr"/>
        <c:lblOffset val="100"/>
        <c:noMultiLvlLbl val="0"/>
      </c:catAx>
      <c:valAx>
        <c:axId val="33969766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9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340685184"/>
        <c:axId val="340686720"/>
      </c:barChart>
      <c:catAx>
        <c:axId val="3406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86720"/>
        <c:crosses val="autoZero"/>
        <c:auto val="1"/>
        <c:lblAlgn val="ctr"/>
        <c:lblOffset val="100"/>
        <c:noMultiLvlLbl val="0"/>
      </c:catAx>
      <c:valAx>
        <c:axId val="340686720"/>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85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339773312"/>
        <c:axId val="339774848"/>
      </c:barChart>
      <c:catAx>
        <c:axId val="33977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74848"/>
        <c:crosses val="autoZero"/>
        <c:auto val="1"/>
        <c:lblAlgn val="ctr"/>
        <c:lblOffset val="100"/>
        <c:noMultiLvlLbl val="0"/>
      </c:catAx>
      <c:valAx>
        <c:axId val="339774848"/>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73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329313280"/>
        <c:axId val="339702528"/>
      </c:barChart>
      <c:catAx>
        <c:axId val="329313280"/>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339702528"/>
        <c:crosses val="autoZero"/>
        <c:auto val="1"/>
        <c:lblAlgn val="ctr"/>
        <c:lblOffset val="0"/>
        <c:tickLblSkip val="1"/>
        <c:noMultiLvlLbl val="0"/>
      </c:catAx>
      <c:valAx>
        <c:axId val="339702528"/>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329313280"/>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xmlns:c16r2="http://schemas.microsoft.com/office/drawing/2015/06/char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xmlns:c16r2="http://schemas.microsoft.com/office/drawing/2015/06/char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297131008"/>
        <c:axId val="297133568"/>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xmlns:c16r2="http://schemas.microsoft.com/office/drawing/2015/06/char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xmlns:c16r2="http://schemas.microsoft.com/office/drawing/2015/06/char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297131008"/>
        <c:axId val="297133568"/>
      </c:lineChart>
      <c:catAx>
        <c:axId val="29713100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297133568"/>
        <c:crosses val="autoZero"/>
        <c:auto val="1"/>
        <c:lblAlgn val="ctr"/>
        <c:lblOffset val="0"/>
        <c:tickLblSkip val="1"/>
        <c:noMultiLvlLbl val="0"/>
      </c:catAx>
      <c:valAx>
        <c:axId val="29713356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297131008"/>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340739968"/>
        <c:axId val="340741504"/>
      </c:barChart>
      <c:catAx>
        <c:axId val="34073996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340741504"/>
        <c:crosses val="autoZero"/>
        <c:auto val="1"/>
        <c:lblAlgn val="ctr"/>
        <c:lblOffset val="0"/>
        <c:tickLblSkip val="1"/>
        <c:noMultiLvlLbl val="0"/>
      </c:catAx>
      <c:valAx>
        <c:axId val="340741504"/>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34073996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xmlns:c16r2="http://schemas.microsoft.com/office/drawing/2015/06/char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xmlns:c16r2="http://schemas.microsoft.com/office/drawing/2015/06/char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xmlns:c16r2="http://schemas.microsoft.com/office/drawing/2015/06/char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xmlns:c16r2="http://schemas.microsoft.com/office/drawing/2015/06/char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xmlns:c16r2="http://schemas.microsoft.com/office/drawing/2015/06/char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xmlns:c16r2="http://schemas.microsoft.com/office/drawing/2015/06/char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xmlns:c16r2="http://schemas.microsoft.com/office/drawing/2015/06/char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xmlns:c16r2="http://schemas.microsoft.com/office/drawing/2015/06/char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341207680"/>
        <c:axId val="341225856"/>
      </c:barChart>
      <c:catAx>
        <c:axId val="34120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341225856"/>
        <c:crosses val="autoZero"/>
        <c:auto val="1"/>
        <c:lblAlgn val="ctr"/>
        <c:lblOffset val="100"/>
        <c:noMultiLvlLbl val="0"/>
      </c:catAx>
      <c:valAx>
        <c:axId val="341225856"/>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341207680"/>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341992576"/>
        <c:axId val="341994112"/>
      </c:barChart>
      <c:catAx>
        <c:axId val="341992576"/>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341994112"/>
        <c:crosses val="autoZero"/>
        <c:auto val="1"/>
        <c:lblAlgn val="ctr"/>
        <c:lblOffset val="0"/>
        <c:tickLblSkip val="1"/>
        <c:noMultiLvlLbl val="0"/>
      </c:catAx>
      <c:valAx>
        <c:axId val="34199411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341992576"/>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xmlns:c16r2="http://schemas.microsoft.com/office/drawing/2015/06/char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xmlns:c16r2="http://schemas.microsoft.com/office/drawing/2015/06/char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xmlns:c16r2="http://schemas.microsoft.com/office/drawing/2015/06/char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xmlns:c16r2="http://schemas.microsoft.com/office/drawing/2015/06/char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342044032"/>
        <c:axId val="342049920"/>
      </c:barChart>
      <c:catAx>
        <c:axId val="3420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9920"/>
        <c:crosses val="autoZero"/>
        <c:auto val="1"/>
        <c:lblAlgn val="ctr"/>
        <c:lblOffset val="100"/>
        <c:noMultiLvlLbl val="0"/>
      </c:catAx>
      <c:valAx>
        <c:axId val="34204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xmlns:c16r2="http://schemas.microsoft.com/office/drawing/2015/06/char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342100992"/>
        <c:axId val="342107264"/>
      </c:scatterChart>
      <c:valAx>
        <c:axId val="342100992"/>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07264"/>
        <c:crosses val="autoZero"/>
        <c:crossBetween val="midCat"/>
      </c:valAx>
      <c:valAx>
        <c:axId val="3421072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00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342153472"/>
        <c:axId val="341774336"/>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342153472"/>
        <c:axId val="341774336"/>
      </c:lineChart>
      <c:catAx>
        <c:axId val="342153472"/>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341774336"/>
        <c:crosses val="autoZero"/>
        <c:auto val="1"/>
        <c:lblAlgn val="ctr"/>
        <c:lblOffset val="0"/>
        <c:tickLblSkip val="1"/>
        <c:noMultiLvlLbl val="0"/>
      </c:catAx>
      <c:valAx>
        <c:axId val="34177433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342153472"/>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341944192"/>
        <c:axId val="341959040"/>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341944192"/>
        <c:axId val="341959040"/>
      </c:lineChart>
      <c:catAx>
        <c:axId val="341944192"/>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341959040"/>
        <c:crosses val="autoZero"/>
        <c:auto val="1"/>
        <c:lblAlgn val="ctr"/>
        <c:lblOffset val="0"/>
        <c:tickLblSkip val="1"/>
        <c:noMultiLvlLbl val="0"/>
      </c:catAx>
      <c:valAx>
        <c:axId val="341959040"/>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341944192"/>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1-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xmlns:c16r2="http://schemas.microsoft.com/office/drawing/2015/06/char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extLst xmlns:c16r2="http://schemas.microsoft.com/office/drawing/2015/06/chart">
              <c:ext xmlns:c16="http://schemas.microsoft.com/office/drawing/2014/chart" uri="{C3380CC4-5D6E-409C-BE32-E72D297353CC}">
                <c16:uniqueId val="{00000003-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xmlns:c16r2="http://schemas.microsoft.com/office/drawing/2015/06/char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339451264"/>
        <c:axId val="339461248"/>
      </c:barChart>
      <c:catAx>
        <c:axId val="33945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339461248"/>
        <c:crosses val="autoZero"/>
        <c:auto val="1"/>
        <c:lblAlgn val="ctr"/>
        <c:lblOffset val="100"/>
        <c:noMultiLvlLbl val="0"/>
      </c:catAx>
      <c:valAx>
        <c:axId val="33946124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339451264"/>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342548480"/>
        <c:axId val="342550784"/>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342548480"/>
        <c:axId val="342550784"/>
      </c:lineChart>
      <c:catAx>
        <c:axId val="342548480"/>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342550784"/>
        <c:crosses val="autoZero"/>
        <c:auto val="1"/>
        <c:lblAlgn val="ctr"/>
        <c:lblOffset val="0"/>
        <c:tickLblSkip val="1"/>
        <c:noMultiLvlLbl val="0"/>
      </c:catAx>
      <c:valAx>
        <c:axId val="34255078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342548480"/>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xmlns:c16r2="http://schemas.microsoft.com/office/drawing/2015/06/char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341737472"/>
        <c:axId val="341739008"/>
      </c:barChart>
      <c:catAx>
        <c:axId val="34173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39008"/>
        <c:crosses val="autoZero"/>
        <c:auto val="1"/>
        <c:lblAlgn val="ctr"/>
        <c:lblOffset val="100"/>
        <c:noMultiLvlLbl val="0"/>
      </c:catAx>
      <c:valAx>
        <c:axId val="34173900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3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290633216"/>
        <c:axId val="290634752"/>
      </c:barChart>
      <c:catAx>
        <c:axId val="290633216"/>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290634752"/>
        <c:crosses val="autoZero"/>
        <c:auto val="1"/>
        <c:lblAlgn val="ctr"/>
        <c:lblOffset val="0"/>
        <c:tickLblSkip val="1"/>
        <c:noMultiLvlLbl val="0"/>
      </c:catAx>
      <c:valAx>
        <c:axId val="29063475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29063321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xmlns:c16r2="http://schemas.microsoft.com/office/drawing/2015/06/char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341769216"/>
        <c:axId val="342566016"/>
      </c:scatterChart>
      <c:valAx>
        <c:axId val="341769216"/>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42566016"/>
        <c:crosses val="autoZero"/>
        <c:crossBetween val="midCat"/>
      </c:valAx>
      <c:valAx>
        <c:axId val="342566016"/>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41769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297170816"/>
        <c:axId val="297189376"/>
      </c:barChart>
      <c:catAx>
        <c:axId val="297170816"/>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297189376"/>
        <c:crosses val="autoZero"/>
        <c:auto val="1"/>
        <c:lblAlgn val="ctr"/>
        <c:lblOffset val="0"/>
        <c:tickLblSkip val="1"/>
        <c:noMultiLvlLbl val="0"/>
      </c:catAx>
      <c:valAx>
        <c:axId val="297189376"/>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29717081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xmlns:c16r2="http://schemas.microsoft.com/office/drawing/2015/06/char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xmlns:c16r2="http://schemas.microsoft.com/office/drawing/2015/06/char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294877056"/>
        <c:axId val="294878592"/>
      </c:barChart>
      <c:catAx>
        <c:axId val="294877056"/>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294878592"/>
        <c:crosses val="autoZero"/>
        <c:auto val="1"/>
        <c:lblAlgn val="ctr"/>
        <c:lblOffset val="0"/>
        <c:noMultiLvlLbl val="0"/>
      </c:catAx>
      <c:valAx>
        <c:axId val="29487859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294877056"/>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317872384"/>
        <c:axId val="317874560"/>
      </c:barChart>
      <c:catAx>
        <c:axId val="317872384"/>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317874560"/>
        <c:crosses val="autoZero"/>
        <c:auto val="1"/>
        <c:lblAlgn val="ctr"/>
        <c:lblOffset val="0"/>
        <c:tickLblSkip val="1"/>
        <c:noMultiLvlLbl val="0"/>
      </c:catAx>
      <c:valAx>
        <c:axId val="31787456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317872384"/>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xmlns:c16r2="http://schemas.microsoft.com/office/drawing/2015/06/char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xmlns:c16r2="http://schemas.microsoft.com/office/drawing/2015/06/char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xmlns:c16r2="http://schemas.microsoft.com/office/drawing/2015/06/char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296361984"/>
        <c:axId val="296363520"/>
      </c:barChart>
      <c:catAx>
        <c:axId val="29636198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296363520"/>
        <c:crosses val="autoZero"/>
        <c:auto val="1"/>
        <c:lblAlgn val="ctr"/>
        <c:lblOffset val="0"/>
        <c:tickLblSkip val="1"/>
        <c:noMultiLvlLbl val="0"/>
      </c:catAx>
      <c:valAx>
        <c:axId val="296363520"/>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296361984"/>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a16="http://schemas.microsoft.com/office/drawing/2014/main" xmlns=""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a16="http://schemas.microsoft.com/office/drawing/2014/main" xmlns=""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a16="http://schemas.microsoft.com/office/drawing/2014/main" xmlns=""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xmlns=""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xmlns=""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xmlns=""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xmlns=""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xmlns=""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xmlns=""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xmlns=""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xmlns=""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xmlns=""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a16="http://schemas.microsoft.com/office/drawing/2014/main" xmlns=""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a16="http://schemas.microsoft.com/office/drawing/2014/main" xmlns=""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xmlns=""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xmlns=""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xmlns=""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xmlns=""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xmlns=""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xmlns=""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xmlns=""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xmlns=""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xmlns=""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xmlns=""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xmlns=""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xmlns=""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xmlns=""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xmlns=""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xmlns=""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a16="http://schemas.microsoft.com/office/drawing/2014/main" xmlns=""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a16="http://schemas.microsoft.com/office/drawing/2014/main" xmlns=""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a16="http://schemas.microsoft.com/office/drawing/2014/main" xmlns=""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xmlns=""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xmlns=""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xmlns=""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xmlns=""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xmlns=""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xmlns=""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a16="http://schemas.microsoft.com/office/drawing/2014/main" xmlns=""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a16="http://schemas.microsoft.com/office/drawing/2014/main" xmlns=""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a16="http://schemas.microsoft.com/office/drawing/2014/main" xmlns=""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a16="http://schemas.microsoft.com/office/drawing/2014/main" xmlns=""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v>0</v>
          </cell>
          <cell r="D2">
            <v>0</v>
          </cell>
          <cell r="E2">
            <v>0</v>
          </cell>
          <cell r="F2">
            <v>0</v>
          </cell>
          <cell r="G2">
            <v>0</v>
          </cell>
          <cell r="H2">
            <v>0</v>
          </cell>
          <cell r="I2">
            <v>1792.9</v>
          </cell>
          <cell r="J2">
            <v>0</v>
          </cell>
          <cell r="K2">
            <v>535.9</v>
          </cell>
          <cell r="L2">
            <v>0</v>
          </cell>
        </row>
        <row r="3">
          <cell r="A3" t="str">
            <v>Canada</v>
          </cell>
          <cell r="B3">
            <v>0</v>
          </cell>
          <cell r="C3">
            <v>0</v>
          </cell>
          <cell r="D3">
            <v>0</v>
          </cell>
          <cell r="E3">
            <v>0</v>
          </cell>
          <cell r="F3">
            <v>0</v>
          </cell>
          <cell r="G3">
            <v>0</v>
          </cell>
          <cell r="H3">
            <v>0</v>
          </cell>
          <cell r="I3">
            <v>0</v>
          </cell>
          <cell r="J3">
            <v>0</v>
          </cell>
          <cell r="K3">
            <v>0</v>
          </cell>
          <cell r="L3">
            <v>0</v>
          </cell>
        </row>
        <row r="4">
          <cell r="A4" t="str">
            <v>Czech Republic</v>
          </cell>
          <cell r="B4">
            <v>0</v>
          </cell>
          <cell r="C4">
            <v>0</v>
          </cell>
          <cell r="D4">
            <v>0</v>
          </cell>
          <cell r="E4">
            <v>0</v>
          </cell>
          <cell r="F4">
            <v>0</v>
          </cell>
          <cell r="G4">
            <v>0</v>
          </cell>
          <cell r="H4">
            <v>1610</v>
          </cell>
          <cell r="I4">
            <v>0</v>
          </cell>
          <cell r="J4">
            <v>201</v>
          </cell>
          <cell r="K4">
            <v>0</v>
          </cell>
          <cell r="L4">
            <v>0</v>
          </cell>
        </row>
        <row r="5">
          <cell r="A5" t="str">
            <v>Denmark</v>
          </cell>
          <cell r="B5">
            <v>0</v>
          </cell>
          <cell r="C5">
            <v>0</v>
          </cell>
          <cell r="D5">
            <v>0</v>
          </cell>
          <cell r="E5">
            <v>0</v>
          </cell>
          <cell r="F5">
            <v>0</v>
          </cell>
          <cell r="G5">
            <v>0</v>
          </cell>
          <cell r="H5">
            <v>0</v>
          </cell>
          <cell r="I5">
            <v>0</v>
          </cell>
          <cell r="J5">
            <v>0</v>
          </cell>
          <cell r="K5">
            <v>0</v>
          </cell>
          <cell r="L5">
            <v>0</v>
          </cell>
        </row>
        <row r="6">
          <cell r="A6" t="str">
            <v>France</v>
          </cell>
          <cell r="B6">
            <v>0</v>
          </cell>
          <cell r="C6">
            <v>0</v>
          </cell>
          <cell r="D6">
            <v>7.4</v>
          </cell>
          <cell r="E6">
            <v>0</v>
          </cell>
          <cell r="F6">
            <v>3918</v>
          </cell>
          <cell r="G6">
            <v>8147.2</v>
          </cell>
          <cell r="H6">
            <v>0</v>
          </cell>
          <cell r="I6">
            <v>2243</v>
          </cell>
          <cell r="J6">
            <v>542</v>
          </cell>
          <cell r="K6">
            <v>1348</v>
          </cell>
          <cell r="L6">
            <v>0</v>
          </cell>
        </row>
        <row r="7">
          <cell r="A7" t="str">
            <v>Ireland</v>
          </cell>
          <cell r="B7">
            <v>0</v>
          </cell>
          <cell r="C7">
            <v>0</v>
          </cell>
          <cell r="D7">
            <v>0</v>
          </cell>
          <cell r="E7">
            <v>0</v>
          </cell>
          <cell r="F7">
            <v>0</v>
          </cell>
          <cell r="G7">
            <v>0</v>
          </cell>
          <cell r="H7">
            <v>0.8</v>
          </cell>
          <cell r="I7">
            <v>21</v>
          </cell>
          <cell r="J7">
            <v>0</v>
          </cell>
          <cell r="K7">
            <v>2.5</v>
          </cell>
          <cell r="L7">
            <v>0</v>
          </cell>
        </row>
        <row r="8">
          <cell r="A8" t="str">
            <v>New Zealand</v>
          </cell>
          <cell r="B8">
            <v>0</v>
          </cell>
          <cell r="C8">
            <v>0</v>
          </cell>
          <cell r="D8">
            <v>1.7390000000000001</v>
          </cell>
          <cell r="E8">
            <v>0</v>
          </cell>
          <cell r="F8">
            <v>31.986000000000001</v>
          </cell>
          <cell r="G8">
            <v>6.8000000000000005E-2</v>
          </cell>
          <cell r="H8">
            <v>0</v>
          </cell>
          <cell r="I8">
            <v>0</v>
          </cell>
          <cell r="J8">
            <v>0</v>
          </cell>
          <cell r="K8">
            <v>0</v>
          </cell>
          <cell r="L8">
            <v>0</v>
          </cell>
        </row>
        <row r="9">
          <cell r="A9" t="str">
            <v>Spain</v>
          </cell>
          <cell r="B9">
            <v>0</v>
          </cell>
          <cell r="C9">
            <v>1494.5</v>
          </cell>
          <cell r="D9">
            <v>0</v>
          </cell>
          <cell r="E9">
            <v>0</v>
          </cell>
          <cell r="F9">
            <v>0</v>
          </cell>
          <cell r="G9">
            <v>0</v>
          </cell>
          <cell r="H9">
            <v>0</v>
          </cell>
          <cell r="I9">
            <v>0</v>
          </cell>
          <cell r="J9">
            <v>0</v>
          </cell>
          <cell r="K9">
            <v>0</v>
          </cell>
          <cell r="L9">
            <v>0</v>
          </cell>
        </row>
        <row r="10">
          <cell r="A10" t="str">
            <v>Sweden</v>
          </cell>
          <cell r="B10">
            <v>0</v>
          </cell>
          <cell r="C10">
            <v>0</v>
          </cell>
          <cell r="D10">
            <v>0</v>
          </cell>
          <cell r="E10">
            <v>0</v>
          </cell>
          <cell r="F10">
            <v>0</v>
          </cell>
          <cell r="G10">
            <v>0</v>
          </cell>
          <cell r="H10">
            <v>0</v>
          </cell>
          <cell r="I10">
            <v>0</v>
          </cell>
          <cell r="J10">
            <v>0</v>
          </cell>
          <cell r="K10">
            <v>0</v>
          </cell>
          <cell r="L10">
            <v>0</v>
          </cell>
        </row>
        <row r="11">
          <cell r="A11" t="str">
            <v>Switzerland</v>
          </cell>
          <cell r="B11">
            <v>0</v>
          </cell>
          <cell r="C11">
            <v>0</v>
          </cell>
          <cell r="D11">
            <v>25.1</v>
          </cell>
          <cell r="E11">
            <v>0.03</v>
          </cell>
          <cell r="F11">
            <v>0</v>
          </cell>
          <cell r="G11">
            <v>0</v>
          </cell>
          <cell r="H11">
            <v>0</v>
          </cell>
          <cell r="I11">
            <v>0</v>
          </cell>
          <cell r="J11">
            <v>0</v>
          </cell>
          <cell r="K11">
            <v>0</v>
          </cell>
          <cell r="L11">
            <v>0</v>
          </cell>
        </row>
        <row r="12">
          <cell r="A12" t="str">
            <v>United Kingdom</v>
          </cell>
          <cell r="B12">
            <v>0</v>
          </cell>
          <cell r="C12">
            <v>0</v>
          </cell>
          <cell r="D12">
            <v>7</v>
          </cell>
          <cell r="E12">
            <v>0</v>
          </cell>
          <cell r="F12">
            <v>0</v>
          </cell>
          <cell r="G12">
            <v>0</v>
          </cell>
          <cell r="H12">
            <v>0</v>
          </cell>
          <cell r="I12">
            <v>0</v>
          </cell>
          <cell r="J12">
            <v>0</v>
          </cell>
          <cell r="K12">
            <v>0</v>
          </cell>
          <cell r="L12">
            <v>0</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v>0</v>
          </cell>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v>0</v>
          </cell>
          <cell r="R2" t="str">
            <v xml:space="preserve">n </v>
          </cell>
          <cell r="S2" t="str">
            <v xml:space="preserve">n </v>
          </cell>
          <cell r="T2" t="str">
            <v xml:space="preserve">n </v>
          </cell>
          <cell r="U2" t="str">
            <v xml:space="preserve">n </v>
          </cell>
          <cell r="V2">
            <v>0</v>
          </cell>
          <cell r="W2">
            <v>0</v>
          </cell>
          <cell r="X2">
            <v>15.609293981044841</v>
          </cell>
          <cell r="Y2">
            <v>88.156960139078606</v>
          </cell>
          <cell r="Z2" t="str">
            <v xml:space="preserve">  </v>
          </cell>
          <cell r="AA2">
            <v>11.843039860921396</v>
          </cell>
          <cell r="AB2" t="str">
            <v xml:space="preserve">  </v>
          </cell>
          <cell r="AC2">
            <v>0</v>
          </cell>
          <cell r="AD2" t="str">
            <v xml:space="preserve">n </v>
          </cell>
          <cell r="AE2">
            <v>0</v>
          </cell>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v>0</v>
          </cell>
          <cell r="AP2" t="str">
            <v xml:space="preserve">  </v>
          </cell>
          <cell r="AQ2">
            <v>0</v>
          </cell>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v>0</v>
          </cell>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v>0</v>
          </cell>
          <cell r="R3">
            <v>89.836440735007059</v>
          </cell>
          <cell r="S3" t="str">
            <v xml:space="preserve">n </v>
          </cell>
          <cell r="T3">
            <v>89.836440735007059</v>
          </cell>
          <cell r="U3">
            <v>10.16355926499293</v>
          </cell>
          <cell r="V3">
            <v>0</v>
          </cell>
          <cell r="W3">
            <v>0</v>
          </cell>
          <cell r="X3">
            <v>11.620136738837346</v>
          </cell>
          <cell r="Y3">
            <v>83.205292925546701</v>
          </cell>
          <cell r="Z3" t="str">
            <v xml:space="preserve">  </v>
          </cell>
          <cell r="AA3">
            <v>16.794707074453289</v>
          </cell>
          <cell r="AB3" t="str">
            <v xml:space="preserve">  </v>
          </cell>
          <cell r="AC3">
            <v>0</v>
          </cell>
          <cell r="AD3" t="str">
            <v xml:space="preserve">n </v>
          </cell>
          <cell r="AE3">
            <v>0</v>
          </cell>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v>0</v>
          </cell>
          <cell r="AP3" t="str">
            <v xml:space="preserve">  </v>
          </cell>
          <cell r="AQ3">
            <v>0</v>
          </cell>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v>0</v>
          </cell>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v>0</v>
          </cell>
          <cell r="R4">
            <v>79.644611383993052</v>
          </cell>
          <cell r="S4" t="str">
            <v xml:space="preserve">a </v>
          </cell>
          <cell r="T4">
            <v>79.644611383993052</v>
          </cell>
          <cell r="U4">
            <v>20.355388616006934</v>
          </cell>
          <cell r="V4">
            <v>0</v>
          </cell>
          <cell r="W4">
            <v>0</v>
          </cell>
          <cell r="X4">
            <v>0.98463185629375694</v>
          </cell>
          <cell r="Y4">
            <v>99.683741203666841</v>
          </cell>
          <cell r="Z4" t="str">
            <v xml:space="preserve">  </v>
          </cell>
          <cell r="AA4">
            <v>0.31625879633314685</v>
          </cell>
          <cell r="AB4" t="str">
            <v xml:space="preserve">  </v>
          </cell>
          <cell r="AC4">
            <v>0</v>
          </cell>
          <cell r="AD4" t="str">
            <v xml:space="preserve">a </v>
          </cell>
          <cell r="AE4">
            <v>0</v>
          </cell>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v>0</v>
          </cell>
          <cell r="AP4" t="str">
            <v xml:space="preserve">  </v>
          </cell>
          <cell r="AQ4">
            <v>0</v>
          </cell>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v>0</v>
          </cell>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v>0</v>
          </cell>
          <cell r="R5">
            <v>100</v>
          </cell>
          <cell r="S5" t="str">
            <v xml:space="preserve">  </v>
          </cell>
          <cell r="T5">
            <v>100</v>
          </cell>
          <cell r="U5" t="str">
            <v xml:space="preserve">  </v>
          </cell>
          <cell r="V5">
            <v>0</v>
          </cell>
          <cell r="W5">
            <v>0</v>
          </cell>
          <cell r="X5" t="str">
            <v>m</v>
          </cell>
          <cell r="Y5">
            <v>37.423574361790301</v>
          </cell>
          <cell r="Z5" t="str">
            <v xml:space="preserve">  </v>
          </cell>
          <cell r="AA5">
            <v>62.576425638209706</v>
          </cell>
          <cell r="AB5" t="str">
            <v xml:space="preserve">  </v>
          </cell>
          <cell r="AC5">
            <v>0</v>
          </cell>
          <cell r="AD5" t="str">
            <v xml:space="preserve">n </v>
          </cell>
          <cell r="AE5">
            <v>0</v>
          </cell>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v>0</v>
          </cell>
          <cell r="AP5" t="str">
            <v xml:space="preserve">  </v>
          </cell>
          <cell r="AQ5">
            <v>0</v>
          </cell>
          <cell r="AR5" t="str">
            <v xml:space="preserve">  </v>
          </cell>
          <cell r="AS5">
            <v>0</v>
          </cell>
          <cell r="AT5" t="str">
            <v>m</v>
          </cell>
        </row>
        <row r="6">
          <cell r="A6" t="str">
            <v>Brazil</v>
          </cell>
          <cell r="B6">
            <v>901030</v>
          </cell>
          <cell r="C6" t="str">
            <v>m</v>
          </cell>
          <cell r="D6">
            <v>97.765587233097264</v>
          </cell>
          <cell r="E6" t="str">
            <v>xr</v>
          </cell>
          <cell r="F6" t="str">
            <v>xr</v>
          </cell>
          <cell r="G6">
            <v>0</v>
          </cell>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v>0</v>
          </cell>
          <cell r="R6" t="str">
            <v>m.</v>
          </cell>
          <cell r="S6" t="str">
            <v xml:space="preserve">m </v>
          </cell>
          <cell r="T6" t="str">
            <v>m.</v>
          </cell>
          <cell r="U6" t="str">
            <v xml:space="preserve">m </v>
          </cell>
          <cell r="V6">
            <v>0</v>
          </cell>
          <cell r="W6">
            <v>0</v>
          </cell>
          <cell r="X6" t="str">
            <v>m</v>
          </cell>
          <cell r="Y6">
            <v>97.767348172799984</v>
          </cell>
          <cell r="Z6" t="str">
            <v xml:space="preserve">  </v>
          </cell>
          <cell r="AA6">
            <v>0</v>
          </cell>
          <cell r="AB6" t="str">
            <v>xr</v>
          </cell>
          <cell r="AC6">
            <v>0</v>
          </cell>
          <cell r="AD6" t="str">
            <v>xr</v>
          </cell>
          <cell r="AE6">
            <v>0</v>
          </cell>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v>0</v>
          </cell>
          <cell r="AP6" t="str">
            <v xml:space="preserve">  </v>
          </cell>
          <cell r="AQ6">
            <v>0</v>
          </cell>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v>0</v>
          </cell>
          <cell r="H7">
            <v>100</v>
          </cell>
          <cell r="I7" t="str">
            <v>xr</v>
          </cell>
          <cell r="J7" t="str">
            <v xml:space="preserve">a </v>
          </cell>
          <cell r="K7" t="str">
            <v>xr</v>
          </cell>
          <cell r="L7" t="str">
            <v>xr</v>
          </cell>
          <cell r="M7" t="str">
            <v>xr</v>
          </cell>
          <cell r="N7">
            <v>98.271987448268334</v>
          </cell>
          <cell r="O7">
            <v>1.0168808493470434</v>
          </cell>
          <cell r="P7">
            <v>0.7111317023846232</v>
          </cell>
          <cell r="Q7">
            <v>0</v>
          </cell>
          <cell r="R7" t="str">
            <v>xr</v>
          </cell>
          <cell r="S7" t="str">
            <v xml:space="preserve">a </v>
          </cell>
          <cell r="T7" t="str">
            <v>xr</v>
          </cell>
          <cell r="U7" t="str">
            <v>xr</v>
          </cell>
          <cell r="V7">
            <v>0</v>
          </cell>
          <cell r="W7">
            <v>0</v>
          </cell>
          <cell r="X7" t="str">
            <v>m</v>
          </cell>
          <cell r="Y7">
            <v>98.271987448268334</v>
          </cell>
          <cell r="Z7" t="str">
            <v xml:space="preserve">  </v>
          </cell>
          <cell r="AA7">
            <v>1.0168808493470434</v>
          </cell>
          <cell r="AB7" t="str">
            <v xml:space="preserve">  </v>
          </cell>
          <cell r="AC7">
            <v>0.7111317023846232</v>
          </cell>
          <cell r="AD7" t="str">
            <v xml:space="preserve">  </v>
          </cell>
          <cell r="AE7">
            <v>0</v>
          </cell>
          <cell r="AF7" t="str">
            <v xml:space="preserve">  </v>
          </cell>
          <cell r="AG7">
            <v>0</v>
          </cell>
          <cell r="AH7" t="str">
            <v>xr</v>
          </cell>
          <cell r="AI7">
            <v>0</v>
          </cell>
          <cell r="AJ7" t="str">
            <v xml:space="preserve">a </v>
          </cell>
          <cell r="AK7">
            <v>0</v>
          </cell>
          <cell r="AL7" t="str">
            <v>xr</v>
          </cell>
          <cell r="AM7">
            <v>0</v>
          </cell>
          <cell r="AN7" t="str">
            <v>xr</v>
          </cell>
          <cell r="AO7">
            <v>0</v>
          </cell>
          <cell r="AP7" t="str">
            <v xml:space="preserve">  </v>
          </cell>
          <cell r="AQ7">
            <v>0</v>
          </cell>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v>0</v>
          </cell>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v>0</v>
          </cell>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v>0</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v>0</v>
          </cell>
          <cell r="W9">
            <v>0</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v>0</v>
          </cell>
          <cell r="AP9" t="str">
            <v>xc</v>
          </cell>
          <cell r="AQ9">
            <v>0</v>
          </cell>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v>0</v>
          </cell>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v>0</v>
          </cell>
          <cell r="R10">
            <v>100</v>
          </cell>
          <cell r="S10" t="str">
            <v xml:space="preserve">a </v>
          </cell>
          <cell r="T10">
            <v>100</v>
          </cell>
          <cell r="U10" t="str">
            <v xml:space="preserve">n </v>
          </cell>
          <cell r="V10">
            <v>0</v>
          </cell>
          <cell r="W10">
            <v>0</v>
          </cell>
          <cell r="X10" t="str">
            <v>m</v>
          </cell>
          <cell r="Y10">
            <v>96.461587989367573</v>
          </cell>
          <cell r="Z10" t="str">
            <v xml:space="preserve">  </v>
          </cell>
          <cell r="AA10">
            <v>3.5384120106324199</v>
          </cell>
          <cell r="AB10" t="str">
            <v xml:space="preserve">  </v>
          </cell>
          <cell r="AC10">
            <v>0</v>
          </cell>
          <cell r="AD10" t="str">
            <v xml:space="preserve">a </v>
          </cell>
          <cell r="AE10">
            <v>0</v>
          </cell>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v>0</v>
          </cell>
          <cell r="AP10" t="str">
            <v xml:space="preserve">  </v>
          </cell>
          <cell r="AQ10">
            <v>0</v>
          </cell>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v>0</v>
          </cell>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v>0</v>
          </cell>
          <cell r="R11">
            <v>97.881977132548485</v>
          </cell>
          <cell r="S11">
            <v>2.1180228674515025</v>
          </cell>
          <cell r="T11">
            <v>100</v>
          </cell>
          <cell r="U11" t="str">
            <v>xc</v>
          </cell>
          <cell r="V11">
            <v>0</v>
          </cell>
          <cell r="W11">
            <v>0</v>
          </cell>
          <cell r="X11">
            <v>1.894543590965174</v>
          </cell>
          <cell r="Y11">
            <v>92.877611910566714</v>
          </cell>
          <cell r="Z11" t="str">
            <v xml:space="preserve">  </v>
          </cell>
          <cell r="AA11">
            <v>7.1223880894332261</v>
          </cell>
          <cell r="AB11" t="str">
            <v xml:space="preserve">  </v>
          </cell>
          <cell r="AC11">
            <v>0</v>
          </cell>
          <cell r="AD11" t="str">
            <v xml:space="preserve">a </v>
          </cell>
          <cell r="AE11">
            <v>0</v>
          </cell>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v>0</v>
          </cell>
          <cell r="AP11" t="str">
            <v xml:space="preserve">  </v>
          </cell>
          <cell r="AQ11">
            <v>0</v>
          </cell>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v>0</v>
          </cell>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v>0</v>
          </cell>
          <cell r="R12">
            <v>100</v>
          </cell>
          <cell r="S12" t="str">
            <v xml:space="preserve">n </v>
          </cell>
          <cell r="T12">
            <v>100</v>
          </cell>
          <cell r="U12" t="str">
            <v xml:space="preserve">m </v>
          </cell>
          <cell r="V12">
            <v>0</v>
          </cell>
          <cell r="W12">
            <v>0</v>
          </cell>
          <cell r="X12" t="str">
            <v>""</v>
          </cell>
          <cell r="Y12">
            <v>94.754750325460236</v>
          </cell>
          <cell r="Z12" t="str">
            <v xml:space="preserve">  </v>
          </cell>
          <cell r="AA12">
            <v>5.2452496745397701</v>
          </cell>
          <cell r="AB12" t="str">
            <v xml:space="preserve">  </v>
          </cell>
          <cell r="AC12">
            <v>0</v>
          </cell>
          <cell r="AD12" t="str">
            <v xml:space="preserve">a </v>
          </cell>
          <cell r="AE12">
            <v>0</v>
          </cell>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v>0</v>
          </cell>
          <cell r="AP12" t="str">
            <v xml:space="preserve">  </v>
          </cell>
          <cell r="AQ12">
            <v>0</v>
          </cell>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v>0</v>
          </cell>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v>0</v>
          </cell>
          <cell r="R13">
            <v>100</v>
          </cell>
          <cell r="S13" t="str">
            <v xml:space="preserve">n </v>
          </cell>
          <cell r="T13">
            <v>100</v>
          </cell>
          <cell r="U13" t="str">
            <v xml:space="preserve">n </v>
          </cell>
          <cell r="V13">
            <v>0</v>
          </cell>
          <cell r="W13">
            <v>0</v>
          </cell>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v>0</v>
          </cell>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v>0</v>
          </cell>
          <cell r="AP13" t="str">
            <v xml:space="preserve">  </v>
          </cell>
          <cell r="AQ13">
            <v>0</v>
          </cell>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v>0</v>
          </cell>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v>0</v>
          </cell>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v>0</v>
          </cell>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v>0</v>
          </cell>
          <cell r="R15">
            <v>100</v>
          </cell>
          <cell r="S15" t="str">
            <v xml:space="preserve">n </v>
          </cell>
          <cell r="T15">
            <v>100</v>
          </cell>
          <cell r="U15" t="str">
            <v xml:space="preserve">n </v>
          </cell>
          <cell r="V15">
            <v>0</v>
          </cell>
          <cell r="W15">
            <v>0</v>
          </cell>
          <cell r="X15" t="str">
            <v>m</v>
          </cell>
          <cell r="Y15">
            <v>100</v>
          </cell>
          <cell r="Z15" t="str">
            <v xml:space="preserve">  </v>
          </cell>
          <cell r="AA15">
            <v>0</v>
          </cell>
          <cell r="AB15" t="str">
            <v xml:space="preserve">a </v>
          </cell>
          <cell r="AC15">
            <v>0</v>
          </cell>
          <cell r="AD15" t="str">
            <v xml:space="preserve">a </v>
          </cell>
          <cell r="AE15">
            <v>0</v>
          </cell>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v>0</v>
          </cell>
          <cell r="AP15" t="str">
            <v xml:space="preserve">  </v>
          </cell>
          <cell r="AQ15">
            <v>0</v>
          </cell>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v>0</v>
          </cell>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v>0</v>
          </cell>
          <cell r="R16">
            <v>100</v>
          </cell>
          <cell r="S16" t="str">
            <v xml:space="preserve">a </v>
          </cell>
          <cell r="T16">
            <v>100</v>
          </cell>
          <cell r="U16" t="str">
            <v xml:space="preserve">n </v>
          </cell>
          <cell r="V16">
            <v>0</v>
          </cell>
          <cell r="W16">
            <v>0</v>
          </cell>
          <cell r="X16" t="str">
            <v>m</v>
          </cell>
          <cell r="Y16">
            <v>96.139756314048256</v>
          </cell>
          <cell r="Z16" t="str">
            <v xml:space="preserve">  </v>
          </cell>
          <cell r="AA16">
            <v>3.8602436859517471</v>
          </cell>
          <cell r="AB16" t="str">
            <v xml:space="preserve">  </v>
          </cell>
          <cell r="AC16">
            <v>0</v>
          </cell>
          <cell r="AD16" t="str">
            <v xml:space="preserve">a </v>
          </cell>
          <cell r="AE16">
            <v>0</v>
          </cell>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v>0</v>
          </cell>
          <cell r="AP16" t="str">
            <v xml:space="preserve">  </v>
          </cell>
          <cell r="AQ16">
            <v>0</v>
          </cell>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v>0</v>
          </cell>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v>0</v>
          </cell>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v>0</v>
          </cell>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v>0</v>
          </cell>
          <cell r="R18">
            <v>100</v>
          </cell>
          <cell r="S18" t="str">
            <v xml:space="preserve">n </v>
          </cell>
          <cell r="T18">
            <v>100</v>
          </cell>
          <cell r="U18" t="str">
            <v>xr</v>
          </cell>
          <cell r="V18">
            <v>0</v>
          </cell>
          <cell r="W18">
            <v>0</v>
          </cell>
          <cell r="X18">
            <v>4.1873614495161284</v>
          </cell>
          <cell r="Y18">
            <v>67.036474820385891</v>
          </cell>
          <cell r="Z18" t="str">
            <v xml:space="preserve">  </v>
          </cell>
          <cell r="AA18">
            <v>32.963525179614123</v>
          </cell>
          <cell r="AB18" t="str">
            <v xml:space="preserve">  </v>
          </cell>
          <cell r="AC18">
            <v>0</v>
          </cell>
          <cell r="AD18" t="str">
            <v>xr</v>
          </cell>
          <cell r="AE18">
            <v>0</v>
          </cell>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v>0</v>
          </cell>
          <cell r="AP18" t="str">
            <v xml:space="preserve">  </v>
          </cell>
          <cell r="AQ18">
            <v>0</v>
          </cell>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v>0</v>
          </cell>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v>0</v>
          </cell>
          <cell r="R19" t="str">
            <v xml:space="preserve">m </v>
          </cell>
          <cell r="S19" t="str">
            <v xml:space="preserve">m </v>
          </cell>
          <cell r="T19" t="str">
            <v xml:space="preserve">m </v>
          </cell>
          <cell r="U19" t="str">
            <v xml:space="preserve">m </v>
          </cell>
          <cell r="V19">
            <v>0</v>
          </cell>
          <cell r="W19">
            <v>0</v>
          </cell>
          <cell r="X19" t="str">
            <v>m.</v>
          </cell>
          <cell r="Y19">
            <v>91.367578336956583</v>
          </cell>
          <cell r="Z19" t="str">
            <v xml:space="preserve">m </v>
          </cell>
          <cell r="AA19">
            <v>0</v>
          </cell>
          <cell r="AB19" t="str">
            <v xml:space="preserve">a </v>
          </cell>
          <cell r="AC19">
            <v>8.6324216630434183</v>
          </cell>
          <cell r="AD19" t="str">
            <v xml:space="preserve">m </v>
          </cell>
          <cell r="AE19">
            <v>0</v>
          </cell>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v>0</v>
          </cell>
          <cell r="AP19" t="str">
            <v xml:space="preserve">m </v>
          </cell>
          <cell r="AQ19">
            <v>0</v>
          </cell>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v>0</v>
          </cell>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v>0</v>
          </cell>
          <cell r="R20">
            <v>100</v>
          </cell>
          <cell r="S20" t="str">
            <v xml:space="preserve">n </v>
          </cell>
          <cell r="T20">
            <v>100</v>
          </cell>
          <cell r="U20" t="str">
            <v xml:space="preserve">n </v>
          </cell>
          <cell r="V20">
            <v>0</v>
          </cell>
          <cell r="W20">
            <v>0</v>
          </cell>
          <cell r="X20" t="str">
            <v>m</v>
          </cell>
          <cell r="Y20">
            <v>100</v>
          </cell>
          <cell r="Z20" t="str">
            <v xml:space="preserve">  </v>
          </cell>
          <cell r="AA20">
            <v>0</v>
          </cell>
          <cell r="AB20" t="str">
            <v xml:space="preserve">a </v>
          </cell>
          <cell r="AC20">
            <v>0</v>
          </cell>
          <cell r="AD20" t="str">
            <v xml:space="preserve">n </v>
          </cell>
          <cell r="AE20">
            <v>0</v>
          </cell>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v>0</v>
          </cell>
          <cell r="AP20" t="str">
            <v xml:space="preserve">  </v>
          </cell>
          <cell r="AQ20">
            <v>0</v>
          </cell>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v>0</v>
          </cell>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v>0</v>
          </cell>
          <cell r="R21" t="str">
            <v>3.58(x)</v>
          </cell>
          <cell r="S21" t="str">
            <v xml:space="preserve">n </v>
          </cell>
          <cell r="T21" t="str">
            <v>3.58(x)</v>
          </cell>
          <cell r="U21" t="str">
            <v>96.42(x)</v>
          </cell>
          <cell r="V21">
            <v>0</v>
          </cell>
          <cell r="W21">
            <v>0</v>
          </cell>
          <cell r="X21" t="str">
            <v>m</v>
          </cell>
          <cell r="Y21">
            <v>99.873692037214198</v>
          </cell>
          <cell r="Z21" t="str">
            <v xml:space="preserve">  </v>
          </cell>
          <cell r="AA21">
            <v>0</v>
          </cell>
          <cell r="AB21" t="str">
            <v xml:space="preserve">a </v>
          </cell>
          <cell r="AC21">
            <v>0.12630796278580489</v>
          </cell>
          <cell r="AD21" t="str">
            <v xml:space="preserve">  </v>
          </cell>
          <cell r="AE21">
            <v>0</v>
          </cell>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v>0</v>
          </cell>
          <cell r="AP21" t="str">
            <v xml:space="preserve">  </v>
          </cell>
          <cell r="AQ21">
            <v>0</v>
          </cell>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v>0</v>
          </cell>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v>0</v>
          </cell>
          <cell r="R22" t="str">
            <v xml:space="preserve">m </v>
          </cell>
          <cell r="S22" t="str">
            <v xml:space="preserve">m </v>
          </cell>
          <cell r="T22" t="str">
            <v xml:space="preserve">m </v>
          </cell>
          <cell r="U22" t="str">
            <v xml:space="preserve">n </v>
          </cell>
          <cell r="V22">
            <v>0</v>
          </cell>
          <cell r="W22">
            <v>0</v>
          </cell>
          <cell r="X22" t="str">
            <v>m.</v>
          </cell>
          <cell r="Y22">
            <v>96.493775360676096</v>
          </cell>
          <cell r="Z22" t="str">
            <v xml:space="preserve">  </v>
          </cell>
          <cell r="AA22">
            <v>0</v>
          </cell>
          <cell r="AB22" t="str">
            <v xml:space="preserve">a </v>
          </cell>
          <cell r="AC22">
            <v>3.5062246393239076</v>
          </cell>
          <cell r="AD22" t="str">
            <v xml:space="preserve">  </v>
          </cell>
          <cell r="AE22">
            <v>0</v>
          </cell>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v>0</v>
          </cell>
          <cell r="AP22" t="str">
            <v xml:space="preserve">  </v>
          </cell>
          <cell r="AQ22">
            <v>0</v>
          </cell>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v>0</v>
          </cell>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v>0</v>
          </cell>
          <cell r="R24" t="str">
            <v xml:space="preserve">n </v>
          </cell>
          <cell r="S24" t="str">
            <v xml:space="preserve">n </v>
          </cell>
          <cell r="T24" t="str">
            <v xml:space="preserve">n </v>
          </cell>
          <cell r="U24" t="str">
            <v xml:space="preserve">n </v>
          </cell>
          <cell r="V24">
            <v>0</v>
          </cell>
          <cell r="W24">
            <v>0</v>
          </cell>
          <cell r="X24" t="str">
            <v>m</v>
          </cell>
          <cell r="Y24">
            <v>88.587396589928673</v>
          </cell>
          <cell r="Z24" t="str">
            <v xml:space="preserve">  </v>
          </cell>
          <cell r="AA24">
            <v>11.409576668376054</v>
          </cell>
          <cell r="AB24" t="str">
            <v xml:space="preserve">  </v>
          </cell>
          <cell r="AC24">
            <v>3.0267416952693758E-3</v>
          </cell>
          <cell r="AD24" t="str">
            <v xml:space="preserve">  </v>
          </cell>
          <cell r="AE24">
            <v>0</v>
          </cell>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v>0</v>
          </cell>
          <cell r="AP24" t="str">
            <v xml:space="preserve">  </v>
          </cell>
          <cell r="AQ24">
            <v>0</v>
          </cell>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v>0</v>
          </cell>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v>0</v>
          </cell>
          <cell r="R25" t="str">
            <v>xc</v>
          </cell>
          <cell r="S25" t="str">
            <v xml:space="preserve">a </v>
          </cell>
          <cell r="T25" t="str">
            <v>xc</v>
          </cell>
          <cell r="U25" t="str">
            <v>xc</v>
          </cell>
          <cell r="V25">
            <v>0</v>
          </cell>
          <cell r="W25">
            <v>0</v>
          </cell>
          <cell r="X25" t="str">
            <v>m</v>
          </cell>
          <cell r="Y25">
            <v>97.011422909077325</v>
          </cell>
          <cell r="Z25" t="str">
            <v xml:space="preserve">  </v>
          </cell>
          <cell r="AA25">
            <v>2.9885770909226821</v>
          </cell>
          <cell r="AB25" t="str">
            <v xml:space="preserve">  </v>
          </cell>
          <cell r="AC25">
            <v>0</v>
          </cell>
          <cell r="AD25" t="str">
            <v xml:space="preserve">a </v>
          </cell>
          <cell r="AE25">
            <v>0</v>
          </cell>
          <cell r="AF25" t="str">
            <v xml:space="preserve">  </v>
          </cell>
          <cell r="AG25">
            <v>0</v>
          </cell>
          <cell r="AH25" t="str">
            <v>xc</v>
          </cell>
          <cell r="AI25">
            <v>0</v>
          </cell>
          <cell r="AJ25" t="str">
            <v xml:space="preserve">a </v>
          </cell>
          <cell r="AK25">
            <v>0</v>
          </cell>
          <cell r="AL25" t="str">
            <v>xc</v>
          </cell>
          <cell r="AM25">
            <v>0</v>
          </cell>
          <cell r="AN25" t="str">
            <v>xc</v>
          </cell>
          <cell r="AO25">
            <v>0</v>
          </cell>
          <cell r="AP25" t="str">
            <v xml:space="preserve">  </v>
          </cell>
          <cell r="AQ25">
            <v>0</v>
          </cell>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v>0</v>
          </cell>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v>0</v>
          </cell>
          <cell r="R26">
            <v>100</v>
          </cell>
          <cell r="S26" t="str">
            <v xml:space="preserve">a </v>
          </cell>
          <cell r="T26">
            <v>100</v>
          </cell>
          <cell r="U26" t="str">
            <v xml:space="preserve">a </v>
          </cell>
          <cell r="V26">
            <v>0</v>
          </cell>
          <cell r="W26">
            <v>0</v>
          </cell>
          <cell r="X26">
            <v>21.155006330856843</v>
          </cell>
          <cell r="Y26">
            <v>100</v>
          </cell>
          <cell r="Z26" t="str">
            <v xml:space="preserve">  </v>
          </cell>
          <cell r="AA26">
            <v>0</v>
          </cell>
          <cell r="AB26" t="str">
            <v xml:space="preserve">a </v>
          </cell>
          <cell r="AC26">
            <v>0</v>
          </cell>
          <cell r="AD26" t="str">
            <v xml:space="preserve">a </v>
          </cell>
          <cell r="AE26">
            <v>0</v>
          </cell>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v>0</v>
          </cell>
          <cell r="AP26" t="str">
            <v xml:space="preserve">  </v>
          </cell>
          <cell r="AQ26">
            <v>0</v>
          </cell>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v>0</v>
          </cell>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v>0</v>
          </cell>
          <cell r="R27">
            <v>86.51755381276304</v>
          </cell>
          <cell r="S27">
            <v>4.7176531645316411</v>
          </cell>
          <cell r="T27">
            <v>91.235206977294666</v>
          </cell>
          <cell r="U27">
            <v>8.7647930227053248</v>
          </cell>
          <cell r="V27">
            <v>0</v>
          </cell>
          <cell r="W27">
            <v>0</v>
          </cell>
          <cell r="X27">
            <v>4.8852484588810823</v>
          </cell>
          <cell r="Y27">
            <v>24.621974493256275</v>
          </cell>
          <cell r="Z27" t="str">
            <v xml:space="preserve">  </v>
          </cell>
          <cell r="AA27">
            <v>75.378025506743711</v>
          </cell>
          <cell r="AB27" t="str">
            <v xml:space="preserve">  </v>
          </cell>
          <cell r="AC27">
            <v>0</v>
          </cell>
          <cell r="AD27" t="str">
            <v xml:space="preserve">n </v>
          </cell>
          <cell r="AE27">
            <v>0</v>
          </cell>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v>0</v>
          </cell>
          <cell r="AP27" t="str">
            <v xml:space="preserve">  </v>
          </cell>
          <cell r="AQ27">
            <v>0</v>
          </cell>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v>0</v>
          </cell>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v>0</v>
          </cell>
          <cell r="R28">
            <v>69.547437848807718</v>
          </cell>
          <cell r="S28">
            <v>30.452562151192289</v>
          </cell>
          <cell r="T28">
            <v>100</v>
          </cell>
          <cell r="U28" t="str">
            <v xml:space="preserve">a </v>
          </cell>
          <cell r="V28">
            <v>0</v>
          </cell>
          <cell r="W28">
            <v>0</v>
          </cell>
          <cell r="X28" t="str">
            <v>m</v>
          </cell>
          <cell r="Y28">
            <v>99.53034765869613</v>
          </cell>
          <cell r="Z28" t="str">
            <v xml:space="preserve">  </v>
          </cell>
          <cell r="AA28">
            <v>0</v>
          </cell>
          <cell r="AB28" t="str">
            <v xml:space="preserve">a </v>
          </cell>
          <cell r="AC28">
            <v>0.46965234130389416</v>
          </cell>
          <cell r="AD28" t="str">
            <v xml:space="preserve">  </v>
          </cell>
          <cell r="AE28">
            <v>0</v>
          </cell>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v>0</v>
          </cell>
          <cell r="AP28" t="str">
            <v xml:space="preserve">  </v>
          </cell>
          <cell r="AQ28">
            <v>0</v>
          </cell>
          <cell r="AR28" t="str">
            <v xml:space="preserve">  </v>
          </cell>
          <cell r="AS28">
            <v>0</v>
          </cell>
          <cell r="AT28" t="str">
            <v>m</v>
          </cell>
        </row>
        <row r="29">
          <cell r="A29" t="str">
            <v>Norway</v>
          </cell>
          <cell r="B29">
            <v>901030</v>
          </cell>
          <cell r="C29" t="str">
            <v>m</v>
          </cell>
          <cell r="D29">
            <v>88.543689320388353</v>
          </cell>
          <cell r="E29" t="str">
            <v>xr</v>
          </cell>
          <cell r="F29" t="str">
            <v>xr</v>
          </cell>
          <cell r="G29">
            <v>0</v>
          </cell>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v>0</v>
          </cell>
          <cell r="R29">
            <v>58.277027027027025</v>
          </cell>
          <cell r="S29">
            <v>41.722972972972975</v>
          </cell>
          <cell r="T29">
            <v>100</v>
          </cell>
          <cell r="U29" t="str">
            <v xml:space="preserve">n </v>
          </cell>
          <cell r="V29">
            <v>0</v>
          </cell>
          <cell r="W29">
            <v>0</v>
          </cell>
          <cell r="X29" t="str">
            <v>m</v>
          </cell>
          <cell r="Y29">
            <v>95.491053677932399</v>
          </cell>
          <cell r="Z29" t="str">
            <v xml:space="preserve">  </v>
          </cell>
          <cell r="AA29">
            <v>0</v>
          </cell>
          <cell r="AB29" t="str">
            <v>xr</v>
          </cell>
          <cell r="AC29">
            <v>0</v>
          </cell>
          <cell r="AD29" t="str">
            <v>xr</v>
          </cell>
          <cell r="AE29">
            <v>0</v>
          </cell>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v>0</v>
          </cell>
          <cell r="AP29" t="str">
            <v xml:space="preserve">  </v>
          </cell>
          <cell r="AQ29">
            <v>0</v>
          </cell>
          <cell r="AR29" t="str">
            <v xml:space="preserve">  </v>
          </cell>
          <cell r="AS29">
            <v>0</v>
          </cell>
          <cell r="AT29" t="str">
            <v>m</v>
          </cell>
        </row>
        <row r="30">
          <cell r="A30" t="str">
            <v>Paraguay</v>
          </cell>
          <cell r="B30">
            <v>901030</v>
          </cell>
          <cell r="C30" t="str">
            <v>m.</v>
          </cell>
          <cell r="D30">
            <v>100</v>
          </cell>
          <cell r="E30" t="str">
            <v>xr</v>
          </cell>
          <cell r="F30" t="str">
            <v xml:space="preserve">n </v>
          </cell>
          <cell r="G30">
            <v>0</v>
          </cell>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v>0</v>
          </cell>
          <cell r="R30" t="str">
            <v xml:space="preserve">m </v>
          </cell>
          <cell r="S30" t="str">
            <v xml:space="preserve">m </v>
          </cell>
          <cell r="T30" t="str">
            <v xml:space="preserve">m </v>
          </cell>
          <cell r="U30" t="str">
            <v xml:space="preserve">m </v>
          </cell>
          <cell r="V30">
            <v>0</v>
          </cell>
          <cell r="W30">
            <v>0</v>
          </cell>
          <cell r="X30" t="str">
            <v>m</v>
          </cell>
          <cell r="Y30">
            <v>100</v>
          </cell>
          <cell r="Z30" t="str">
            <v xml:space="preserve">  </v>
          </cell>
          <cell r="AA30">
            <v>0</v>
          </cell>
          <cell r="AB30" t="str">
            <v>xr</v>
          </cell>
          <cell r="AC30">
            <v>0</v>
          </cell>
          <cell r="AD30" t="str">
            <v xml:space="preserve">n </v>
          </cell>
          <cell r="AE30">
            <v>0</v>
          </cell>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v>0</v>
          </cell>
          <cell r="AP30" t="str">
            <v xml:space="preserve">  </v>
          </cell>
          <cell r="AQ30">
            <v>0</v>
          </cell>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v>0</v>
          </cell>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v>0</v>
          </cell>
          <cell r="R31" t="str">
            <v xml:space="preserve">m </v>
          </cell>
          <cell r="S31" t="str">
            <v xml:space="preserve">m </v>
          </cell>
          <cell r="T31" t="str">
            <v xml:space="preserve">m </v>
          </cell>
          <cell r="U31" t="str">
            <v xml:space="preserve">m </v>
          </cell>
          <cell r="V31">
            <v>0</v>
          </cell>
          <cell r="W31">
            <v>0</v>
          </cell>
          <cell r="X31" t="str">
            <v>m</v>
          </cell>
          <cell r="Y31">
            <v>98.234776070873394</v>
          </cell>
          <cell r="Z31" t="str">
            <v xml:space="preserve">  </v>
          </cell>
          <cell r="AA31">
            <v>0</v>
          </cell>
          <cell r="AB31" t="str">
            <v xml:space="preserve">a </v>
          </cell>
          <cell r="AC31">
            <v>1.7652239291266214</v>
          </cell>
          <cell r="AD31" t="str">
            <v xml:space="preserve">  </v>
          </cell>
          <cell r="AE31">
            <v>0</v>
          </cell>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v>0</v>
          </cell>
          <cell r="AP31" t="str">
            <v xml:space="preserve">m </v>
          </cell>
          <cell r="AQ31">
            <v>0</v>
          </cell>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v>0</v>
          </cell>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v>0</v>
          </cell>
          <cell r="R32">
            <v>100</v>
          </cell>
          <cell r="S32" t="str">
            <v xml:space="preserve">a </v>
          </cell>
          <cell r="T32">
            <v>100</v>
          </cell>
          <cell r="U32" t="str">
            <v xml:space="preserve">m </v>
          </cell>
          <cell r="V32">
            <v>0</v>
          </cell>
          <cell r="W32">
            <v>0</v>
          </cell>
          <cell r="X32" t="str">
            <v>m</v>
          </cell>
          <cell r="Y32">
            <v>100</v>
          </cell>
          <cell r="Z32" t="str">
            <v xml:space="preserve">  </v>
          </cell>
          <cell r="AA32">
            <v>0</v>
          </cell>
          <cell r="AB32" t="str">
            <v xml:space="preserve">m </v>
          </cell>
          <cell r="AC32">
            <v>0</v>
          </cell>
          <cell r="AD32" t="str">
            <v xml:space="preserve">m </v>
          </cell>
          <cell r="AE32">
            <v>0</v>
          </cell>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v>0</v>
          </cell>
          <cell r="AP32" t="str">
            <v xml:space="preserve">  </v>
          </cell>
          <cell r="AQ32">
            <v>0</v>
          </cell>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v>0</v>
          </cell>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v>0</v>
          </cell>
          <cell r="R33">
            <v>100</v>
          </cell>
          <cell r="S33" t="str">
            <v xml:space="preserve">a </v>
          </cell>
          <cell r="T33">
            <v>100</v>
          </cell>
          <cell r="U33" t="str">
            <v xml:space="preserve">a </v>
          </cell>
          <cell r="V33">
            <v>0</v>
          </cell>
          <cell r="W33">
            <v>0</v>
          </cell>
          <cell r="X33" t="str">
            <v>m</v>
          </cell>
          <cell r="Y33">
            <v>93.120922556871221</v>
          </cell>
          <cell r="Z33" t="str">
            <v xml:space="preserve">  </v>
          </cell>
          <cell r="AA33">
            <v>6.476875334052516</v>
          </cell>
          <cell r="AB33" t="str">
            <v xml:space="preserve">  </v>
          </cell>
          <cell r="AC33">
            <v>0.40220210907623527</v>
          </cell>
          <cell r="AD33" t="str">
            <v xml:space="preserve">  </v>
          </cell>
          <cell r="AE33">
            <v>0</v>
          </cell>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v>0</v>
          </cell>
          <cell r="AP33" t="str">
            <v xml:space="preserve">  </v>
          </cell>
          <cell r="AQ33">
            <v>0</v>
          </cell>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v>0</v>
          </cell>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v>0</v>
          </cell>
          <cell r="R34" t="str">
            <v xml:space="preserve">a </v>
          </cell>
          <cell r="S34" t="str">
            <v xml:space="preserve">a </v>
          </cell>
          <cell r="T34" t="str">
            <v xml:space="preserve">a </v>
          </cell>
          <cell r="U34" t="str">
            <v xml:space="preserve">a </v>
          </cell>
          <cell r="V34">
            <v>0</v>
          </cell>
          <cell r="W34">
            <v>0</v>
          </cell>
          <cell r="X34" t="str">
            <v>m</v>
          </cell>
          <cell r="Y34">
            <v>100</v>
          </cell>
          <cell r="Z34" t="str">
            <v>xc</v>
          </cell>
          <cell r="AA34">
            <v>0</v>
          </cell>
          <cell r="AB34" t="str">
            <v xml:space="preserve">a </v>
          </cell>
          <cell r="AC34">
            <v>0</v>
          </cell>
          <cell r="AD34" t="str">
            <v xml:space="preserve">a </v>
          </cell>
          <cell r="AE34">
            <v>0</v>
          </cell>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v>0</v>
          </cell>
          <cell r="AP34" t="str">
            <v>xc</v>
          </cell>
          <cell r="AQ34">
            <v>0</v>
          </cell>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v>0</v>
          </cell>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v>0</v>
          </cell>
          <cell r="R35">
            <v>100</v>
          </cell>
          <cell r="S35" t="str">
            <v xml:space="preserve">n </v>
          </cell>
          <cell r="T35">
            <v>100</v>
          </cell>
          <cell r="U35" t="str">
            <v xml:space="preserve">n </v>
          </cell>
          <cell r="V35">
            <v>0</v>
          </cell>
          <cell r="W35">
            <v>0</v>
          </cell>
          <cell r="X35">
            <v>18.556055485560982</v>
          </cell>
          <cell r="Y35">
            <v>86.749741455777695</v>
          </cell>
          <cell r="Z35" t="str">
            <v xml:space="preserve">  </v>
          </cell>
          <cell r="AA35">
            <v>13.250258544222303</v>
          </cell>
          <cell r="AB35" t="str">
            <v xml:space="preserve">  </v>
          </cell>
          <cell r="AC35">
            <v>0</v>
          </cell>
          <cell r="AD35" t="str">
            <v xml:space="preserve">n </v>
          </cell>
          <cell r="AE35">
            <v>0</v>
          </cell>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v>0</v>
          </cell>
          <cell r="AP35" t="str">
            <v xml:space="preserve">  </v>
          </cell>
          <cell r="AQ35">
            <v>0</v>
          </cell>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v>0</v>
          </cell>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v>0</v>
          </cell>
          <cell r="R36" t="str">
            <v>m.</v>
          </cell>
          <cell r="S36" t="str">
            <v>m.</v>
          </cell>
          <cell r="T36" t="str">
            <v>m.</v>
          </cell>
          <cell r="U36" t="str">
            <v xml:space="preserve">a </v>
          </cell>
          <cell r="V36">
            <v>0</v>
          </cell>
          <cell r="W36">
            <v>0</v>
          </cell>
          <cell r="X36" t="str">
            <v>m.</v>
          </cell>
          <cell r="Y36">
            <v>98.151949876714667</v>
          </cell>
          <cell r="Z36" t="str">
            <v xml:space="preserve">  </v>
          </cell>
          <cell r="AA36">
            <v>1.8480501232853499</v>
          </cell>
          <cell r="AB36" t="str">
            <v xml:space="preserve">  </v>
          </cell>
          <cell r="AC36">
            <v>0</v>
          </cell>
          <cell r="AD36" t="str">
            <v xml:space="preserve">a </v>
          </cell>
          <cell r="AE36">
            <v>0</v>
          </cell>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v>0</v>
          </cell>
          <cell r="AP36" t="str">
            <v xml:space="preserve">  </v>
          </cell>
          <cell r="AQ36">
            <v>0</v>
          </cell>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v>0</v>
          </cell>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v>0</v>
          </cell>
          <cell r="R37">
            <v>54.19519025634871</v>
          </cell>
          <cell r="S37">
            <v>0.36326877701133076</v>
          </cell>
          <cell r="T37">
            <v>54.55845903336003</v>
          </cell>
          <cell r="U37">
            <v>45.441540966639963</v>
          </cell>
          <cell r="V37">
            <v>0</v>
          </cell>
          <cell r="W37">
            <v>0</v>
          </cell>
          <cell r="X37" t="str">
            <v>m</v>
          </cell>
          <cell r="Y37">
            <v>91.345264737600218</v>
          </cell>
          <cell r="Z37" t="str">
            <v xml:space="preserve">  </v>
          </cell>
          <cell r="AA37">
            <v>0</v>
          </cell>
          <cell r="AB37" t="str">
            <v>xr</v>
          </cell>
          <cell r="AC37">
            <v>0</v>
          </cell>
          <cell r="AD37" t="str">
            <v>xr</v>
          </cell>
          <cell r="AE37">
            <v>0</v>
          </cell>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v>0</v>
          </cell>
          <cell r="AP37" t="str">
            <v xml:space="preserve">  </v>
          </cell>
          <cell r="AQ37">
            <v>0</v>
          </cell>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v>0</v>
          </cell>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v>0</v>
          </cell>
          <cell r="R38">
            <v>100</v>
          </cell>
          <cell r="S38" t="str">
            <v xml:space="preserve">n </v>
          </cell>
          <cell r="T38">
            <v>100</v>
          </cell>
          <cell r="U38" t="str">
            <v xml:space="preserve">m </v>
          </cell>
          <cell r="V38">
            <v>0</v>
          </cell>
          <cell r="W38">
            <v>0</v>
          </cell>
          <cell r="X38">
            <v>85.447006581209976</v>
          </cell>
          <cell r="Y38">
            <v>100</v>
          </cell>
          <cell r="Z38" t="str">
            <v xml:space="preserve">  </v>
          </cell>
          <cell r="AA38">
            <v>0</v>
          </cell>
          <cell r="AB38" t="str">
            <v xml:space="preserve">a </v>
          </cell>
          <cell r="AC38">
            <v>0</v>
          </cell>
          <cell r="AD38" t="str">
            <v xml:space="preserve">a </v>
          </cell>
          <cell r="AE38">
            <v>0</v>
          </cell>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v>0</v>
          </cell>
          <cell r="AP38" t="str">
            <v xml:space="preserve">  </v>
          </cell>
          <cell r="AQ38">
            <v>0</v>
          </cell>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v>0</v>
          </cell>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v>0</v>
          </cell>
          <cell r="R39">
            <v>100</v>
          </cell>
          <cell r="S39" t="str">
            <v xml:space="preserve">a </v>
          </cell>
          <cell r="T39">
            <v>100</v>
          </cell>
          <cell r="U39" t="str">
            <v xml:space="preserve">n </v>
          </cell>
          <cell r="V39">
            <v>0</v>
          </cell>
          <cell r="W39">
            <v>0</v>
          </cell>
          <cell r="X39" t="str">
            <v>m</v>
          </cell>
          <cell r="Y39">
            <v>85.452733342162091</v>
          </cell>
          <cell r="Z39" t="str">
            <v xml:space="preserve">  </v>
          </cell>
          <cell r="AA39">
            <v>14.547266657837895</v>
          </cell>
          <cell r="AB39" t="str">
            <v xml:space="preserve">  </v>
          </cell>
          <cell r="AC39">
            <v>0</v>
          </cell>
          <cell r="AD39" t="str">
            <v xml:space="preserve">n </v>
          </cell>
          <cell r="AE39">
            <v>0</v>
          </cell>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v>0</v>
          </cell>
          <cell r="AP39" t="str">
            <v xml:space="preserve">  </v>
          </cell>
          <cell r="AQ39">
            <v>0</v>
          </cell>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v>0</v>
          </cell>
          <cell r="H40">
            <v>100</v>
          </cell>
          <cell r="I40" t="str">
            <v>xr</v>
          </cell>
          <cell r="J40" t="str">
            <v>xr</v>
          </cell>
          <cell r="K40" t="str">
            <v>xr</v>
          </cell>
          <cell r="L40" t="str">
            <v>xr</v>
          </cell>
          <cell r="M40" t="str">
            <v>xr</v>
          </cell>
          <cell r="N40">
            <v>99.797812004796356</v>
          </cell>
          <cell r="O40" t="str">
            <v xml:space="preserve">a </v>
          </cell>
          <cell r="P40">
            <v>0.20218799520364863</v>
          </cell>
          <cell r="Q40">
            <v>0</v>
          </cell>
          <cell r="R40" t="str">
            <v>xr</v>
          </cell>
          <cell r="S40" t="str">
            <v>xr</v>
          </cell>
          <cell r="T40" t="str">
            <v>xr</v>
          </cell>
          <cell r="U40" t="str">
            <v>xr</v>
          </cell>
          <cell r="V40">
            <v>0</v>
          </cell>
          <cell r="W40">
            <v>0</v>
          </cell>
          <cell r="X40" t="str">
            <v>10.21(x)</v>
          </cell>
          <cell r="Y40">
            <v>99.797812004796356</v>
          </cell>
          <cell r="Z40" t="str">
            <v xml:space="preserve">  </v>
          </cell>
          <cell r="AA40">
            <v>0</v>
          </cell>
          <cell r="AB40" t="str">
            <v xml:space="preserve">a </v>
          </cell>
          <cell r="AC40">
            <v>0.20218799520364863</v>
          </cell>
          <cell r="AD40" t="str">
            <v xml:space="preserve">  </v>
          </cell>
          <cell r="AE40">
            <v>0</v>
          </cell>
          <cell r="AF40" t="str">
            <v xml:space="preserve">  </v>
          </cell>
          <cell r="AG40">
            <v>0</v>
          </cell>
          <cell r="AH40" t="str">
            <v>xr</v>
          </cell>
          <cell r="AI40">
            <v>0</v>
          </cell>
          <cell r="AJ40" t="str">
            <v>xr</v>
          </cell>
          <cell r="AK40">
            <v>0</v>
          </cell>
          <cell r="AL40" t="str">
            <v>xr</v>
          </cell>
          <cell r="AM40">
            <v>0</v>
          </cell>
          <cell r="AN40" t="str">
            <v>xr</v>
          </cell>
          <cell r="AO40">
            <v>0</v>
          </cell>
          <cell r="AP40" t="str">
            <v xml:space="preserve">  </v>
          </cell>
          <cell r="AQ40">
            <v>0</v>
          </cell>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v>0</v>
          </cell>
          <cell r="C2">
            <v>0</v>
          </cell>
          <cell r="D2">
            <v>0</v>
          </cell>
          <cell r="E2">
            <v>0</v>
          </cell>
          <cell r="F2">
            <v>0</v>
          </cell>
          <cell r="G2">
            <v>0</v>
          </cell>
          <cell r="H2">
            <v>0</v>
          </cell>
          <cell r="I2">
            <v>0</v>
          </cell>
          <cell r="J2">
            <v>0</v>
          </cell>
          <cell r="K2">
            <v>554</v>
          </cell>
          <cell r="L2">
            <v>0</v>
          </cell>
          <cell r="M2">
            <v>0</v>
          </cell>
          <cell r="N2">
            <v>0</v>
          </cell>
        </row>
        <row r="3">
          <cell r="A3" t="str">
            <v>Austria</v>
          </cell>
          <cell r="B3">
            <v>165.7</v>
          </cell>
          <cell r="C3">
            <v>0</v>
          </cell>
          <cell r="D3">
            <v>0</v>
          </cell>
          <cell r="E3">
            <v>0</v>
          </cell>
          <cell r="F3">
            <v>0</v>
          </cell>
          <cell r="G3">
            <v>0</v>
          </cell>
          <cell r="H3">
            <v>0</v>
          </cell>
          <cell r="I3">
            <v>0</v>
          </cell>
          <cell r="J3">
            <v>0</v>
          </cell>
          <cell r="K3">
            <v>1335.1</v>
          </cell>
          <cell r="L3">
            <v>0</v>
          </cell>
          <cell r="M3">
            <v>413.9</v>
          </cell>
          <cell r="N3">
            <v>0</v>
          </cell>
        </row>
        <row r="4">
          <cell r="A4" t="str">
            <v>Canada</v>
          </cell>
          <cell r="B4">
            <v>0</v>
          </cell>
          <cell r="C4">
            <v>0</v>
          </cell>
          <cell r="D4">
            <v>0</v>
          </cell>
          <cell r="E4">
            <v>0</v>
          </cell>
          <cell r="F4">
            <v>0</v>
          </cell>
          <cell r="G4">
            <v>0</v>
          </cell>
          <cell r="H4">
            <v>0</v>
          </cell>
          <cell r="I4">
            <v>0</v>
          </cell>
          <cell r="J4">
            <v>0</v>
          </cell>
          <cell r="K4">
            <v>0</v>
          </cell>
          <cell r="L4">
            <v>0</v>
          </cell>
          <cell r="M4">
            <v>0</v>
          </cell>
          <cell r="N4">
            <v>0</v>
          </cell>
        </row>
        <row r="5">
          <cell r="A5" t="str">
            <v>Czech Republic</v>
          </cell>
          <cell r="B5">
            <v>0</v>
          </cell>
          <cell r="C5">
            <v>0</v>
          </cell>
          <cell r="D5">
            <v>0</v>
          </cell>
          <cell r="E5">
            <v>0</v>
          </cell>
          <cell r="F5">
            <v>0</v>
          </cell>
          <cell r="G5">
            <v>0</v>
          </cell>
          <cell r="H5">
            <v>0</v>
          </cell>
          <cell r="I5">
            <v>0</v>
          </cell>
          <cell r="J5">
            <v>848</v>
          </cell>
          <cell r="K5">
            <v>0</v>
          </cell>
          <cell r="L5">
            <v>138</v>
          </cell>
          <cell r="M5">
            <v>0</v>
          </cell>
          <cell r="N5">
            <v>0</v>
          </cell>
        </row>
        <row r="6">
          <cell r="A6" t="str">
            <v>Denmark</v>
          </cell>
          <cell r="B6">
            <v>0</v>
          </cell>
          <cell r="C6">
            <v>0</v>
          </cell>
          <cell r="D6">
            <v>101</v>
          </cell>
          <cell r="E6">
            <v>3.7</v>
          </cell>
          <cell r="F6">
            <v>0</v>
          </cell>
          <cell r="G6">
            <v>0</v>
          </cell>
          <cell r="H6">
            <v>0</v>
          </cell>
          <cell r="I6">
            <v>0</v>
          </cell>
          <cell r="J6">
            <v>0</v>
          </cell>
          <cell r="K6">
            <v>0</v>
          </cell>
          <cell r="L6">
            <v>0</v>
          </cell>
          <cell r="M6">
            <v>0</v>
          </cell>
          <cell r="N6">
            <v>0</v>
          </cell>
        </row>
        <row r="7">
          <cell r="A7" t="str">
            <v>France</v>
          </cell>
          <cell r="B7">
            <v>0</v>
          </cell>
          <cell r="C7">
            <v>0</v>
          </cell>
          <cell r="D7">
            <v>890.2</v>
          </cell>
          <cell r="E7">
            <v>0</v>
          </cell>
          <cell r="F7">
            <v>0</v>
          </cell>
          <cell r="G7">
            <v>3175</v>
          </cell>
          <cell r="H7">
            <v>572</v>
          </cell>
          <cell r="I7">
            <v>6834</v>
          </cell>
          <cell r="J7">
            <v>0</v>
          </cell>
          <cell r="K7">
            <v>4790</v>
          </cell>
          <cell r="L7">
            <v>1373</v>
          </cell>
          <cell r="M7">
            <v>280</v>
          </cell>
          <cell r="N7">
            <v>0</v>
          </cell>
        </row>
        <row r="8">
          <cell r="A8" t="str">
            <v>Ireland</v>
          </cell>
          <cell r="B8">
            <v>0</v>
          </cell>
          <cell r="C8">
            <v>0</v>
          </cell>
          <cell r="D8">
            <v>0</v>
          </cell>
          <cell r="E8">
            <v>0</v>
          </cell>
          <cell r="F8">
            <v>0</v>
          </cell>
          <cell r="G8">
            <v>0</v>
          </cell>
          <cell r="H8">
            <v>0</v>
          </cell>
          <cell r="I8">
            <v>0</v>
          </cell>
          <cell r="J8">
            <v>0</v>
          </cell>
          <cell r="K8">
            <v>9.8000000000000007</v>
          </cell>
          <cell r="L8">
            <v>0</v>
          </cell>
          <cell r="M8">
            <v>2.2000000000000002</v>
          </cell>
          <cell r="N8">
            <v>0</v>
          </cell>
        </row>
        <row r="9">
          <cell r="A9" t="str">
            <v>New Zealand</v>
          </cell>
          <cell r="B9">
            <v>0</v>
          </cell>
          <cell r="C9">
            <v>0</v>
          </cell>
          <cell r="D9">
            <v>1.7150000000000001</v>
          </cell>
          <cell r="E9">
            <v>0</v>
          </cell>
          <cell r="F9">
            <v>0</v>
          </cell>
          <cell r="G9">
            <v>0</v>
          </cell>
          <cell r="H9">
            <v>0</v>
          </cell>
          <cell r="I9">
            <v>2.9590000000000001</v>
          </cell>
          <cell r="J9">
            <v>0</v>
          </cell>
          <cell r="K9">
            <v>0</v>
          </cell>
          <cell r="L9">
            <v>0</v>
          </cell>
          <cell r="M9">
            <v>0</v>
          </cell>
          <cell r="N9">
            <v>0</v>
          </cell>
        </row>
        <row r="10">
          <cell r="A10" t="str">
            <v>Spain</v>
          </cell>
          <cell r="B10">
            <v>0</v>
          </cell>
          <cell r="C10">
            <v>0</v>
          </cell>
          <cell r="D10">
            <v>0</v>
          </cell>
          <cell r="E10">
            <v>0</v>
          </cell>
          <cell r="F10">
            <v>0</v>
          </cell>
          <cell r="G10">
            <v>0</v>
          </cell>
          <cell r="H10">
            <v>0</v>
          </cell>
          <cell r="I10">
            <v>0</v>
          </cell>
          <cell r="J10">
            <v>0</v>
          </cell>
          <cell r="K10">
            <v>0</v>
          </cell>
          <cell r="L10">
            <v>0</v>
          </cell>
          <cell r="M10">
            <v>0</v>
          </cell>
          <cell r="N10">
            <v>0</v>
          </cell>
        </row>
        <row r="11">
          <cell r="A11" t="str">
            <v>Sweden</v>
          </cell>
          <cell r="B11">
            <v>0</v>
          </cell>
          <cell r="C11">
            <v>0</v>
          </cell>
          <cell r="D11">
            <v>1112</v>
          </cell>
          <cell r="E11">
            <v>730</v>
          </cell>
          <cell r="F11">
            <v>0</v>
          </cell>
          <cell r="G11">
            <v>7135</v>
          </cell>
          <cell r="H11">
            <v>0</v>
          </cell>
          <cell r="I11">
            <v>0</v>
          </cell>
          <cell r="J11">
            <v>2900</v>
          </cell>
          <cell r="K11">
            <v>1554</v>
          </cell>
          <cell r="L11">
            <v>970</v>
          </cell>
          <cell r="M11">
            <v>1000</v>
          </cell>
          <cell r="N11">
            <v>70</v>
          </cell>
        </row>
        <row r="12">
          <cell r="A12" t="str">
            <v>Switzerland</v>
          </cell>
          <cell r="B12">
            <v>0</v>
          </cell>
          <cell r="C12">
            <v>0</v>
          </cell>
          <cell r="D12">
            <v>18.3</v>
          </cell>
          <cell r="E12">
            <v>0.03</v>
          </cell>
          <cell r="F12">
            <v>0</v>
          </cell>
          <cell r="G12">
            <v>0</v>
          </cell>
          <cell r="H12">
            <v>0</v>
          </cell>
          <cell r="I12">
            <v>0</v>
          </cell>
          <cell r="J12">
            <v>0</v>
          </cell>
          <cell r="K12">
            <v>0</v>
          </cell>
          <cell r="L12">
            <v>0</v>
          </cell>
          <cell r="M12">
            <v>0</v>
          </cell>
          <cell r="N12">
            <v>0</v>
          </cell>
        </row>
        <row r="13">
          <cell r="A13" t="str">
            <v>United Kingdom</v>
          </cell>
          <cell r="B13">
            <v>0</v>
          </cell>
          <cell r="C13">
            <v>0</v>
          </cell>
          <cell r="D13">
            <v>0</v>
          </cell>
          <cell r="E13">
            <v>0</v>
          </cell>
          <cell r="F13">
            <v>0</v>
          </cell>
          <cell r="G13">
            <v>0</v>
          </cell>
          <cell r="H13">
            <v>0</v>
          </cell>
          <cell r="I13">
            <v>0</v>
          </cell>
          <cell r="J13">
            <v>0</v>
          </cell>
          <cell r="K13">
            <v>0</v>
          </cell>
          <cell r="L13">
            <v>0</v>
          </cell>
          <cell r="M13">
            <v>0</v>
          </cell>
          <cell r="N13">
            <v>0</v>
          </cell>
        </row>
      </sheetData>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v>0</v>
          </cell>
          <cell r="C2">
            <v>0</v>
          </cell>
          <cell r="D2">
            <v>0</v>
          </cell>
          <cell r="E2">
            <v>0</v>
          </cell>
          <cell r="F2">
            <v>0</v>
          </cell>
          <cell r="G2">
            <v>2.6</v>
          </cell>
          <cell r="H2">
            <v>0</v>
          </cell>
          <cell r="I2">
            <v>0</v>
          </cell>
          <cell r="J2">
            <v>0</v>
          </cell>
          <cell r="K2">
            <v>0</v>
          </cell>
          <cell r="L2">
            <v>60</v>
          </cell>
          <cell r="M2">
            <v>0</v>
          </cell>
          <cell r="N2">
            <v>0</v>
          </cell>
          <cell r="O2">
            <v>0</v>
          </cell>
        </row>
        <row r="3">
          <cell r="A3" t="str">
            <v>Austria</v>
          </cell>
          <cell r="B3">
            <v>283</v>
          </cell>
          <cell r="C3">
            <v>0</v>
          </cell>
          <cell r="D3">
            <v>0</v>
          </cell>
          <cell r="E3">
            <v>0</v>
          </cell>
          <cell r="F3">
            <v>0</v>
          </cell>
          <cell r="G3">
            <v>0</v>
          </cell>
          <cell r="H3">
            <v>0</v>
          </cell>
          <cell r="I3">
            <v>0</v>
          </cell>
          <cell r="J3">
            <v>0</v>
          </cell>
          <cell r="K3">
            <v>0</v>
          </cell>
          <cell r="L3">
            <v>648.5</v>
          </cell>
          <cell r="M3">
            <v>0</v>
          </cell>
          <cell r="N3">
            <v>201.1</v>
          </cell>
          <cell r="O3">
            <v>0</v>
          </cell>
        </row>
        <row r="4">
          <cell r="A4" t="str">
            <v>Canada</v>
          </cell>
          <cell r="B4">
            <v>0</v>
          </cell>
          <cell r="C4">
            <v>0</v>
          </cell>
          <cell r="D4">
            <v>0</v>
          </cell>
          <cell r="E4">
            <v>0</v>
          </cell>
          <cell r="F4">
            <v>0</v>
          </cell>
          <cell r="G4">
            <v>0</v>
          </cell>
          <cell r="H4">
            <v>0</v>
          </cell>
          <cell r="I4">
            <v>0</v>
          </cell>
          <cell r="J4">
            <v>0</v>
          </cell>
          <cell r="K4">
            <v>0</v>
          </cell>
          <cell r="L4">
            <v>0</v>
          </cell>
          <cell r="M4">
            <v>0</v>
          </cell>
          <cell r="N4">
            <v>0</v>
          </cell>
          <cell r="O4">
            <v>0</v>
          </cell>
        </row>
        <row r="5">
          <cell r="A5" t="str">
            <v>Czech Republic</v>
          </cell>
          <cell r="B5">
            <v>0</v>
          </cell>
          <cell r="C5">
            <v>0</v>
          </cell>
          <cell r="D5">
            <v>5</v>
          </cell>
          <cell r="E5">
            <v>0</v>
          </cell>
          <cell r="F5">
            <v>0</v>
          </cell>
          <cell r="G5">
            <v>3280</v>
          </cell>
          <cell r="H5">
            <v>0</v>
          </cell>
          <cell r="I5">
            <v>1204</v>
          </cell>
          <cell r="J5">
            <v>903</v>
          </cell>
          <cell r="K5">
            <v>467</v>
          </cell>
          <cell r="L5">
            <v>51</v>
          </cell>
          <cell r="M5">
            <v>135</v>
          </cell>
          <cell r="N5">
            <v>1000</v>
          </cell>
          <cell r="O5">
            <v>0</v>
          </cell>
        </row>
        <row r="6">
          <cell r="A6" t="str">
            <v>Denmark</v>
          </cell>
          <cell r="B6">
            <v>0</v>
          </cell>
          <cell r="C6">
            <v>0</v>
          </cell>
          <cell r="D6">
            <v>2299</v>
          </cell>
          <cell r="E6">
            <v>120.2</v>
          </cell>
          <cell r="F6">
            <v>0</v>
          </cell>
          <cell r="G6">
            <v>0</v>
          </cell>
          <cell r="H6">
            <v>0</v>
          </cell>
          <cell r="I6">
            <v>0</v>
          </cell>
          <cell r="J6">
            <v>0</v>
          </cell>
          <cell r="K6">
            <v>0</v>
          </cell>
          <cell r="L6">
            <v>0</v>
          </cell>
          <cell r="M6">
            <v>0</v>
          </cell>
          <cell r="N6">
            <v>0</v>
          </cell>
          <cell r="O6">
            <v>0</v>
          </cell>
        </row>
        <row r="7">
          <cell r="A7" t="str">
            <v>Finland</v>
          </cell>
          <cell r="B7">
            <v>0</v>
          </cell>
          <cell r="C7">
            <v>0</v>
          </cell>
          <cell r="D7">
            <v>1046</v>
          </cell>
          <cell r="E7">
            <v>0</v>
          </cell>
          <cell r="F7">
            <v>172</v>
          </cell>
          <cell r="G7">
            <v>0</v>
          </cell>
          <cell r="H7">
            <v>0</v>
          </cell>
          <cell r="I7">
            <v>0</v>
          </cell>
          <cell r="J7">
            <v>221</v>
          </cell>
          <cell r="K7">
            <v>0</v>
          </cell>
          <cell r="L7">
            <v>0</v>
          </cell>
          <cell r="M7">
            <v>0</v>
          </cell>
          <cell r="N7">
            <v>0</v>
          </cell>
          <cell r="O7">
            <v>0</v>
          </cell>
        </row>
        <row r="8">
          <cell r="A8" t="str">
            <v>France</v>
          </cell>
          <cell r="B8">
            <v>0</v>
          </cell>
          <cell r="C8">
            <v>0</v>
          </cell>
          <cell r="D8">
            <v>3179</v>
          </cell>
          <cell r="E8">
            <v>0</v>
          </cell>
          <cell r="F8">
            <v>0</v>
          </cell>
          <cell r="G8">
            <v>1155</v>
          </cell>
          <cell r="H8">
            <v>0</v>
          </cell>
          <cell r="I8">
            <v>1216</v>
          </cell>
          <cell r="J8">
            <v>5824</v>
          </cell>
          <cell r="K8">
            <v>0</v>
          </cell>
          <cell r="L8">
            <v>3421</v>
          </cell>
          <cell r="M8">
            <v>996</v>
          </cell>
          <cell r="N8">
            <v>69</v>
          </cell>
          <cell r="O8">
            <v>0</v>
          </cell>
        </row>
        <row r="9">
          <cell r="A9" t="str">
            <v>Greece</v>
          </cell>
          <cell r="B9">
            <v>0</v>
          </cell>
          <cell r="C9">
            <v>0</v>
          </cell>
          <cell r="D9">
            <v>161.517809</v>
          </cell>
          <cell r="E9">
            <v>0</v>
          </cell>
          <cell r="F9">
            <v>0</v>
          </cell>
          <cell r="G9">
            <v>0</v>
          </cell>
          <cell r="H9">
            <v>0</v>
          </cell>
          <cell r="I9">
            <v>0</v>
          </cell>
          <cell r="J9">
            <v>0</v>
          </cell>
          <cell r="K9">
            <v>0</v>
          </cell>
          <cell r="L9">
            <v>0</v>
          </cell>
          <cell r="M9">
            <v>0</v>
          </cell>
          <cell r="N9">
            <v>0</v>
          </cell>
          <cell r="O9">
            <v>0</v>
          </cell>
        </row>
        <row r="10">
          <cell r="A10" t="str">
            <v>Ireland</v>
          </cell>
          <cell r="B10">
            <v>0</v>
          </cell>
          <cell r="C10">
            <v>0</v>
          </cell>
          <cell r="D10">
            <v>0</v>
          </cell>
          <cell r="E10">
            <v>0</v>
          </cell>
          <cell r="F10">
            <v>0</v>
          </cell>
          <cell r="G10">
            <v>22</v>
          </cell>
          <cell r="H10">
            <v>0</v>
          </cell>
          <cell r="I10">
            <v>0</v>
          </cell>
          <cell r="J10">
            <v>0</v>
          </cell>
          <cell r="K10">
            <v>0</v>
          </cell>
          <cell r="L10">
            <v>7.4</v>
          </cell>
          <cell r="M10">
            <v>0</v>
          </cell>
          <cell r="N10">
            <v>1.4</v>
          </cell>
          <cell r="O10">
            <v>0</v>
          </cell>
        </row>
        <row r="11">
          <cell r="A11" t="str">
            <v>New Zealand</v>
          </cell>
          <cell r="B11">
            <v>0</v>
          </cell>
          <cell r="C11">
            <v>0</v>
          </cell>
          <cell r="D11">
            <v>2.2639999999999998</v>
          </cell>
          <cell r="E11">
            <v>68.296000000000006</v>
          </cell>
          <cell r="F11">
            <v>0</v>
          </cell>
          <cell r="G11">
            <v>130.87899999999999</v>
          </cell>
          <cell r="H11">
            <v>0</v>
          </cell>
          <cell r="I11">
            <v>0</v>
          </cell>
          <cell r="J11">
            <v>2.1139999999999999</v>
          </cell>
          <cell r="K11">
            <v>0</v>
          </cell>
          <cell r="L11">
            <v>0</v>
          </cell>
          <cell r="M11">
            <v>0</v>
          </cell>
          <cell r="N11">
            <v>0</v>
          </cell>
          <cell r="O11">
            <v>0</v>
          </cell>
        </row>
        <row r="12">
          <cell r="A12" t="str">
            <v>Spain</v>
          </cell>
          <cell r="B12">
            <v>0</v>
          </cell>
          <cell r="C12">
            <v>0</v>
          </cell>
          <cell r="D12">
            <v>28973.3</v>
          </cell>
          <cell r="E12">
            <v>0</v>
          </cell>
          <cell r="F12">
            <v>0</v>
          </cell>
          <cell r="G12">
            <v>0</v>
          </cell>
          <cell r="H12">
            <v>0</v>
          </cell>
          <cell r="I12">
            <v>0</v>
          </cell>
          <cell r="J12">
            <v>0</v>
          </cell>
          <cell r="K12">
            <v>0</v>
          </cell>
          <cell r="L12">
            <v>0</v>
          </cell>
          <cell r="M12">
            <v>0</v>
          </cell>
          <cell r="N12">
            <v>0</v>
          </cell>
          <cell r="O12">
            <v>0</v>
          </cell>
        </row>
        <row r="13">
          <cell r="A13" t="str">
            <v>Sweden</v>
          </cell>
          <cell r="B13">
            <v>0</v>
          </cell>
          <cell r="C13">
            <v>0</v>
          </cell>
          <cell r="D13">
            <v>5212</v>
          </cell>
          <cell r="E13">
            <v>7512</v>
          </cell>
          <cell r="F13">
            <v>0</v>
          </cell>
          <cell r="G13">
            <v>2290</v>
          </cell>
          <cell r="H13">
            <v>0</v>
          </cell>
          <cell r="I13">
            <v>0</v>
          </cell>
          <cell r="J13">
            <v>0</v>
          </cell>
          <cell r="K13">
            <v>906</v>
          </cell>
          <cell r="L13">
            <v>670</v>
          </cell>
          <cell r="M13">
            <v>230</v>
          </cell>
          <cell r="N13">
            <v>500</v>
          </cell>
          <cell r="O13">
            <v>700</v>
          </cell>
        </row>
        <row r="14">
          <cell r="A14" t="str">
            <v>Switzerland</v>
          </cell>
          <cell r="B14">
            <v>0</v>
          </cell>
          <cell r="C14">
            <v>0</v>
          </cell>
          <cell r="D14">
            <v>191.2</v>
          </cell>
          <cell r="E14">
            <v>6.2</v>
          </cell>
          <cell r="F14">
            <v>0</v>
          </cell>
          <cell r="G14">
            <v>0</v>
          </cell>
          <cell r="H14">
            <v>0</v>
          </cell>
          <cell r="I14">
            <v>0</v>
          </cell>
          <cell r="J14">
            <v>0</v>
          </cell>
          <cell r="K14">
            <v>0</v>
          </cell>
          <cell r="L14">
            <v>0</v>
          </cell>
          <cell r="M14">
            <v>0</v>
          </cell>
          <cell r="N14">
            <v>0</v>
          </cell>
          <cell r="O14">
            <v>0</v>
          </cell>
        </row>
        <row r="15">
          <cell r="A15" t="str">
            <v>United Kingdom</v>
          </cell>
          <cell r="B15">
            <v>0</v>
          </cell>
          <cell r="C15">
            <v>193.4</v>
          </cell>
          <cell r="D15">
            <v>232.2</v>
          </cell>
          <cell r="E15">
            <v>0</v>
          </cell>
          <cell r="F15">
            <v>11.6</v>
          </cell>
          <cell r="G15">
            <v>0</v>
          </cell>
          <cell r="H15">
            <v>0</v>
          </cell>
          <cell r="I15">
            <v>0</v>
          </cell>
          <cell r="J15">
            <v>0</v>
          </cell>
          <cell r="K15">
            <v>0</v>
          </cell>
          <cell r="L15">
            <v>0</v>
          </cell>
          <cell r="M15">
            <v>0</v>
          </cell>
          <cell r="N15">
            <v>0</v>
          </cell>
          <cell r="O15">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v>0</v>
          </cell>
          <cell r="C2">
            <v>0</v>
          </cell>
          <cell r="D2">
            <v>0</v>
          </cell>
          <cell r="E2">
            <v>0</v>
          </cell>
          <cell r="F2">
            <v>0</v>
          </cell>
          <cell r="G2">
            <v>694</v>
          </cell>
          <cell r="H2">
            <v>14</v>
          </cell>
          <cell r="I2">
            <v>0</v>
          </cell>
          <cell r="J2">
            <v>332</v>
          </cell>
          <cell r="K2">
            <v>0</v>
          </cell>
          <cell r="L2">
            <v>0</v>
          </cell>
          <cell r="M2">
            <v>0</v>
          </cell>
          <cell r="N2">
            <v>0</v>
          </cell>
          <cell r="O2">
            <v>0</v>
          </cell>
          <cell r="P2">
            <v>0</v>
          </cell>
          <cell r="Q2">
            <v>0</v>
          </cell>
          <cell r="R2">
            <v>0</v>
          </cell>
        </row>
        <row r="3">
          <cell r="A3" t="str">
            <v>Austria</v>
          </cell>
          <cell r="B3">
            <v>1394.8</v>
          </cell>
          <cell r="C3">
            <v>0</v>
          </cell>
          <cell r="D3">
            <v>0</v>
          </cell>
          <cell r="E3">
            <v>0</v>
          </cell>
          <cell r="F3">
            <v>0</v>
          </cell>
          <cell r="G3">
            <v>0</v>
          </cell>
          <cell r="H3">
            <v>0</v>
          </cell>
          <cell r="I3">
            <v>2670.6</v>
          </cell>
          <cell r="J3">
            <v>0</v>
          </cell>
          <cell r="K3">
            <v>0</v>
          </cell>
          <cell r="L3">
            <v>0</v>
          </cell>
          <cell r="M3">
            <v>224.9</v>
          </cell>
          <cell r="N3">
            <v>21.9</v>
          </cell>
          <cell r="O3">
            <v>38.1</v>
          </cell>
          <cell r="P3">
            <v>0</v>
          </cell>
          <cell r="Q3">
            <v>11.8</v>
          </cell>
          <cell r="R3">
            <v>0</v>
          </cell>
        </row>
        <row r="4">
          <cell r="A4" t="str">
            <v>Canada</v>
          </cell>
          <cell r="B4">
            <v>2691.35</v>
          </cell>
          <cell r="C4">
            <v>0</v>
          </cell>
          <cell r="D4">
            <v>0</v>
          </cell>
          <cell r="E4">
            <v>0</v>
          </cell>
          <cell r="F4">
            <v>0</v>
          </cell>
          <cell r="G4">
            <v>84.76</v>
          </cell>
          <cell r="H4">
            <v>0</v>
          </cell>
          <cell r="I4">
            <v>0</v>
          </cell>
          <cell r="J4">
            <v>0</v>
          </cell>
          <cell r="K4">
            <v>0</v>
          </cell>
          <cell r="L4">
            <v>0</v>
          </cell>
          <cell r="M4">
            <v>0</v>
          </cell>
          <cell r="N4">
            <v>0</v>
          </cell>
          <cell r="O4">
            <v>0</v>
          </cell>
          <cell r="P4">
            <v>0</v>
          </cell>
          <cell r="Q4">
            <v>0</v>
          </cell>
          <cell r="R4">
            <v>0</v>
          </cell>
        </row>
        <row r="5">
          <cell r="A5" t="str">
            <v>Czech Republic</v>
          </cell>
          <cell r="B5">
            <v>0</v>
          </cell>
          <cell r="C5">
            <v>0</v>
          </cell>
          <cell r="D5">
            <v>155</v>
          </cell>
          <cell r="E5">
            <v>0</v>
          </cell>
          <cell r="F5">
            <v>0</v>
          </cell>
          <cell r="G5">
            <v>0</v>
          </cell>
          <cell r="H5">
            <v>0</v>
          </cell>
          <cell r="I5">
            <v>886</v>
          </cell>
          <cell r="J5">
            <v>0</v>
          </cell>
          <cell r="K5">
            <v>302</v>
          </cell>
          <cell r="L5">
            <v>0</v>
          </cell>
          <cell r="M5">
            <v>956</v>
          </cell>
          <cell r="N5">
            <v>0</v>
          </cell>
          <cell r="O5">
            <v>60</v>
          </cell>
          <cell r="P5">
            <v>35</v>
          </cell>
          <cell r="Q5">
            <v>0</v>
          </cell>
          <cell r="R5">
            <v>0</v>
          </cell>
        </row>
        <row r="6">
          <cell r="A6" t="str">
            <v>Denmark</v>
          </cell>
          <cell r="B6">
            <v>0</v>
          </cell>
          <cell r="C6">
            <v>0</v>
          </cell>
          <cell r="D6">
            <v>3228</v>
          </cell>
          <cell r="E6">
            <v>0</v>
          </cell>
          <cell r="F6">
            <v>0</v>
          </cell>
          <cell r="G6">
            <v>966.9</v>
          </cell>
          <cell r="H6">
            <v>0</v>
          </cell>
          <cell r="I6">
            <v>0</v>
          </cell>
          <cell r="J6">
            <v>0</v>
          </cell>
          <cell r="K6">
            <v>0</v>
          </cell>
          <cell r="L6">
            <v>0</v>
          </cell>
          <cell r="M6">
            <v>0</v>
          </cell>
          <cell r="N6">
            <v>0</v>
          </cell>
          <cell r="O6">
            <v>0</v>
          </cell>
          <cell r="P6">
            <v>0</v>
          </cell>
          <cell r="Q6">
            <v>0</v>
          </cell>
          <cell r="R6">
            <v>0</v>
          </cell>
        </row>
        <row r="7">
          <cell r="A7" t="str">
            <v>Finland</v>
          </cell>
          <cell r="B7">
            <v>0</v>
          </cell>
          <cell r="C7">
            <v>0</v>
          </cell>
          <cell r="D7">
            <v>1686</v>
          </cell>
          <cell r="E7">
            <v>0</v>
          </cell>
          <cell r="F7">
            <v>0</v>
          </cell>
          <cell r="G7">
            <v>0</v>
          </cell>
          <cell r="H7">
            <v>278</v>
          </cell>
          <cell r="I7">
            <v>0</v>
          </cell>
          <cell r="J7">
            <v>0</v>
          </cell>
          <cell r="K7">
            <v>0</v>
          </cell>
          <cell r="L7">
            <v>0</v>
          </cell>
          <cell r="M7">
            <v>357</v>
          </cell>
          <cell r="N7">
            <v>0</v>
          </cell>
          <cell r="O7">
            <v>0</v>
          </cell>
          <cell r="P7">
            <v>0</v>
          </cell>
          <cell r="Q7">
            <v>0</v>
          </cell>
          <cell r="R7">
            <v>0</v>
          </cell>
        </row>
        <row r="8">
          <cell r="A8" t="str">
            <v>France</v>
          </cell>
          <cell r="B8">
            <v>0</v>
          </cell>
          <cell r="C8">
            <v>55</v>
          </cell>
          <cell r="D8">
            <v>6041.2</v>
          </cell>
          <cell r="E8">
            <v>0</v>
          </cell>
          <cell r="F8">
            <v>0</v>
          </cell>
          <cell r="G8">
            <v>19.100000000000001</v>
          </cell>
          <cell r="H8">
            <v>0</v>
          </cell>
          <cell r="I8">
            <v>0</v>
          </cell>
          <cell r="J8">
            <v>0</v>
          </cell>
          <cell r="K8">
            <v>9077</v>
          </cell>
          <cell r="L8">
            <v>0</v>
          </cell>
          <cell r="M8">
            <v>8300</v>
          </cell>
          <cell r="N8">
            <v>0</v>
          </cell>
          <cell r="O8">
            <v>22</v>
          </cell>
          <cell r="P8">
            <v>2679.5</v>
          </cell>
          <cell r="Q8">
            <v>0</v>
          </cell>
          <cell r="R8">
            <v>0</v>
          </cell>
        </row>
        <row r="9">
          <cell r="A9" t="str">
            <v>Greece</v>
          </cell>
          <cell r="B9">
            <v>0</v>
          </cell>
          <cell r="C9">
            <v>0</v>
          </cell>
          <cell r="D9">
            <v>2545.8330660000001</v>
          </cell>
          <cell r="E9">
            <v>0</v>
          </cell>
          <cell r="F9">
            <v>0</v>
          </cell>
          <cell r="G9">
            <v>126.75</v>
          </cell>
          <cell r="H9">
            <v>0</v>
          </cell>
          <cell r="I9">
            <v>0</v>
          </cell>
          <cell r="J9">
            <v>0</v>
          </cell>
          <cell r="K9">
            <v>0</v>
          </cell>
          <cell r="L9">
            <v>0</v>
          </cell>
          <cell r="M9">
            <v>0</v>
          </cell>
          <cell r="N9">
            <v>0</v>
          </cell>
          <cell r="O9">
            <v>0</v>
          </cell>
          <cell r="P9">
            <v>0</v>
          </cell>
          <cell r="Q9">
            <v>0</v>
          </cell>
          <cell r="R9">
            <v>0</v>
          </cell>
        </row>
        <row r="10">
          <cell r="A10" t="str">
            <v>Ireland</v>
          </cell>
          <cell r="B10">
            <v>102.3</v>
          </cell>
          <cell r="C10">
            <v>53.8</v>
          </cell>
          <cell r="D10">
            <v>6.2</v>
          </cell>
          <cell r="E10">
            <v>0</v>
          </cell>
          <cell r="F10">
            <v>0</v>
          </cell>
          <cell r="G10">
            <v>0</v>
          </cell>
          <cell r="H10">
            <v>0</v>
          </cell>
          <cell r="I10">
            <v>0</v>
          </cell>
          <cell r="J10">
            <v>0</v>
          </cell>
          <cell r="K10">
            <v>0</v>
          </cell>
          <cell r="L10">
            <v>0</v>
          </cell>
          <cell r="M10">
            <v>0</v>
          </cell>
          <cell r="N10">
            <v>0</v>
          </cell>
          <cell r="O10">
            <v>0</v>
          </cell>
          <cell r="P10">
            <v>0</v>
          </cell>
          <cell r="Q10">
            <v>0</v>
          </cell>
          <cell r="R10">
            <v>0</v>
          </cell>
        </row>
        <row r="11">
          <cell r="A11" t="str">
            <v>New Zealand</v>
          </cell>
          <cell r="B11">
            <v>0</v>
          </cell>
          <cell r="C11">
            <v>0</v>
          </cell>
          <cell r="D11">
            <v>4.7329999999999997</v>
          </cell>
          <cell r="E11">
            <v>0</v>
          </cell>
          <cell r="F11">
            <v>0</v>
          </cell>
          <cell r="G11">
            <v>333.447</v>
          </cell>
          <cell r="H11">
            <v>0</v>
          </cell>
          <cell r="I11">
            <v>207.77799999999999</v>
          </cell>
          <cell r="J11">
            <v>0</v>
          </cell>
          <cell r="K11">
            <v>0</v>
          </cell>
          <cell r="L11">
            <v>0</v>
          </cell>
          <cell r="M11">
            <v>0</v>
          </cell>
          <cell r="N11">
            <v>0</v>
          </cell>
          <cell r="O11">
            <v>0</v>
          </cell>
          <cell r="P11">
            <v>0</v>
          </cell>
          <cell r="Q11">
            <v>0</v>
          </cell>
          <cell r="R11">
            <v>0</v>
          </cell>
        </row>
        <row r="12">
          <cell r="A12" t="str">
            <v>Spain</v>
          </cell>
          <cell r="B12">
            <v>0</v>
          </cell>
          <cell r="C12">
            <v>0</v>
          </cell>
          <cell r="D12">
            <v>55018.5</v>
          </cell>
          <cell r="E12">
            <v>14161.5</v>
          </cell>
          <cell r="F12">
            <v>0</v>
          </cell>
          <cell r="G12">
            <v>0</v>
          </cell>
          <cell r="H12">
            <v>0</v>
          </cell>
          <cell r="I12">
            <v>0</v>
          </cell>
          <cell r="J12">
            <v>0</v>
          </cell>
          <cell r="K12">
            <v>0</v>
          </cell>
          <cell r="L12">
            <v>0</v>
          </cell>
          <cell r="M12">
            <v>0</v>
          </cell>
          <cell r="N12">
            <v>0</v>
          </cell>
          <cell r="O12">
            <v>0</v>
          </cell>
          <cell r="P12">
            <v>0</v>
          </cell>
          <cell r="Q12">
            <v>0</v>
          </cell>
          <cell r="R12">
            <v>0</v>
          </cell>
        </row>
        <row r="13">
          <cell r="A13" t="str">
            <v>Sweden</v>
          </cell>
          <cell r="B13">
            <v>0</v>
          </cell>
          <cell r="C13">
            <v>0</v>
          </cell>
          <cell r="D13">
            <v>3290</v>
          </cell>
          <cell r="E13">
            <v>0</v>
          </cell>
          <cell r="F13">
            <v>0</v>
          </cell>
          <cell r="G13">
            <v>6490</v>
          </cell>
          <cell r="H13">
            <v>0</v>
          </cell>
          <cell r="I13">
            <v>0</v>
          </cell>
          <cell r="J13">
            <v>0</v>
          </cell>
          <cell r="K13">
            <v>0</v>
          </cell>
          <cell r="L13">
            <v>0</v>
          </cell>
          <cell r="M13">
            <v>0</v>
          </cell>
          <cell r="N13">
            <v>0</v>
          </cell>
          <cell r="O13">
            <v>0</v>
          </cell>
          <cell r="P13">
            <v>0</v>
          </cell>
          <cell r="Q13">
            <v>0</v>
          </cell>
          <cell r="R13">
            <v>2575.3000000000002</v>
          </cell>
        </row>
        <row r="14">
          <cell r="A14" t="str">
            <v>Switzerland</v>
          </cell>
          <cell r="B14">
            <v>0</v>
          </cell>
          <cell r="C14">
            <v>0</v>
          </cell>
          <cell r="D14">
            <v>148.9</v>
          </cell>
          <cell r="E14">
            <v>0</v>
          </cell>
          <cell r="F14">
            <v>0</v>
          </cell>
          <cell r="G14">
            <v>12.6</v>
          </cell>
          <cell r="H14">
            <v>0</v>
          </cell>
          <cell r="I14">
            <v>0</v>
          </cell>
          <cell r="J14">
            <v>0</v>
          </cell>
          <cell r="K14">
            <v>0</v>
          </cell>
          <cell r="L14">
            <v>0</v>
          </cell>
          <cell r="M14">
            <v>0</v>
          </cell>
          <cell r="N14">
            <v>0</v>
          </cell>
          <cell r="O14">
            <v>0</v>
          </cell>
          <cell r="P14">
            <v>0</v>
          </cell>
          <cell r="Q14">
            <v>0</v>
          </cell>
          <cell r="R14">
            <v>0</v>
          </cell>
        </row>
        <row r="15">
          <cell r="A15" t="str">
            <v>United Kingdom</v>
          </cell>
          <cell r="B15">
            <v>0</v>
          </cell>
          <cell r="C15">
            <v>1315.4</v>
          </cell>
          <cell r="D15">
            <v>1412.3</v>
          </cell>
          <cell r="E15">
            <v>0</v>
          </cell>
          <cell r="F15">
            <v>0</v>
          </cell>
          <cell r="G15">
            <v>552</v>
          </cell>
          <cell r="H15">
            <v>0</v>
          </cell>
          <cell r="I15">
            <v>0</v>
          </cell>
          <cell r="J15">
            <v>0</v>
          </cell>
          <cell r="K15">
            <v>0</v>
          </cell>
          <cell r="L15">
            <v>0</v>
          </cell>
          <cell r="M15">
            <v>0</v>
          </cell>
          <cell r="N15">
            <v>0</v>
          </cell>
          <cell r="O15">
            <v>0</v>
          </cell>
          <cell r="P15">
            <v>0</v>
          </cell>
          <cell r="Q15">
            <v>0</v>
          </cell>
          <cell r="R15">
            <v>0</v>
          </cell>
        </row>
        <row r="16">
          <cell r="A16" t="str">
            <v>United States</v>
          </cell>
          <cell r="B16">
            <v>2451.8000000000002</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5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RowHeight="12.5"/>
  <cols>
    <col min="1" max="1" width="24" bestFit="1" customWidth="1"/>
    <col min="2" max="2" width="24" customWidth="1"/>
    <col min="3" max="3" width="15.54296875" bestFit="1" customWidth="1"/>
    <col min="4" max="4" width="86" bestFit="1" customWidth="1"/>
  </cols>
  <sheetData>
    <row r="1" spans="1:4">
      <c r="A1" t="s">
        <v>555</v>
      </c>
      <c r="B1" t="s">
        <v>556</v>
      </c>
    </row>
    <row r="2" spans="1:4">
      <c r="A2" t="s">
        <v>545</v>
      </c>
      <c r="B2" t="s">
        <v>557</v>
      </c>
      <c r="C2" s="772" t="s">
        <v>345</v>
      </c>
      <c r="D2" s="760" t="s">
        <v>481</v>
      </c>
    </row>
    <row r="3" spans="1:4">
      <c r="A3" t="s">
        <v>545</v>
      </c>
      <c r="B3" t="s">
        <v>557</v>
      </c>
      <c r="C3" s="772" t="s">
        <v>344</v>
      </c>
      <c r="D3" s="760" t="s">
        <v>482</v>
      </c>
    </row>
    <row r="4" spans="1:4">
      <c r="A4" t="s">
        <v>545</v>
      </c>
      <c r="B4" t="s">
        <v>557</v>
      </c>
      <c r="C4" s="772" t="s">
        <v>346</v>
      </c>
      <c r="D4" s="760" t="s">
        <v>405</v>
      </c>
    </row>
    <row r="5" spans="1:4">
      <c r="A5" t="s">
        <v>545</v>
      </c>
      <c r="B5" t="s">
        <v>557</v>
      </c>
      <c r="C5" s="772" t="s">
        <v>347</v>
      </c>
      <c r="D5" s="760" t="s">
        <v>406</v>
      </c>
    </row>
    <row r="6" spans="1:4">
      <c r="A6" t="s">
        <v>546</v>
      </c>
      <c r="B6" t="s">
        <v>558</v>
      </c>
      <c r="C6" t="s">
        <v>349</v>
      </c>
      <c r="D6" t="s">
        <v>501</v>
      </c>
    </row>
    <row r="7" spans="1:4">
      <c r="A7" t="s">
        <v>546</v>
      </c>
      <c r="B7" t="s">
        <v>558</v>
      </c>
      <c r="C7" t="s">
        <v>348</v>
      </c>
      <c r="D7" t="s">
        <v>487</v>
      </c>
    </row>
    <row r="8" spans="1:4">
      <c r="A8" t="s">
        <v>546</v>
      </c>
      <c r="B8" t="s">
        <v>558</v>
      </c>
      <c r="C8" t="s">
        <v>350</v>
      </c>
      <c r="D8" t="s">
        <v>488</v>
      </c>
    </row>
    <row r="9" spans="1:4">
      <c r="A9" t="s">
        <v>546</v>
      </c>
      <c r="B9" t="s">
        <v>558</v>
      </c>
      <c r="C9" t="s">
        <v>351</v>
      </c>
      <c r="D9" t="s">
        <v>485</v>
      </c>
    </row>
    <row r="10" spans="1:4">
      <c r="A10" t="s">
        <v>547</v>
      </c>
      <c r="B10" t="s">
        <v>559</v>
      </c>
      <c r="C10" t="s">
        <v>352</v>
      </c>
      <c r="D10" t="s">
        <v>489</v>
      </c>
    </row>
    <row r="11" spans="1:4">
      <c r="A11" t="s">
        <v>547</v>
      </c>
      <c r="B11" t="s">
        <v>559</v>
      </c>
      <c r="C11" t="s">
        <v>353</v>
      </c>
      <c r="D11" t="s">
        <v>490</v>
      </c>
    </row>
    <row r="12" spans="1:4">
      <c r="A12" t="s">
        <v>547</v>
      </c>
      <c r="B12" t="s">
        <v>559</v>
      </c>
      <c r="C12" t="s">
        <v>359</v>
      </c>
      <c r="D12" t="s">
        <v>495</v>
      </c>
    </row>
    <row r="13" spans="1:4">
      <c r="A13" t="s">
        <v>547</v>
      </c>
      <c r="B13" t="s">
        <v>559</v>
      </c>
      <c r="C13" t="s">
        <v>360</v>
      </c>
      <c r="D13" t="s">
        <v>496</v>
      </c>
    </row>
    <row r="14" spans="1:4">
      <c r="A14" t="s">
        <v>553</v>
      </c>
      <c r="B14" t="s">
        <v>560</v>
      </c>
      <c r="C14" t="s">
        <v>355</v>
      </c>
      <c r="D14" t="s">
        <v>491</v>
      </c>
    </row>
    <row r="15" spans="1:4">
      <c r="A15" t="s">
        <v>553</v>
      </c>
      <c r="B15" t="s">
        <v>560</v>
      </c>
      <c r="C15" t="s">
        <v>356</v>
      </c>
      <c r="D15" t="s">
        <v>492</v>
      </c>
    </row>
    <row r="16" spans="1:4">
      <c r="A16" t="s">
        <v>553</v>
      </c>
      <c r="B16" t="s">
        <v>560</v>
      </c>
      <c r="C16" t="s">
        <v>357</v>
      </c>
      <c r="D16" t="s">
        <v>493</v>
      </c>
    </row>
    <row r="17" spans="1:4">
      <c r="A17" t="s">
        <v>553</v>
      </c>
      <c r="B17" t="s">
        <v>560</v>
      </c>
      <c r="C17" t="s">
        <v>358</v>
      </c>
      <c r="D17" t="s">
        <v>494</v>
      </c>
    </row>
    <row r="18" spans="1:4">
      <c r="A18" t="s">
        <v>548</v>
      </c>
      <c r="B18" t="s">
        <v>561</v>
      </c>
      <c r="C18" t="s">
        <v>361</v>
      </c>
      <c r="D18" t="s">
        <v>497</v>
      </c>
    </row>
    <row r="19" spans="1:4">
      <c r="A19" t="s">
        <v>548</v>
      </c>
      <c r="B19" t="s">
        <v>561</v>
      </c>
      <c r="C19" t="s">
        <v>362</v>
      </c>
      <c r="D19" t="s">
        <v>498</v>
      </c>
    </row>
    <row r="20" spans="1:4">
      <c r="A20" t="s">
        <v>548</v>
      </c>
      <c r="B20" t="s">
        <v>561</v>
      </c>
      <c r="C20" t="s">
        <v>365</v>
      </c>
      <c r="D20" t="s">
        <v>554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1"/>
  <sheetViews>
    <sheetView showGridLines="0" topLeftCell="A37" workbookViewId="0"/>
  </sheetViews>
  <sheetFormatPr defaultColWidth="8.81640625" defaultRowHeight="12.5"/>
  <cols>
    <col min="1" max="1" width="19.1796875" customWidth="1"/>
    <col min="2" max="3" width="8.1796875" customWidth="1"/>
    <col min="4" max="4" width="6.81640625" customWidth="1"/>
    <col min="5" max="5" width="9.453125" customWidth="1"/>
    <col min="6" max="6" width="19.1796875" customWidth="1"/>
    <col min="7" max="8" width="8.1796875" customWidth="1"/>
    <col min="9" max="9" width="6.81640625" customWidth="1"/>
    <col min="10" max="10" width="2" customWidth="1"/>
    <col min="11" max="13" width="3.453125" customWidth="1"/>
    <col min="14" max="14" width="15.453125" customWidth="1"/>
    <col min="15" max="15" width="9.453125" customWidth="1"/>
    <col min="16" max="16" width="2" customWidth="1"/>
    <col min="17" max="17" width="9.453125" customWidth="1"/>
    <col min="18" max="18" width="2" customWidth="1"/>
    <col min="19" max="19" width="9.453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ht="13">
      <c r="A64" s="6"/>
      <c r="B64" s="6"/>
      <c r="C64" s="6"/>
      <c r="D64" s="6"/>
      <c r="F64" s="6"/>
      <c r="G64" s="6"/>
      <c r="H64" s="6"/>
      <c r="I64" s="6"/>
    </row>
    <row r="65" spans="1:9" ht="67.5" customHeight="1">
      <c r="A65" s="63" t="s">
        <v>99</v>
      </c>
      <c r="B65" s="64" t="s">
        <v>100</v>
      </c>
      <c r="C65" s="64" t="s">
        <v>101</v>
      </c>
      <c r="D65" s="65" t="s">
        <v>102</v>
      </c>
      <c r="F65" s="63" t="s">
        <v>103</v>
      </c>
      <c r="G65" s="64" t="s">
        <v>100</v>
      </c>
      <c r="H65" s="64" t="s">
        <v>101</v>
      </c>
      <c r="I65" s="65" t="s">
        <v>102</v>
      </c>
    </row>
    <row r="66" spans="1:9">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c r="A67" s="10" t="s">
        <v>105</v>
      </c>
      <c r="B67" s="69">
        <v>4.83136964682555</v>
      </c>
      <c r="C67" s="69">
        <v>0.82878969125408997</v>
      </c>
      <c r="D67" s="70">
        <v>3.7337565900056737</v>
      </c>
      <c r="F67" s="10" t="s">
        <v>4</v>
      </c>
      <c r="G67" s="69">
        <v>0.95907315190252995</v>
      </c>
      <c r="H67" s="69">
        <v>1.6837031493574</v>
      </c>
      <c r="I67" s="70">
        <v>1.6089170711529444</v>
      </c>
    </row>
    <row r="68" spans="1:9" ht="11.25" customHeight="1">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c r="A71" s="10" t="s">
        <v>2</v>
      </c>
      <c r="B71" s="69">
        <v>4.6733898324004404</v>
      </c>
      <c r="C71" s="69">
        <v>0</v>
      </c>
      <c r="D71" s="70">
        <v>3.7337565900056737</v>
      </c>
      <c r="F71" s="10" t="s">
        <v>108</v>
      </c>
      <c r="G71" s="69">
        <v>0.94423891182590003</v>
      </c>
      <c r="H71" s="69">
        <v>1.3428615666382999</v>
      </c>
      <c r="I71" s="70">
        <v>1.6089170711529444</v>
      </c>
    </row>
    <row r="72" spans="1:9" ht="11.25" customHeight="1">
      <c r="A72" s="13" t="s">
        <v>3</v>
      </c>
      <c r="B72" s="71">
        <v>4.5066416321289005</v>
      </c>
      <c r="C72" s="71">
        <v>0.13596062142766999</v>
      </c>
      <c r="D72" s="72">
        <v>3.7337565900056737</v>
      </c>
      <c r="F72" s="13" t="s">
        <v>44</v>
      </c>
      <c r="G72" s="71">
        <v>1.1400059257265001</v>
      </c>
      <c r="H72" s="71">
        <v>1.1014072113316</v>
      </c>
      <c r="I72" s="72">
        <v>1.6089170711529444</v>
      </c>
    </row>
    <row r="73" spans="1:9" ht="11.25" customHeight="1">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c r="A80" s="13" t="s">
        <v>42</v>
      </c>
      <c r="B80" s="71">
        <v>3.32264761460186</v>
      </c>
      <c r="C80" s="71">
        <v>0.60812940191904996</v>
      </c>
      <c r="D80" s="72">
        <v>3.7337565900056737</v>
      </c>
      <c r="F80" s="13" t="s">
        <v>7</v>
      </c>
      <c r="G80" s="71">
        <v>1.5259084533203</v>
      </c>
      <c r="H80" s="71">
        <v>0.16982041211074</v>
      </c>
      <c r="I80" s="72">
        <v>1.6089170711529444</v>
      </c>
    </row>
    <row r="81" spans="1:9" ht="11.25" customHeight="1">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c r="A84" s="13" t="s">
        <v>7</v>
      </c>
      <c r="B84" s="71">
        <v>3.7027035624115898</v>
      </c>
      <c r="C84" s="71">
        <v>0</v>
      </c>
      <c r="D84" s="72">
        <v>3.7337565900056737</v>
      </c>
      <c r="F84" s="13" t="s">
        <v>27</v>
      </c>
      <c r="G84" s="71">
        <v>0.91094387973859003</v>
      </c>
      <c r="H84" s="71">
        <v>0.74595487594314003</v>
      </c>
      <c r="I84" s="72">
        <v>1.6089170711529444</v>
      </c>
    </row>
    <row r="85" spans="1:9" ht="11.25" customHeight="1">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c r="A86" s="13" t="s">
        <v>108</v>
      </c>
      <c r="B86" s="71">
        <v>3.0536357313963904</v>
      </c>
      <c r="C86" s="71">
        <v>0.53276688441608</v>
      </c>
      <c r="D86" s="72">
        <v>3.7337565900056737</v>
      </c>
      <c r="F86" s="13" t="s">
        <v>12</v>
      </c>
      <c r="G86" s="71">
        <v>0.55805590718872</v>
      </c>
      <c r="H86" s="71">
        <v>1.0157835984526999</v>
      </c>
      <c r="I86" s="72">
        <v>1.6089170711529444</v>
      </c>
    </row>
    <row r="87" spans="1:9" ht="11.25" customHeight="1">
      <c r="A87" s="10" t="s">
        <v>106</v>
      </c>
      <c r="B87" s="69">
        <v>3.2714272816493004</v>
      </c>
      <c r="C87" s="69">
        <v>0.28768614104967</v>
      </c>
      <c r="D87" s="70">
        <v>3.7337565900056737</v>
      </c>
      <c r="F87" s="10" t="s">
        <v>24</v>
      </c>
      <c r="G87" s="69">
        <v>1.2021081327528</v>
      </c>
      <c r="H87" s="69">
        <v>0.26697030329803001</v>
      </c>
      <c r="I87" s="70">
        <v>1.6089170711529444</v>
      </c>
    </row>
    <row r="88" spans="1:9" ht="11.25" customHeight="1">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c r="A104" s="76" t="s">
        <v>111</v>
      </c>
      <c r="B104" s="77">
        <v>2.0700848772851828</v>
      </c>
      <c r="C104" s="77">
        <v>0.27173797396331756</v>
      </c>
      <c r="D104" s="78">
        <v>3.7337565900056737</v>
      </c>
    </row>
    <row r="105" spans="1:9" ht="11.25" customHeight="1">
      <c r="A105" s="79"/>
    </row>
    <row r="106" spans="1:9" ht="11.25" customHeight="1">
      <c r="A106" s="79"/>
    </row>
    <row r="107" spans="1:9" ht="11.25" customHeight="1">
      <c r="A107" s="79"/>
    </row>
    <row r="108" spans="1:9" ht="11.25" customHeight="1">
      <c r="A108" s="79"/>
    </row>
    <row r="109" spans="1:9" ht="11.25" customHeight="1">
      <c r="A109" s="79"/>
    </row>
    <row r="110" spans="1:9" ht="11.25" customHeight="1"/>
    <row r="111" spans="1:9" ht="11.25" customHeight="1"/>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1640625" defaultRowHeight="12.5"/>
  <cols>
    <col min="1" max="1" width="19.1796875" customWidth="1"/>
    <col min="2" max="3" width="8.1796875" customWidth="1"/>
    <col min="4" max="4" width="6.81640625" customWidth="1"/>
    <col min="5" max="5" width="9.453125" customWidth="1"/>
    <col min="6" max="6" width="19.1796875" customWidth="1"/>
    <col min="7" max="8" width="8.1796875" customWidth="1"/>
    <col min="9" max="9" width="6.81640625" customWidth="1"/>
    <col min="10" max="10" width="2" customWidth="1"/>
    <col min="11" max="13" width="3.453125" customWidth="1"/>
    <col min="14" max="14" width="15.453125" customWidth="1"/>
    <col min="15" max="15" width="9.453125" customWidth="1"/>
    <col min="16" max="16" width="2" customWidth="1"/>
    <col min="17" max="17" width="9.453125" customWidth="1"/>
    <col min="18" max="18" width="2" customWidth="1"/>
    <col min="19" max="19" width="9.453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ht="13">
      <c r="A64" s="6"/>
      <c r="B64" s="6"/>
      <c r="C64" s="6"/>
      <c r="D64" s="6"/>
      <c r="F64" s="6"/>
      <c r="G64" s="6"/>
      <c r="H64" s="6"/>
      <c r="I64" s="6"/>
    </row>
    <row r="65" spans="1:9" ht="67.5" customHeight="1">
      <c r="A65" s="381" t="s">
        <v>99</v>
      </c>
      <c r="B65" s="382" t="s">
        <v>403</v>
      </c>
      <c r="C65" s="382" t="s">
        <v>404</v>
      </c>
      <c r="D65" s="383" t="s">
        <v>102</v>
      </c>
      <c r="F65" s="63" t="s">
        <v>103</v>
      </c>
      <c r="G65" s="64" t="s">
        <v>100</v>
      </c>
      <c r="H65" s="64" t="s">
        <v>101</v>
      </c>
      <c r="I65" s="65" t="s">
        <v>102</v>
      </c>
    </row>
    <row r="66" spans="1:9">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c r="A80" s="80" t="s">
        <v>7</v>
      </c>
      <c r="B80" s="81">
        <v>3.7027035624115898</v>
      </c>
      <c r="C80" s="81">
        <v>0</v>
      </c>
      <c r="D80" s="82">
        <f t="shared" si="0"/>
        <v>3.7027035624115898</v>
      </c>
      <c r="F80" s="13" t="s">
        <v>7</v>
      </c>
      <c r="G80" s="71">
        <v>1.5259084533203</v>
      </c>
      <c r="H80" s="71">
        <v>0.16982041211074</v>
      </c>
      <c r="I80" s="72">
        <v>1.6089170711529444</v>
      </c>
    </row>
    <row r="81" spans="1:9" ht="11.25" customHeight="1">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c r="A100" s="102"/>
      <c r="B100" s="105"/>
      <c r="C100" s="105"/>
      <c r="D100" s="384"/>
      <c r="F100" s="13" t="s">
        <v>11</v>
      </c>
      <c r="G100" s="71">
        <v>1.0249770893357999</v>
      </c>
      <c r="H100" s="71">
        <v>0.14132946988468001</v>
      </c>
      <c r="I100" s="72">
        <v>1.6089170711529444</v>
      </c>
    </row>
    <row r="101" spans="1:9" ht="11.25" customHeight="1">
      <c r="A101" s="80"/>
      <c r="B101" s="81"/>
      <c r="C101" s="81"/>
      <c r="D101" s="82"/>
      <c r="F101" s="10" t="s">
        <v>40</v>
      </c>
      <c r="G101" s="69">
        <v>1.0692141109627999</v>
      </c>
      <c r="H101" s="69">
        <v>7.4924405032400004E-3</v>
      </c>
      <c r="I101" s="70">
        <v>1.6089170711529444</v>
      </c>
    </row>
    <row r="102" spans="1:9" ht="11.25" customHeight="1">
      <c r="A102" s="80"/>
      <c r="B102" s="81"/>
      <c r="C102" s="81"/>
      <c r="D102" s="82"/>
      <c r="F102" s="13" t="s">
        <v>86</v>
      </c>
      <c r="G102" s="71">
        <v>0.82784592664548007</v>
      </c>
      <c r="H102" s="71">
        <v>0.23841391945212001</v>
      </c>
      <c r="I102" s="72">
        <v>1.6089170711529444</v>
      </c>
    </row>
    <row r="103" spans="1:9" ht="11.25" customHeight="1">
      <c r="A103" s="80"/>
      <c r="B103" s="81"/>
      <c r="C103" s="81"/>
      <c r="D103" s="82"/>
      <c r="F103" s="73" t="s">
        <v>82</v>
      </c>
      <c r="G103" s="74">
        <v>0.75159442521387998</v>
      </c>
      <c r="H103" s="74">
        <v>0.21873723733247999</v>
      </c>
      <c r="I103" s="75">
        <v>1.6089170711529444</v>
      </c>
    </row>
    <row r="104" spans="1:9" ht="11.25" customHeight="1">
      <c r="A104" s="385"/>
      <c r="B104" s="386"/>
      <c r="C104" s="386"/>
      <c r="D104" s="387"/>
    </row>
    <row r="105" spans="1:9" ht="11.25" customHeight="1">
      <c r="A105" s="79"/>
    </row>
    <row r="106" spans="1:9" ht="11.25" customHeight="1">
      <c r="A106" s="79"/>
    </row>
    <row r="107" spans="1:9" ht="11.25" customHeight="1">
      <c r="A107" s="79"/>
    </row>
    <row r="108" spans="1:9" ht="11.25" customHeight="1">
      <c r="A108" s="83">
        <f>+B102/B66</f>
        <v>0</v>
      </c>
    </row>
    <row r="109" spans="1:9" ht="11.25" customHeight="1">
      <c r="A109" s="79"/>
    </row>
    <row r="110" spans="1:9" ht="11.25" customHeight="1"/>
    <row r="111" spans="1:9" ht="11.25" customHeight="1"/>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workbookViewId="0"/>
  </sheetViews>
  <sheetFormatPr defaultColWidth="8.81640625" defaultRowHeight="12.5"/>
  <cols>
    <col min="1" max="1" width="16.7265625" customWidth="1"/>
    <col min="2" max="4" width="7.7265625" customWidth="1"/>
    <col min="5" max="5" width="10" customWidth="1"/>
    <col min="6" max="6" width="3.26953125" customWidth="1"/>
    <col min="7" max="7" width="10" customWidth="1"/>
    <col min="8" max="8" width="3.26953125" customWidth="1"/>
    <col min="9" max="9" width="10" customWidth="1"/>
    <col min="10" max="10" width="3.26953125" customWidth="1"/>
    <col min="11" max="12" width="9.453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row>
    <row r="34" spans="1:13" ht="12.75" customHeight="1">
      <c r="A34" s="99" t="s">
        <v>58</v>
      </c>
      <c r="B34" s="86"/>
      <c r="C34" s="86"/>
      <c r="D34" s="86"/>
      <c r="E34" s="86"/>
      <c r="F34" s="86"/>
      <c r="G34" s="86"/>
      <c r="H34" s="86"/>
      <c r="I34" s="86"/>
      <c r="J34" s="86"/>
      <c r="K34" s="86"/>
      <c r="L34" s="86"/>
      <c r="M34" s="86"/>
    </row>
    <row r="38" spans="1:13" ht="13">
      <c r="A38" s="6"/>
      <c r="B38" s="6"/>
      <c r="C38" s="6"/>
      <c r="D38" s="6"/>
    </row>
    <row r="39" spans="1:13">
      <c r="A39" s="3"/>
      <c r="B39" s="4">
        <v>2008</v>
      </c>
      <c r="C39" s="4">
        <v>2013</v>
      </c>
      <c r="D39" s="5">
        <v>2005</v>
      </c>
    </row>
    <row r="40" spans="1:13" ht="11.25" customHeight="1">
      <c r="A40" s="7" t="s">
        <v>22</v>
      </c>
      <c r="B40" s="8"/>
      <c r="C40" s="8">
        <v>18.400399685141998</v>
      </c>
      <c r="D40" s="9"/>
    </row>
    <row r="41" spans="1:13" ht="11.25" customHeight="1">
      <c r="A41" s="10" t="s">
        <v>42</v>
      </c>
      <c r="B41" s="11">
        <v>17.47779870314</v>
      </c>
      <c r="C41" s="11">
        <v>17.272564861808</v>
      </c>
      <c r="D41" s="12">
        <v>20.350135745464002</v>
      </c>
    </row>
    <row r="42" spans="1:13" ht="11.25" customHeight="1">
      <c r="A42" s="13" t="s">
        <v>119</v>
      </c>
      <c r="B42" s="14">
        <v>16.120666694331</v>
      </c>
      <c r="C42" s="14">
        <v>16.100554336359</v>
      </c>
      <c r="D42" s="15">
        <v>14.743817144404</v>
      </c>
    </row>
    <row r="43" spans="1:13" ht="11.25" customHeight="1">
      <c r="A43" s="10" t="s">
        <v>120</v>
      </c>
      <c r="B43" s="11">
        <v>14.82246726522</v>
      </c>
      <c r="C43" s="11">
        <v>14.926156641465001</v>
      </c>
      <c r="D43" s="12">
        <v>14.464985729581</v>
      </c>
    </row>
    <row r="44" spans="1:13" ht="11.25" customHeight="1">
      <c r="A44" s="13" t="s">
        <v>121</v>
      </c>
      <c r="B44" s="14">
        <v>14.252821838288</v>
      </c>
      <c r="C44" s="14">
        <v>14.867446854018</v>
      </c>
      <c r="D44" s="15">
        <v>14.440766332128</v>
      </c>
    </row>
    <row r="45" spans="1:13" ht="11.25" customHeight="1">
      <c r="A45" s="10" t="s">
        <v>18</v>
      </c>
      <c r="B45" s="11">
        <v>13.069763537350999</v>
      </c>
      <c r="C45" s="11">
        <v>13.767253913000999</v>
      </c>
      <c r="D45" s="12">
        <v>14.379674918924</v>
      </c>
    </row>
    <row r="46" spans="1:13" ht="11.25" customHeight="1">
      <c r="A46" s="13" t="s">
        <v>8</v>
      </c>
      <c r="B46" s="14">
        <v>11.083450917197</v>
      </c>
      <c r="C46" s="14">
        <v>13.533311675602</v>
      </c>
      <c r="D46" s="15">
        <v>15.638077653874999</v>
      </c>
    </row>
    <row r="47" spans="1:13" ht="11.25" customHeight="1">
      <c r="A47" s="10" t="s">
        <v>109</v>
      </c>
      <c r="B47" s="11">
        <v>13.017296408845</v>
      </c>
      <c r="C47" s="11">
        <v>13.233416478183001</v>
      </c>
      <c r="D47" s="12">
        <v>13.583375046401001</v>
      </c>
    </row>
    <row r="48" spans="1:13" ht="11.25" customHeight="1">
      <c r="A48" s="13" t="s">
        <v>2</v>
      </c>
      <c r="B48" s="14">
        <v>14.378507150677001</v>
      </c>
      <c r="C48" s="14">
        <v>12.993187519228</v>
      </c>
      <c r="D48" s="15">
        <v>15.046526221424999</v>
      </c>
    </row>
    <row r="49" spans="1:4" ht="11.25" customHeight="1">
      <c r="A49" s="10" t="s">
        <v>3</v>
      </c>
      <c r="B49" s="11">
        <v>13.266879076239</v>
      </c>
      <c r="C49" s="11">
        <v>12.821180066758</v>
      </c>
      <c r="D49" s="12">
        <v>14.083266680161</v>
      </c>
    </row>
    <row r="50" spans="1:4" ht="11.25" customHeight="1">
      <c r="A50" s="13" t="s">
        <v>21</v>
      </c>
      <c r="B50" s="14">
        <v>11.704856477658</v>
      </c>
      <c r="C50" s="14">
        <v>12.791700854088001</v>
      </c>
      <c r="D50" s="15">
        <v>11.988829741659</v>
      </c>
    </row>
    <row r="51" spans="1:4" ht="11.25" customHeight="1">
      <c r="A51" s="10" t="s">
        <v>6</v>
      </c>
      <c r="B51" s="11"/>
      <c r="C51" s="11">
        <v>12.09727772772</v>
      </c>
      <c r="D51" s="12"/>
    </row>
    <row r="52" spans="1:4" ht="11.25" customHeight="1">
      <c r="A52" s="13" t="s">
        <v>25</v>
      </c>
      <c r="B52" s="14">
        <v>12.514631842090999</v>
      </c>
      <c r="C52" s="14">
        <v>11.676628679047999</v>
      </c>
      <c r="D52" s="15">
        <v>13.116676359718999</v>
      </c>
    </row>
    <row r="53" spans="1:4" ht="11.25" customHeight="1">
      <c r="A53" s="10" t="s">
        <v>4</v>
      </c>
      <c r="B53" s="11">
        <v>12.30648830588</v>
      </c>
      <c r="C53" s="11">
        <v>11.564262114573999</v>
      </c>
      <c r="D53" s="12"/>
    </row>
    <row r="54" spans="1:4" ht="11.25" customHeight="1">
      <c r="A54" s="13" t="s">
        <v>27</v>
      </c>
      <c r="B54" s="14">
        <v>10.881265847748001</v>
      </c>
      <c r="C54" s="14">
        <v>11.505021416546001</v>
      </c>
      <c r="D54" s="15">
        <v>9.8783826023099</v>
      </c>
    </row>
    <row r="55" spans="1:4" ht="11.25" customHeight="1">
      <c r="A55" s="10" t="s">
        <v>32</v>
      </c>
      <c r="B55" s="11"/>
      <c r="C55" s="11">
        <v>11.290701144511999</v>
      </c>
      <c r="D55" s="12"/>
    </row>
    <row r="56" spans="1:4" ht="11.25" customHeight="1">
      <c r="A56" s="13" t="s">
        <v>17</v>
      </c>
      <c r="B56" s="14">
        <v>10.924627555595</v>
      </c>
      <c r="C56" s="14">
        <v>11.254219877643999</v>
      </c>
      <c r="D56" s="15">
        <v>11.344269554922001</v>
      </c>
    </row>
    <row r="57" spans="1:4" ht="11.25" customHeight="1">
      <c r="A57" s="10" t="s">
        <v>7</v>
      </c>
      <c r="B57" s="11">
        <v>11.446407804910001</v>
      </c>
      <c r="C57" s="11">
        <v>11.235733774081</v>
      </c>
      <c r="D57" s="12">
        <v>11.476052987689</v>
      </c>
    </row>
    <row r="58" spans="1:4" ht="11.25" customHeight="1">
      <c r="A58" s="13" t="s">
        <v>15</v>
      </c>
      <c r="B58" s="14">
        <v>11.180299627794371</v>
      </c>
      <c r="C58" s="14">
        <v>11.230379704044458</v>
      </c>
      <c r="D58" s="15">
        <v>11.675332278121486</v>
      </c>
    </row>
    <row r="59" spans="1:4" ht="11.25" customHeight="1">
      <c r="A59" s="10" t="s">
        <v>29</v>
      </c>
      <c r="B59" s="11"/>
      <c r="C59" s="11">
        <v>11.092352266983999</v>
      </c>
      <c r="D59" s="12"/>
    </row>
    <row r="60" spans="1:4" ht="11.25" customHeight="1">
      <c r="A60" s="13" t="s">
        <v>14</v>
      </c>
      <c r="B60" s="14">
        <v>11.408789326265</v>
      </c>
      <c r="C60" s="14">
        <v>10.51180402288</v>
      </c>
      <c r="D60" s="15">
        <v>11.576499445244</v>
      </c>
    </row>
    <row r="61" spans="1:4" ht="11.25" customHeight="1">
      <c r="A61" s="10" t="s">
        <v>9</v>
      </c>
      <c r="B61" s="11">
        <v>10.969014337648</v>
      </c>
      <c r="C61" s="11">
        <v>10.420731883996</v>
      </c>
      <c r="D61" s="12">
        <v>10.154012020986</v>
      </c>
    </row>
    <row r="62" spans="1:4" ht="11.25" customHeight="1">
      <c r="A62" s="13" t="s">
        <v>28</v>
      </c>
      <c r="B62" s="14">
        <v>9.7887923893849003</v>
      </c>
      <c r="C62" s="14">
        <v>10.272993147934001</v>
      </c>
      <c r="D62" s="15">
        <v>11.058384156788</v>
      </c>
    </row>
    <row r="63" spans="1:4" ht="11.25" customHeight="1">
      <c r="A63" s="10" t="s">
        <v>13</v>
      </c>
      <c r="B63" s="11">
        <v>10.228972548232647</v>
      </c>
      <c r="C63" s="11">
        <v>9.9195789827732526</v>
      </c>
      <c r="D63" s="12">
        <v>10.508490166199195</v>
      </c>
    </row>
    <row r="64" spans="1:4" ht="11.25" customHeight="1">
      <c r="A64" s="13" t="s">
        <v>5</v>
      </c>
      <c r="B64" s="14"/>
      <c r="C64" s="14">
        <v>9.8579587037443002</v>
      </c>
      <c r="D64" s="15"/>
    </row>
    <row r="65" spans="1:4" ht="11.25" customHeight="1">
      <c r="A65" s="10" t="s">
        <v>23</v>
      </c>
      <c r="B65" s="11">
        <v>9.3608988235450994</v>
      </c>
      <c r="C65" s="11">
        <v>9.5732640656912995</v>
      </c>
      <c r="D65" s="12">
        <v>9.7245391119204001</v>
      </c>
    </row>
    <row r="66" spans="1:4" ht="11.25" customHeight="1">
      <c r="A66" s="13" t="s">
        <v>19</v>
      </c>
      <c r="B66" s="14">
        <v>9.2142402037755993</v>
      </c>
      <c r="C66" s="14">
        <v>9.4825177076379994</v>
      </c>
      <c r="D66" s="15">
        <v>8.9403958980556002</v>
      </c>
    </row>
    <row r="67" spans="1:4" ht="11.25" customHeight="1">
      <c r="A67" s="10" t="s">
        <v>86</v>
      </c>
      <c r="B67" s="11">
        <v>8.2184423489165006</v>
      </c>
      <c r="C67" s="11">
        <v>8.7331775652482992</v>
      </c>
      <c r="D67" s="12">
        <v>8.3037158064659007</v>
      </c>
    </row>
    <row r="68" spans="1:4" ht="11.25" customHeight="1">
      <c r="A68" s="13" t="s">
        <v>24</v>
      </c>
      <c r="B68" s="14">
        <v>9.0720303325421998</v>
      </c>
      <c r="C68" s="14">
        <v>8.4225899633288996</v>
      </c>
      <c r="D68" s="15">
        <v>9.1786127463746006</v>
      </c>
    </row>
    <row r="69" spans="1:4" ht="11.25" customHeight="1">
      <c r="A69" s="10" t="s">
        <v>26</v>
      </c>
      <c r="B69" s="11">
        <v>9.4211365704755998</v>
      </c>
      <c r="C69" s="11">
        <v>8.1518519155117009</v>
      </c>
      <c r="D69" s="12">
        <v>9.4435425140966007</v>
      </c>
    </row>
    <row r="70" spans="1:4" ht="11.25" customHeight="1">
      <c r="A70" s="13" t="s">
        <v>12</v>
      </c>
      <c r="B70" s="14">
        <v>8.5652762077583997</v>
      </c>
      <c r="C70" s="14">
        <v>8.1288856344412004</v>
      </c>
      <c r="D70" s="15">
        <v>8.7269274604064009</v>
      </c>
    </row>
    <row r="71" spans="1:4">
      <c r="A71" s="10" t="s">
        <v>33</v>
      </c>
      <c r="B71" s="11">
        <v>8.1743832203947999</v>
      </c>
      <c r="C71" s="11">
        <v>8.0371671210412998</v>
      </c>
      <c r="D71" s="12">
        <v>8.2001701408029</v>
      </c>
    </row>
    <row r="72" spans="1:4">
      <c r="A72" s="13" t="s">
        <v>11</v>
      </c>
      <c r="B72" s="14">
        <v>10.544298609105001</v>
      </c>
      <c r="C72" s="14">
        <v>7.4943413815593001</v>
      </c>
      <c r="D72" s="15">
        <v>11.496409773611999</v>
      </c>
    </row>
    <row r="73" spans="1:4">
      <c r="A73" s="10" t="s">
        <v>82</v>
      </c>
      <c r="B73" s="11">
        <v>8.2120269766869001</v>
      </c>
      <c r="C73" s="11">
        <v>7.2626352300101997</v>
      </c>
      <c r="D73" s="12">
        <v>8.0822577767042993</v>
      </c>
    </row>
    <row r="74" spans="1:4">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74"/>
  <sheetViews>
    <sheetView showGridLines="0" topLeftCell="K5" zoomScale="125" workbookViewId="0">
      <selection activeCell="O5" sqref="O5"/>
    </sheetView>
  </sheetViews>
  <sheetFormatPr defaultColWidth="8.81640625" defaultRowHeight="12.5"/>
  <cols>
    <col min="1" max="1" width="16.7265625" customWidth="1"/>
    <col min="2" max="4" width="7.7265625" customWidth="1"/>
    <col min="5" max="5" width="10" customWidth="1"/>
    <col min="6" max="6" width="3.26953125" customWidth="1"/>
    <col min="7" max="7" width="10" customWidth="1"/>
    <col min="8" max="8" width="3.26953125" customWidth="1"/>
    <col min="9" max="9" width="10" customWidth="1"/>
    <col min="10" max="10" width="3.26953125" customWidth="1"/>
    <col min="11" max="12" width="9.453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t="s">
        <v>393</v>
      </c>
    </row>
    <row r="34" spans="1:13" ht="12.75" customHeight="1">
      <c r="A34" s="99" t="s">
        <v>58</v>
      </c>
      <c r="B34" s="86"/>
      <c r="C34" s="86"/>
      <c r="D34" s="86"/>
      <c r="E34" s="86"/>
      <c r="F34" s="86"/>
      <c r="G34" s="86"/>
      <c r="H34" s="86"/>
      <c r="I34" s="86"/>
      <c r="J34" s="86"/>
      <c r="K34" s="86"/>
      <c r="L34" s="86"/>
      <c r="M34" s="86"/>
    </row>
    <row r="38" spans="1:13" ht="13">
      <c r="A38" s="6"/>
      <c r="B38" s="6"/>
      <c r="C38" s="6"/>
      <c r="D38" s="6"/>
    </row>
    <row r="39" spans="1:13">
      <c r="A39" s="363"/>
      <c r="B39" s="370">
        <v>2008</v>
      </c>
      <c r="C39" s="370">
        <v>2013</v>
      </c>
      <c r="D39" s="364">
        <v>2005</v>
      </c>
    </row>
    <row r="40" spans="1:13" ht="11.25" customHeight="1">
      <c r="A40" s="365" t="s">
        <v>22</v>
      </c>
      <c r="B40" s="371"/>
      <c r="C40" s="391">
        <v>18.400399685141998</v>
      </c>
      <c r="D40" s="366"/>
    </row>
    <row r="41" spans="1:13" ht="11.25" customHeight="1">
      <c r="A41" s="102" t="s">
        <v>42</v>
      </c>
      <c r="B41" s="103">
        <v>17.47779870314</v>
      </c>
      <c r="C41" s="105">
        <v>17.272564861808</v>
      </c>
      <c r="D41" s="104">
        <v>20.350135745464002</v>
      </c>
    </row>
    <row r="42" spans="1:13" ht="11.25" customHeight="1">
      <c r="A42" s="80" t="s">
        <v>119</v>
      </c>
      <c r="B42" s="372">
        <v>16.120666694331</v>
      </c>
      <c r="C42" s="81">
        <v>16.100554336359</v>
      </c>
      <c r="D42" s="367">
        <v>14.743817144404</v>
      </c>
    </row>
    <row r="43" spans="1:13" ht="11.25" customHeight="1">
      <c r="A43" s="102" t="s">
        <v>120</v>
      </c>
      <c r="B43" s="103">
        <v>14.82246726522</v>
      </c>
      <c r="C43" s="105">
        <v>14.926156641465001</v>
      </c>
      <c r="D43" s="104">
        <v>14.464985729581</v>
      </c>
    </row>
    <row r="44" spans="1:13" ht="11.25" customHeight="1">
      <c r="A44" s="80" t="s">
        <v>121</v>
      </c>
      <c r="B44" s="372">
        <v>14.252821838288</v>
      </c>
      <c r="C44" s="81">
        <v>14.867446854018</v>
      </c>
      <c r="D44" s="367">
        <v>14.440766332128</v>
      </c>
    </row>
    <row r="45" spans="1:13" ht="11.25" customHeight="1">
      <c r="A45" s="102" t="s">
        <v>18</v>
      </c>
      <c r="B45" s="103">
        <v>13.069763537350999</v>
      </c>
      <c r="C45" s="105">
        <v>13.767253913000999</v>
      </c>
      <c r="D45" s="104">
        <v>14.379674918924</v>
      </c>
    </row>
    <row r="46" spans="1:13" ht="11.25" customHeight="1">
      <c r="A46" s="80" t="s">
        <v>8</v>
      </c>
      <c r="B46" s="372">
        <v>11.083450917197</v>
      </c>
      <c r="C46" s="81">
        <v>13.533311675602</v>
      </c>
      <c r="D46" s="367">
        <v>15.638077653874999</v>
      </c>
    </row>
    <row r="47" spans="1:13" ht="11.25" customHeight="1">
      <c r="A47" s="102" t="s">
        <v>109</v>
      </c>
      <c r="B47" s="103">
        <v>13.017296408845</v>
      </c>
      <c r="C47" s="105">
        <v>13.233416478183001</v>
      </c>
      <c r="D47" s="104">
        <v>13.583375046401001</v>
      </c>
    </row>
    <row r="48" spans="1:13" ht="11.25" customHeight="1">
      <c r="A48" s="80" t="s">
        <v>2</v>
      </c>
      <c r="B48" s="372">
        <v>14.378507150677001</v>
      </c>
      <c r="C48" s="81">
        <v>12.993187519228</v>
      </c>
      <c r="D48" s="367">
        <v>15.046526221424999</v>
      </c>
    </row>
    <row r="49" spans="1:4" ht="11.25" customHeight="1">
      <c r="A49" s="102" t="s">
        <v>3</v>
      </c>
      <c r="B49" s="103">
        <v>13.266879076239</v>
      </c>
      <c r="C49" s="105">
        <v>12.821180066758</v>
      </c>
      <c r="D49" s="104">
        <v>14.083266680161</v>
      </c>
    </row>
    <row r="50" spans="1:4" ht="11.25" customHeight="1">
      <c r="A50" s="80" t="s">
        <v>21</v>
      </c>
      <c r="B50" s="372">
        <v>11.704856477658</v>
      </c>
      <c r="C50" s="81">
        <v>12.791700854088001</v>
      </c>
      <c r="D50" s="367">
        <v>11.988829741659</v>
      </c>
    </row>
    <row r="51" spans="1:4" ht="11.25" customHeight="1">
      <c r="A51" s="102" t="s">
        <v>6</v>
      </c>
      <c r="B51" s="103"/>
      <c r="C51" s="105">
        <v>12.09727772772</v>
      </c>
      <c r="D51" s="104"/>
    </row>
    <row r="52" spans="1:4" ht="11.25" customHeight="1">
      <c r="A52" s="80" t="s">
        <v>25</v>
      </c>
      <c r="B52" s="372">
        <v>12.514631842090999</v>
      </c>
      <c r="C52" s="81">
        <v>11.676628679047999</v>
      </c>
      <c r="D52" s="367">
        <v>13.116676359718999</v>
      </c>
    </row>
    <row r="53" spans="1:4" ht="11.25" customHeight="1">
      <c r="A53" s="102" t="s">
        <v>4</v>
      </c>
      <c r="B53" s="103">
        <v>12.30648830588</v>
      </c>
      <c r="C53" s="105">
        <v>11.564262114573999</v>
      </c>
      <c r="D53" s="104"/>
    </row>
    <row r="54" spans="1:4" ht="11.25" customHeight="1">
      <c r="A54" s="80" t="s">
        <v>27</v>
      </c>
      <c r="B54" s="372">
        <v>10.881265847748001</v>
      </c>
      <c r="C54" s="81">
        <v>11.505021416546001</v>
      </c>
      <c r="D54" s="367">
        <v>9.8783826023099</v>
      </c>
    </row>
    <row r="55" spans="1:4" ht="11.25" customHeight="1">
      <c r="A55" s="102" t="s">
        <v>32</v>
      </c>
      <c r="B55" s="103"/>
      <c r="C55" s="105">
        <v>11.290701144511999</v>
      </c>
      <c r="D55" s="104"/>
    </row>
    <row r="56" spans="1:4" ht="11.25" customHeight="1">
      <c r="A56" s="80" t="s">
        <v>17</v>
      </c>
      <c r="B56" s="372">
        <v>10.924627555595</v>
      </c>
      <c r="C56" s="81">
        <v>11.254219877643999</v>
      </c>
      <c r="D56" s="367">
        <v>11.344269554922001</v>
      </c>
    </row>
    <row r="57" spans="1:4" ht="11.25" customHeight="1">
      <c r="A57" s="102" t="s">
        <v>7</v>
      </c>
      <c r="B57" s="103">
        <v>11.446407804910001</v>
      </c>
      <c r="C57" s="105">
        <v>11.235733774081</v>
      </c>
      <c r="D57" s="104">
        <v>11.476052987689</v>
      </c>
    </row>
    <row r="58" spans="1:4" ht="11.25" customHeight="1">
      <c r="A58" s="80" t="s">
        <v>15</v>
      </c>
      <c r="B58" s="372">
        <v>11.180299627794371</v>
      </c>
      <c r="C58" s="81">
        <v>11.230379704044458</v>
      </c>
      <c r="D58" s="367">
        <v>11.675332278121486</v>
      </c>
    </row>
    <row r="59" spans="1:4" ht="11.25" customHeight="1">
      <c r="A59" s="102" t="s">
        <v>29</v>
      </c>
      <c r="B59" s="103"/>
      <c r="C59" s="105">
        <v>11.092352266983999</v>
      </c>
      <c r="D59" s="104"/>
    </row>
    <row r="60" spans="1:4" ht="11.25" customHeight="1">
      <c r="A60" s="80" t="s">
        <v>14</v>
      </c>
      <c r="B60" s="372">
        <v>11.408789326265</v>
      </c>
      <c r="C60" s="81">
        <v>10.51180402288</v>
      </c>
      <c r="D60" s="367">
        <v>11.576499445244</v>
      </c>
    </row>
    <row r="61" spans="1:4" ht="11.25" customHeight="1">
      <c r="A61" s="102" t="s">
        <v>9</v>
      </c>
      <c r="B61" s="103">
        <v>10.969014337648</v>
      </c>
      <c r="C61" s="105">
        <v>10.420731883996</v>
      </c>
      <c r="D61" s="104">
        <v>10.154012020986</v>
      </c>
    </row>
    <row r="62" spans="1:4" ht="11.25" customHeight="1">
      <c r="A62" s="80" t="s">
        <v>28</v>
      </c>
      <c r="B62" s="372">
        <v>9.7887923893849003</v>
      </c>
      <c r="C62" s="81">
        <v>10.272993147934001</v>
      </c>
      <c r="D62" s="367">
        <v>11.058384156788</v>
      </c>
    </row>
    <row r="63" spans="1:4" ht="11.25" customHeight="1">
      <c r="A63" s="102" t="s">
        <v>13</v>
      </c>
      <c r="B63" s="103">
        <v>10.228972548232647</v>
      </c>
      <c r="C63" s="105">
        <v>9.9195789827732526</v>
      </c>
      <c r="D63" s="104">
        <v>10.508490166199195</v>
      </c>
    </row>
    <row r="64" spans="1:4" ht="11.25" customHeight="1">
      <c r="A64" s="80" t="s">
        <v>5</v>
      </c>
      <c r="B64" s="372"/>
      <c r="C64" s="81">
        <v>9.8579587037443002</v>
      </c>
      <c r="D64" s="367"/>
    </row>
    <row r="65" spans="1:4" ht="11.25" customHeight="1">
      <c r="A65" s="102" t="s">
        <v>23</v>
      </c>
      <c r="B65" s="103">
        <v>9.3608988235450994</v>
      </c>
      <c r="C65" s="105">
        <v>9.5732640656912995</v>
      </c>
      <c r="D65" s="104">
        <v>9.7245391119204001</v>
      </c>
    </row>
    <row r="66" spans="1:4" ht="11.25" customHeight="1">
      <c r="A66" s="80" t="s">
        <v>19</v>
      </c>
      <c r="B66" s="372">
        <v>9.2142402037755993</v>
      </c>
      <c r="C66" s="81">
        <v>9.4825177076379994</v>
      </c>
      <c r="D66" s="367">
        <v>8.9403958980556002</v>
      </c>
    </row>
    <row r="67" spans="1:4" ht="11.25" customHeight="1">
      <c r="A67" s="102" t="s">
        <v>86</v>
      </c>
      <c r="B67" s="103">
        <v>8.2184423489165006</v>
      </c>
      <c r="C67" s="105">
        <v>8.7331775652482992</v>
      </c>
      <c r="D67" s="104">
        <v>8.3037158064659007</v>
      </c>
    </row>
    <row r="68" spans="1:4" ht="11.25" customHeight="1">
      <c r="A68" s="80" t="s">
        <v>24</v>
      </c>
      <c r="B68" s="372">
        <v>9.0720303325421998</v>
      </c>
      <c r="C68" s="81">
        <v>8.4225899633288996</v>
      </c>
      <c r="D68" s="367">
        <v>9.1786127463746006</v>
      </c>
    </row>
    <row r="69" spans="1:4" ht="11.25" customHeight="1">
      <c r="A69" s="102" t="s">
        <v>26</v>
      </c>
      <c r="B69" s="103">
        <v>9.4211365704755998</v>
      </c>
      <c r="C69" s="105">
        <v>8.1518519155117009</v>
      </c>
      <c r="D69" s="104">
        <v>9.4435425140966007</v>
      </c>
    </row>
    <row r="70" spans="1:4" ht="11.25" customHeight="1">
      <c r="A70" s="80" t="s">
        <v>12</v>
      </c>
      <c r="B70" s="372">
        <v>8.5652762077583997</v>
      </c>
      <c r="C70" s="81">
        <v>8.1288856344412004</v>
      </c>
      <c r="D70" s="367">
        <v>8.7269274604064009</v>
      </c>
    </row>
    <row r="71" spans="1:4">
      <c r="A71" s="102" t="s">
        <v>33</v>
      </c>
      <c r="B71" s="103">
        <v>8.1743832203947999</v>
      </c>
      <c r="C71" s="105">
        <v>8.0371671210412998</v>
      </c>
      <c r="D71" s="104">
        <v>8.2001701408029</v>
      </c>
    </row>
    <row r="72" spans="1:4">
      <c r="A72" s="80" t="s">
        <v>11</v>
      </c>
      <c r="B72" s="372">
        <v>10.544298609105001</v>
      </c>
      <c r="C72" s="81">
        <v>7.4943413815593001</v>
      </c>
      <c r="D72" s="367">
        <v>11.496409773611999</v>
      </c>
    </row>
    <row r="73" spans="1:4">
      <c r="A73" s="102" t="s">
        <v>82</v>
      </c>
      <c r="B73" s="103">
        <v>8.2120269766869001</v>
      </c>
      <c r="C73" s="105">
        <v>7.2626352300101997</v>
      </c>
      <c r="D73" s="104">
        <v>8.0822577767042993</v>
      </c>
    </row>
    <row r="74" spans="1:4">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K76"/>
  <sheetViews>
    <sheetView topLeftCell="A5" zoomScale="170" zoomScaleNormal="80" zoomScalePageLayoutView="80" workbookViewId="0">
      <selection activeCell="P37" sqref="P37"/>
    </sheetView>
  </sheetViews>
  <sheetFormatPr defaultColWidth="8.81640625" defaultRowHeight="12.5"/>
  <cols>
    <col min="1" max="1" width="13.26953125" style="659" customWidth="1"/>
    <col min="2" max="2" width="4.7265625" style="659" customWidth="1"/>
    <col min="3" max="3" width="5.26953125" style="659" customWidth="1"/>
    <col min="4" max="4" width="13.1796875" style="659" customWidth="1"/>
    <col min="5" max="6" width="9.453125" style="659" customWidth="1"/>
    <col min="7" max="7" width="10" style="619" customWidth="1"/>
    <col min="8" max="8" width="7" style="619" customWidth="1"/>
    <col min="9" max="9" width="11.81640625" style="619" customWidth="1"/>
    <col min="10" max="11" width="8.81640625" style="619"/>
    <col min="12" max="16384" width="8.8164062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
      <c r="A6" s="614" t="s">
        <v>313</v>
      </c>
      <c r="B6" s="615"/>
      <c r="C6" s="615"/>
      <c r="D6" s="615"/>
      <c r="E6" s="615"/>
      <c r="F6" s="616"/>
      <c r="G6" s="617"/>
      <c r="H6" s="617"/>
      <c r="I6" s="617"/>
      <c r="J6" s="617"/>
      <c r="K6" s="618"/>
    </row>
    <row r="7" spans="1:11" ht="13">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ht="13">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
      <c r="A11" s="624"/>
      <c r="B11" s="625"/>
      <c r="C11" s="625"/>
      <c r="D11" s="625"/>
      <c r="E11" s="625"/>
      <c r="F11" s="626"/>
      <c r="G11" s="617"/>
      <c r="H11" s="617"/>
      <c r="I11" s="617"/>
      <c r="J11" s="617"/>
      <c r="K11" s="618"/>
    </row>
    <row r="12" spans="1:11" ht="13">
      <c r="A12" s="627"/>
      <c r="B12" s="628"/>
      <c r="C12" s="628"/>
      <c r="D12" s="628"/>
      <c r="E12" s="628"/>
      <c r="F12" s="629"/>
      <c r="G12" s="617"/>
      <c r="H12" s="617"/>
      <c r="I12" s="617"/>
      <c r="J12" s="617"/>
      <c r="K12" s="618"/>
    </row>
    <row r="13" spans="1:11" ht="13">
      <c r="A13" s="627"/>
      <c r="B13" s="628"/>
      <c r="C13" s="628"/>
      <c r="D13" s="628"/>
      <c r="E13" s="628"/>
      <c r="F13" s="629"/>
      <c r="G13" s="617"/>
      <c r="H13" s="617"/>
      <c r="I13" s="617"/>
      <c r="J13" s="617"/>
      <c r="K13" s="618"/>
    </row>
    <row r="14" spans="1:11" ht="13">
      <c r="A14" s="627"/>
      <c r="B14" s="628"/>
      <c r="C14" s="628"/>
      <c r="D14" s="628"/>
      <c r="E14" s="628"/>
      <c r="F14" s="629"/>
      <c r="G14" s="617"/>
      <c r="H14" s="617"/>
      <c r="I14" s="617"/>
      <c r="J14" s="617"/>
      <c r="K14" s="618"/>
    </row>
    <row r="15" spans="1:11" ht="13">
      <c r="A15" s="627"/>
      <c r="B15" s="628"/>
      <c r="C15" s="628"/>
      <c r="D15" s="628"/>
      <c r="E15" s="628"/>
      <c r="F15" s="629"/>
      <c r="G15" s="617"/>
      <c r="H15" s="617"/>
      <c r="I15" s="617"/>
      <c r="J15" s="617"/>
      <c r="K15" s="618"/>
    </row>
    <row r="16" spans="1:11" ht="13">
      <c r="A16" s="627"/>
      <c r="B16" s="628"/>
      <c r="C16" s="628"/>
      <c r="D16" s="628"/>
      <c r="E16" s="628"/>
      <c r="F16" s="629"/>
      <c r="G16" s="617"/>
      <c r="H16" s="617"/>
      <c r="I16" s="617"/>
      <c r="J16" s="617"/>
      <c r="K16" s="618"/>
    </row>
    <row r="17" spans="1:11" ht="13">
      <c r="A17" s="627"/>
      <c r="B17" s="628"/>
      <c r="C17" s="628"/>
      <c r="D17" s="628"/>
      <c r="E17" s="628"/>
      <c r="F17" s="629"/>
      <c r="G17" s="617"/>
      <c r="H17" s="617"/>
      <c r="I17" s="617"/>
      <c r="J17" s="617"/>
      <c r="K17" s="618"/>
    </row>
    <row r="18" spans="1:11" ht="13">
      <c r="A18" s="627"/>
      <c r="B18" s="628"/>
      <c r="C18" s="628"/>
      <c r="D18" s="628"/>
      <c r="E18" s="628"/>
      <c r="F18" s="629"/>
      <c r="G18" s="617"/>
      <c r="H18" s="617"/>
      <c r="I18" s="617"/>
      <c r="J18" s="617"/>
      <c r="K18" s="618"/>
    </row>
    <row r="19" spans="1:11" ht="13">
      <c r="A19" s="627"/>
      <c r="B19" s="628"/>
      <c r="C19" s="628"/>
      <c r="D19" s="628"/>
      <c r="E19" s="628"/>
      <c r="F19" s="629"/>
      <c r="G19" s="617"/>
      <c r="H19" s="617"/>
      <c r="I19" s="617"/>
      <c r="J19" s="617"/>
      <c r="K19" s="618"/>
    </row>
    <row r="20" spans="1:11" ht="13">
      <c r="A20" s="627"/>
      <c r="B20" s="628"/>
      <c r="C20" s="628"/>
      <c r="D20" s="628"/>
      <c r="E20" s="628"/>
      <c r="F20" s="629"/>
      <c r="G20" s="617"/>
      <c r="H20" s="617"/>
      <c r="I20" s="617"/>
      <c r="J20" s="617"/>
      <c r="K20" s="618"/>
    </row>
    <row r="21" spans="1:11" ht="13">
      <c r="A21" s="627"/>
      <c r="B21" s="628"/>
      <c r="C21" s="628"/>
      <c r="D21" s="628"/>
      <c r="E21" s="628"/>
      <c r="F21" s="629"/>
      <c r="G21" s="617"/>
      <c r="H21" s="617"/>
      <c r="I21" s="617"/>
      <c r="J21" s="617"/>
      <c r="K21" s="618"/>
    </row>
    <row r="22" spans="1:11" ht="13">
      <c r="A22" s="627"/>
      <c r="B22" s="628"/>
      <c r="C22" s="628"/>
      <c r="D22" s="628"/>
      <c r="E22" s="628"/>
      <c r="F22" s="629"/>
      <c r="G22" s="617"/>
      <c r="H22" s="617"/>
      <c r="I22" s="617"/>
      <c r="J22" s="617"/>
      <c r="K22" s="618"/>
    </row>
    <row r="23" spans="1:11" ht="13">
      <c r="A23" s="627"/>
      <c r="B23" s="628"/>
      <c r="C23" s="628"/>
      <c r="D23" s="628"/>
      <c r="E23" s="628"/>
      <c r="F23" s="629"/>
      <c r="G23" s="617"/>
      <c r="H23" s="617"/>
      <c r="I23" s="617"/>
      <c r="J23" s="617"/>
      <c r="K23" s="618"/>
    </row>
    <row r="24" spans="1:11" ht="13">
      <c r="A24" s="627"/>
      <c r="B24" s="628"/>
      <c r="C24" s="628"/>
      <c r="D24" s="628"/>
      <c r="E24" s="628"/>
      <c r="F24" s="629"/>
      <c r="G24" s="617"/>
      <c r="H24" s="617"/>
      <c r="I24" s="617"/>
      <c r="J24" s="617"/>
      <c r="K24" s="618"/>
    </row>
    <row r="25" spans="1:11" ht="13">
      <c r="A25" s="627"/>
      <c r="B25" s="628"/>
      <c r="C25" s="628"/>
      <c r="D25" s="628"/>
      <c r="E25" s="628"/>
      <c r="F25" s="629"/>
      <c r="G25" s="617"/>
      <c r="H25" s="617"/>
      <c r="I25" s="617"/>
      <c r="J25" s="617"/>
      <c r="K25" s="618"/>
    </row>
    <row r="26" spans="1:11" ht="13">
      <c r="A26" s="627"/>
      <c r="B26" s="628"/>
      <c r="C26" s="628"/>
      <c r="D26" s="628"/>
      <c r="E26" s="628"/>
      <c r="F26" s="629"/>
      <c r="G26" s="617"/>
      <c r="H26" s="617"/>
      <c r="I26" s="617"/>
      <c r="J26" s="617"/>
      <c r="K26" s="618"/>
    </row>
    <row r="27" spans="1:11" ht="13">
      <c r="A27" s="627"/>
      <c r="B27" s="628"/>
      <c r="C27" s="628"/>
      <c r="D27" s="628"/>
      <c r="E27" s="628"/>
      <c r="F27" s="629"/>
      <c r="G27" s="617"/>
      <c r="H27" s="617"/>
      <c r="I27" s="617"/>
      <c r="J27" s="617"/>
      <c r="K27" s="618"/>
    </row>
    <row r="28" spans="1:11" ht="13">
      <c r="A28" s="627"/>
      <c r="B28" s="628"/>
      <c r="C28" s="628"/>
      <c r="D28" s="628"/>
      <c r="E28" s="628"/>
      <c r="F28" s="629"/>
      <c r="G28" s="617"/>
      <c r="H28" s="617"/>
      <c r="I28" s="617"/>
      <c r="J28" s="617"/>
      <c r="K28" s="618"/>
    </row>
    <row r="29" spans="1:11" ht="13">
      <c r="A29" s="627"/>
      <c r="B29" s="628"/>
      <c r="C29" s="628"/>
      <c r="D29" s="628"/>
      <c r="E29" s="628"/>
      <c r="F29" s="629"/>
      <c r="G29" s="617"/>
      <c r="H29" s="617"/>
      <c r="I29" s="617"/>
      <c r="J29" s="617"/>
      <c r="K29" s="618"/>
    </row>
    <row r="30" spans="1:11" ht="12.75" customHeight="1">
      <c r="A30" s="781" t="s">
        <v>316</v>
      </c>
      <c r="B30" s="781"/>
      <c r="C30" s="781"/>
      <c r="D30" s="781"/>
      <c r="E30" s="781"/>
      <c r="F30" s="781"/>
      <c r="G30" s="781"/>
      <c r="H30" s="781"/>
      <c r="I30" s="781"/>
      <c r="J30" s="781"/>
      <c r="K30" s="618"/>
    </row>
    <row r="31" spans="1:11" ht="12.75" customHeight="1">
      <c r="A31" s="781"/>
      <c r="B31" s="781"/>
      <c r="C31" s="781"/>
      <c r="D31" s="781"/>
      <c r="E31" s="781"/>
      <c r="F31" s="781"/>
      <c r="G31" s="781"/>
      <c r="H31" s="781"/>
      <c r="I31" s="781"/>
      <c r="J31" s="781"/>
      <c r="K31" s="618"/>
    </row>
    <row r="32" spans="1:11">
      <c r="A32" s="781"/>
      <c r="B32" s="781"/>
      <c r="C32" s="781"/>
      <c r="D32" s="781"/>
      <c r="E32" s="781"/>
      <c r="F32" s="781"/>
      <c r="G32" s="781"/>
      <c r="H32" s="781"/>
      <c r="I32" s="781"/>
      <c r="J32" s="781"/>
      <c r="K32" s="618"/>
    </row>
    <row r="33" spans="1:11" ht="13">
      <c r="A33" s="624" t="s">
        <v>317</v>
      </c>
      <c r="B33" s="628"/>
      <c r="C33" s="628"/>
      <c r="D33" s="628"/>
      <c r="E33" s="628"/>
      <c r="F33" s="629"/>
      <c r="G33" s="617"/>
      <c r="H33" s="617"/>
      <c r="I33" s="617"/>
      <c r="J33" s="617"/>
      <c r="K33" s="618"/>
    </row>
    <row r="34" spans="1:11" ht="13">
      <c r="A34" s="630" t="s">
        <v>318</v>
      </c>
      <c r="B34" s="628"/>
      <c r="C34" s="628"/>
      <c r="D34" s="628"/>
      <c r="E34" s="628"/>
      <c r="F34" s="629"/>
      <c r="G34" s="617"/>
      <c r="H34" s="617"/>
      <c r="I34" s="617"/>
      <c r="J34" s="617"/>
      <c r="K34" s="618"/>
    </row>
    <row r="35" spans="1:11" ht="13">
      <c r="A35" s="631" t="s">
        <v>58</v>
      </c>
      <c r="B35" s="628"/>
      <c r="C35" s="628"/>
      <c r="D35" s="628"/>
      <c r="E35" s="628"/>
      <c r="F35" s="629"/>
      <c r="G35" s="617"/>
      <c r="H35" s="617"/>
      <c r="I35" s="617"/>
      <c r="J35" s="617"/>
      <c r="K35" s="618"/>
    </row>
    <row r="36" spans="1:11" ht="13">
      <c r="A36" s="627"/>
      <c r="B36" s="628"/>
      <c r="C36" s="628"/>
      <c r="D36" s="628"/>
      <c r="E36" s="628"/>
      <c r="F36" s="629"/>
      <c r="G36" s="617"/>
      <c r="H36" s="617"/>
      <c r="I36" s="617"/>
      <c r="J36" s="617"/>
      <c r="K36" s="618"/>
    </row>
    <row r="37" spans="1:11" ht="13">
      <c r="A37" s="632"/>
      <c r="B37" s="633"/>
      <c r="C37" s="633"/>
      <c r="D37" s="634"/>
      <c r="E37" s="633"/>
      <c r="F37" s="635"/>
      <c r="G37" s="636"/>
      <c r="H37" s="636"/>
      <c r="I37" s="636"/>
      <c r="J37" s="636"/>
    </row>
    <row r="38" spans="1:11" ht="56.25" customHeight="1">
      <c r="A38" s="637" t="s">
        <v>319</v>
      </c>
      <c r="B38" s="638" t="s">
        <v>320</v>
      </c>
      <c r="C38" s="639" t="s">
        <v>321</v>
      </c>
      <c r="D38" s="637" t="s">
        <v>322</v>
      </c>
      <c r="E38" s="640" t="s">
        <v>149</v>
      </c>
      <c r="F38" s="640" t="s">
        <v>74</v>
      </c>
      <c r="G38" s="639" t="s">
        <v>253</v>
      </c>
      <c r="H38" s="636"/>
      <c r="I38" s="636"/>
      <c r="J38" s="636"/>
    </row>
    <row r="39" spans="1:11" ht="13">
      <c r="A39" s="641" t="s">
        <v>11</v>
      </c>
      <c r="B39" s="642" t="s">
        <v>153</v>
      </c>
      <c r="C39" s="643"/>
      <c r="D39" s="644" t="s">
        <v>11</v>
      </c>
      <c r="E39" s="645">
        <v>7.8208290995616423</v>
      </c>
      <c r="F39" s="645">
        <v>14.953751113104181</v>
      </c>
      <c r="G39" s="645"/>
      <c r="H39" s="636"/>
      <c r="I39" s="636"/>
      <c r="J39" s="636"/>
    </row>
    <row r="40" spans="1:11" ht="13">
      <c r="A40" s="646" t="s">
        <v>23</v>
      </c>
      <c r="B40" s="647" t="s">
        <v>153</v>
      </c>
      <c r="C40" s="648"/>
      <c r="D40" s="649" t="s">
        <v>23</v>
      </c>
      <c r="E40" s="650">
        <v>9.6742811289777872</v>
      </c>
      <c r="F40" s="650">
        <v>13.57558085565009</v>
      </c>
      <c r="G40" s="650">
        <v>14.334740002554907</v>
      </c>
      <c r="H40" s="636"/>
      <c r="I40" s="636"/>
      <c r="J40" s="636"/>
    </row>
    <row r="41" spans="1:11" ht="13">
      <c r="A41" s="641" t="s">
        <v>26</v>
      </c>
      <c r="B41" s="642" t="s">
        <v>153</v>
      </c>
      <c r="C41" s="643"/>
      <c r="D41" s="644" t="s">
        <v>26</v>
      </c>
      <c r="E41" s="645">
        <v>9.9824008355626681</v>
      </c>
      <c r="F41" s="645">
        <v>13.034388095094442</v>
      </c>
      <c r="G41" s="645"/>
      <c r="H41" s="636"/>
      <c r="I41" s="636"/>
      <c r="J41" s="636"/>
    </row>
    <row r="42" spans="1:11" ht="13">
      <c r="A42" s="646" t="s">
        <v>155</v>
      </c>
      <c r="B42" s="647" t="s">
        <v>153</v>
      </c>
      <c r="C42" s="648"/>
      <c r="D42" s="649" t="s">
        <v>155</v>
      </c>
      <c r="E42" s="650">
        <v>9.254797548602653</v>
      </c>
      <c r="F42" s="650">
        <v>12.17189499710082</v>
      </c>
      <c r="G42" s="650">
        <v>14.162361161803222</v>
      </c>
      <c r="H42" s="636"/>
      <c r="I42" s="636"/>
      <c r="J42" s="636"/>
    </row>
    <row r="43" spans="1:11" ht="13">
      <c r="A43" s="641" t="s">
        <v>156</v>
      </c>
      <c r="B43" s="642" t="s">
        <v>153</v>
      </c>
      <c r="C43" s="643"/>
      <c r="D43" s="644" t="s">
        <v>156</v>
      </c>
      <c r="E43" s="645">
        <v>9.003716259227577</v>
      </c>
      <c r="F43" s="645">
        <v>11.841673285176766</v>
      </c>
      <c r="G43" s="645">
        <v>13.763592370259289</v>
      </c>
      <c r="H43" s="636"/>
      <c r="I43" s="636"/>
      <c r="J43" s="636"/>
    </row>
    <row r="44" spans="1:11" ht="13">
      <c r="A44" s="646" t="s">
        <v>14</v>
      </c>
      <c r="B44" s="647" t="s">
        <v>153</v>
      </c>
      <c r="C44" s="648"/>
      <c r="D44" s="649" t="s">
        <v>14</v>
      </c>
      <c r="E44" s="650">
        <v>7.260114845926954</v>
      </c>
      <c r="F44" s="650">
        <v>11.743758528083561</v>
      </c>
      <c r="G44" s="650"/>
      <c r="H44" s="636"/>
      <c r="I44" s="636"/>
      <c r="J44" s="636"/>
    </row>
    <row r="45" spans="1:11" ht="13">
      <c r="A45" s="641" t="s">
        <v>134</v>
      </c>
      <c r="B45" s="642" t="s">
        <v>153</v>
      </c>
      <c r="C45" s="643"/>
      <c r="D45" s="644" t="s">
        <v>134</v>
      </c>
      <c r="E45" s="645">
        <v>9.8324888754240636</v>
      </c>
      <c r="F45" s="645">
        <v>11.686365331379983</v>
      </c>
      <c r="G45" s="645"/>
      <c r="H45" s="651"/>
      <c r="I45" s="636"/>
      <c r="J45" s="636"/>
    </row>
    <row r="46" spans="1:11" ht="13">
      <c r="A46" s="646" t="s">
        <v>75</v>
      </c>
      <c r="B46" s="647" t="s">
        <v>153</v>
      </c>
      <c r="C46" s="648"/>
      <c r="D46" s="649" t="s">
        <v>75</v>
      </c>
      <c r="E46" s="650">
        <v>12.420989853739146</v>
      </c>
      <c r="F46" s="650">
        <v>11.546665957626429</v>
      </c>
      <c r="G46" s="650">
        <v>12.214896156392216</v>
      </c>
      <c r="H46" s="636"/>
      <c r="I46" s="636"/>
      <c r="J46" s="636"/>
    </row>
    <row r="47" spans="1:11" ht="13">
      <c r="A47" s="641" t="s">
        <v>5</v>
      </c>
      <c r="B47" s="642" t="s">
        <v>153</v>
      </c>
      <c r="C47" s="643"/>
      <c r="D47" s="644" t="s">
        <v>5</v>
      </c>
      <c r="E47" s="645">
        <v>7.6199177319661153</v>
      </c>
      <c r="F47" s="645">
        <v>11.229549423107766</v>
      </c>
      <c r="G47" s="645">
        <v>10.441903543759896</v>
      </c>
      <c r="H47" s="636"/>
      <c r="I47" s="636"/>
      <c r="J47" s="636"/>
    </row>
    <row r="48" spans="1:11" ht="13">
      <c r="A48" s="646" t="s">
        <v>19</v>
      </c>
      <c r="B48" s="647" t="s">
        <v>153</v>
      </c>
      <c r="C48" s="648"/>
      <c r="D48" s="649" t="s">
        <v>19</v>
      </c>
      <c r="E48" s="650">
        <v>8.8169004402008451</v>
      </c>
      <c r="F48" s="650">
        <v>11.138707927596414</v>
      </c>
      <c r="G48" s="650">
        <v>12.0076536760967</v>
      </c>
      <c r="H48" s="636"/>
      <c r="I48" s="636"/>
      <c r="J48" s="636"/>
    </row>
    <row r="49" spans="1:10" ht="13">
      <c r="A49" s="641" t="s">
        <v>3</v>
      </c>
      <c r="B49" s="642" t="s">
        <v>153</v>
      </c>
      <c r="C49" s="643"/>
      <c r="D49" s="644" t="s">
        <v>3</v>
      </c>
      <c r="E49" s="645">
        <v>9.8474382946078887</v>
      </c>
      <c r="F49" s="645">
        <v>10.302337507957336</v>
      </c>
      <c r="G49" s="645"/>
      <c r="H49" s="636"/>
      <c r="I49" s="636"/>
      <c r="J49" s="636"/>
    </row>
    <row r="50" spans="1:10" ht="13">
      <c r="A50" s="646" t="s">
        <v>18</v>
      </c>
      <c r="B50" s="647" t="s">
        <v>153</v>
      </c>
      <c r="C50" s="648"/>
      <c r="D50" s="649" t="s">
        <v>18</v>
      </c>
      <c r="E50" s="650">
        <v>7.9845777083898426</v>
      </c>
      <c r="F50" s="650">
        <v>9.8090662279499785</v>
      </c>
      <c r="G50" s="650"/>
      <c r="H50" s="652"/>
      <c r="I50" s="636"/>
      <c r="J50" s="636"/>
    </row>
    <row r="51" spans="1:10" ht="13">
      <c r="A51" s="641" t="s">
        <v>12</v>
      </c>
      <c r="B51" s="642" t="s">
        <v>153</v>
      </c>
      <c r="C51" s="643"/>
      <c r="D51" s="644" t="s">
        <v>12</v>
      </c>
      <c r="E51" s="645">
        <v>7.8782767274391823</v>
      </c>
      <c r="F51" s="645">
        <v>9.724777014830849</v>
      </c>
      <c r="G51" s="645"/>
      <c r="H51" s="652"/>
      <c r="I51" s="636"/>
      <c r="J51" s="636"/>
    </row>
    <row r="52" spans="1:10" ht="13">
      <c r="A52" s="646" t="s">
        <v>28</v>
      </c>
      <c r="B52" s="647" t="s">
        <v>153</v>
      </c>
      <c r="C52" s="648"/>
      <c r="D52" s="649" t="s">
        <v>28</v>
      </c>
      <c r="E52" s="650">
        <v>8.7490435313073682</v>
      </c>
      <c r="F52" s="650">
        <v>9.3618009800236131</v>
      </c>
      <c r="G52" s="650"/>
      <c r="H52" s="652"/>
      <c r="I52" s="636"/>
      <c r="J52" s="636"/>
    </row>
    <row r="53" spans="1:10" ht="13">
      <c r="A53" s="641" t="s">
        <v>157</v>
      </c>
      <c r="B53" s="642" t="s">
        <v>153</v>
      </c>
      <c r="C53" s="643"/>
      <c r="D53" s="644" t="s">
        <v>157</v>
      </c>
      <c r="E53" s="645">
        <v>9.1426522785654285</v>
      </c>
      <c r="F53" s="645">
        <v>9.1426522785654285</v>
      </c>
      <c r="G53" s="645">
        <v>10.883398947454797</v>
      </c>
      <c r="H53" s="652"/>
      <c r="I53" s="636"/>
      <c r="J53" s="636"/>
    </row>
    <row r="54" spans="1:10" ht="13">
      <c r="A54" s="646" t="s">
        <v>15</v>
      </c>
      <c r="B54" s="647">
        <v>1</v>
      </c>
      <c r="C54" s="653">
        <v>1</v>
      </c>
      <c r="D54" s="649" t="s">
        <v>323</v>
      </c>
      <c r="E54" s="650">
        <v>7.4613675747381789</v>
      </c>
      <c r="F54" s="650">
        <v>8.8339866078979945</v>
      </c>
      <c r="G54" s="650">
        <v>9.219953046168996</v>
      </c>
      <c r="H54" s="652"/>
      <c r="I54" s="636"/>
      <c r="J54" s="636"/>
    </row>
    <row r="55" spans="1:10" ht="13">
      <c r="A55" s="641" t="s">
        <v>82</v>
      </c>
      <c r="B55" s="642" t="s">
        <v>153</v>
      </c>
      <c r="C55" s="643"/>
      <c r="D55" s="644" t="s">
        <v>82</v>
      </c>
      <c r="E55" s="645">
        <v>7.6227805360300298</v>
      </c>
      <c r="F55" s="645">
        <v>8.6743727760506726</v>
      </c>
      <c r="G55" s="645">
        <v>8.0371427015752381</v>
      </c>
      <c r="H55" s="652"/>
      <c r="I55" s="636"/>
      <c r="J55" s="636"/>
    </row>
    <row r="56" spans="1:10" ht="13">
      <c r="A56" s="646" t="s">
        <v>21</v>
      </c>
      <c r="B56" s="647" t="s">
        <v>153</v>
      </c>
      <c r="C56" s="648"/>
      <c r="D56" s="649" t="s">
        <v>21</v>
      </c>
      <c r="E56" s="650">
        <v>8.4550077929036274</v>
      </c>
      <c r="F56" s="650">
        <v>8.6286153604473252</v>
      </c>
      <c r="G56" s="650"/>
      <c r="H56" s="652"/>
      <c r="I56" s="636"/>
      <c r="J56" s="636"/>
    </row>
    <row r="57" spans="1:10" ht="13">
      <c r="A57" s="641" t="s">
        <v>2</v>
      </c>
      <c r="B57" s="642" t="s">
        <v>153</v>
      </c>
      <c r="C57" s="643"/>
      <c r="D57" s="644" t="s">
        <v>2</v>
      </c>
      <c r="E57" s="645">
        <v>8.0072124855077345</v>
      </c>
      <c r="F57" s="645">
        <v>8.5055650541976764</v>
      </c>
      <c r="G57" s="645"/>
      <c r="H57" s="652"/>
      <c r="I57" s="636"/>
      <c r="J57" s="636"/>
    </row>
    <row r="58" spans="1:10" ht="13">
      <c r="A58" s="646" t="s">
        <v>17</v>
      </c>
      <c r="B58" s="647" t="s">
        <v>153</v>
      </c>
      <c r="C58" s="648"/>
      <c r="D58" s="649" t="s">
        <v>17</v>
      </c>
      <c r="E58" s="650">
        <v>6.6899365252689584</v>
      </c>
      <c r="F58" s="650">
        <v>8.4719513856709536</v>
      </c>
      <c r="G58" s="650">
        <v>7.1574102448064618</v>
      </c>
      <c r="H58" s="652"/>
      <c r="I58" s="636"/>
      <c r="J58" s="636"/>
    </row>
    <row r="59" spans="1:10" ht="13">
      <c r="A59" s="641" t="s">
        <v>109</v>
      </c>
      <c r="B59" s="642" t="s">
        <v>153</v>
      </c>
      <c r="C59" s="643"/>
      <c r="D59" s="644" t="s">
        <v>109</v>
      </c>
      <c r="E59" s="645">
        <v>7.1219193301868806</v>
      </c>
      <c r="F59" s="645">
        <v>8.4568546250203589</v>
      </c>
      <c r="G59" s="645">
        <v>8.4348301251083537</v>
      </c>
      <c r="H59" s="652"/>
      <c r="I59" s="636"/>
      <c r="J59" s="636"/>
    </row>
    <row r="60" spans="1:10" ht="13">
      <c r="A60" s="646" t="s">
        <v>41</v>
      </c>
      <c r="B60" s="647" t="s">
        <v>153</v>
      </c>
      <c r="C60" s="648"/>
      <c r="D60" s="649" t="s">
        <v>41</v>
      </c>
      <c r="E60" s="650">
        <v>7.2683755082152333</v>
      </c>
      <c r="F60" s="650">
        <v>7.8469909882477582</v>
      </c>
      <c r="G60" s="650">
        <v>9.6517557788639152</v>
      </c>
      <c r="H60" s="652"/>
      <c r="I60" s="636"/>
      <c r="J60" s="636"/>
    </row>
    <row r="61" spans="1:10" ht="13">
      <c r="A61" s="641" t="s">
        <v>27</v>
      </c>
      <c r="B61" s="642" t="s">
        <v>153</v>
      </c>
      <c r="C61" s="643"/>
      <c r="D61" s="644" t="s">
        <v>27</v>
      </c>
      <c r="E61" s="645">
        <v>5.6167136785995133</v>
      </c>
      <c r="F61" s="645">
        <v>7.5207556232747113</v>
      </c>
      <c r="G61" s="645">
        <v>6.9185272302464327</v>
      </c>
      <c r="H61" s="652"/>
      <c r="I61" s="636"/>
      <c r="J61" s="636"/>
    </row>
    <row r="62" spans="1:10" ht="13">
      <c r="A62" s="646" t="s">
        <v>31</v>
      </c>
      <c r="B62" s="647" t="s">
        <v>153</v>
      </c>
      <c r="C62" s="648"/>
      <c r="D62" s="649" t="s">
        <v>31</v>
      </c>
      <c r="E62" s="650">
        <v>6.6985983731295935</v>
      </c>
      <c r="F62" s="650">
        <v>7.0946541255705942</v>
      </c>
      <c r="G62" s="650">
        <v>6.779181053929598</v>
      </c>
      <c r="H62" s="652"/>
      <c r="I62" s="636"/>
      <c r="J62" s="636"/>
    </row>
    <row r="63" spans="1:10" ht="13">
      <c r="A63" s="641" t="s">
        <v>4</v>
      </c>
      <c r="B63" s="642" t="s">
        <v>153</v>
      </c>
      <c r="C63" s="643"/>
      <c r="D63" s="644" t="s">
        <v>4</v>
      </c>
      <c r="E63" s="645"/>
      <c r="F63" s="645">
        <v>7.0224541122620581</v>
      </c>
      <c r="G63" s="645"/>
      <c r="H63" s="652"/>
      <c r="I63" s="636"/>
      <c r="J63" s="636"/>
    </row>
    <row r="64" spans="1:10" ht="13">
      <c r="A64" s="646" t="s">
        <v>24</v>
      </c>
      <c r="B64" s="647" t="s">
        <v>153</v>
      </c>
      <c r="C64" s="648"/>
      <c r="D64" s="649" t="s">
        <v>24</v>
      </c>
      <c r="E64" s="650">
        <v>4.5303223285439174</v>
      </c>
      <c r="F64" s="650">
        <v>6.2883851543780205</v>
      </c>
      <c r="G64" s="650">
        <v>9.3293137376441173</v>
      </c>
      <c r="H64" s="652"/>
      <c r="I64" s="636"/>
      <c r="J64" s="636"/>
    </row>
    <row r="65" spans="1:10" ht="13">
      <c r="A65" s="641" t="s">
        <v>120</v>
      </c>
      <c r="B65" s="642" t="s">
        <v>153</v>
      </c>
      <c r="C65" s="643"/>
      <c r="D65" s="644" t="s">
        <v>120</v>
      </c>
      <c r="E65" s="645">
        <v>6.8332211106065719</v>
      </c>
      <c r="F65" s="645">
        <v>6.1030057426055766</v>
      </c>
      <c r="G65" s="645">
        <v>5.5108302375290874</v>
      </c>
      <c r="H65" s="652"/>
      <c r="I65" s="636"/>
      <c r="J65" s="636"/>
    </row>
    <row r="66" spans="1:10" ht="13">
      <c r="A66" s="646" t="s">
        <v>42</v>
      </c>
      <c r="B66" s="647" t="s">
        <v>153</v>
      </c>
      <c r="C66" s="648"/>
      <c r="D66" s="649" t="s">
        <v>42</v>
      </c>
      <c r="E66" s="650">
        <v>5.5310820065441941</v>
      </c>
      <c r="F66" s="650">
        <v>5.4785581111932498</v>
      </c>
      <c r="G66" s="650"/>
      <c r="H66" s="652"/>
      <c r="I66" s="636"/>
      <c r="J66" s="636"/>
    </row>
    <row r="67" spans="1:10" ht="13">
      <c r="A67" s="641" t="s">
        <v>33</v>
      </c>
      <c r="B67" s="642" t="s">
        <v>153</v>
      </c>
      <c r="C67" s="643"/>
      <c r="D67" s="644" t="s">
        <v>33</v>
      </c>
      <c r="E67" s="645">
        <v>3.114819771960303</v>
      </c>
      <c r="F67" s="645">
        <v>4.9314580958504886</v>
      </c>
      <c r="G67" s="645"/>
      <c r="H67" s="652"/>
      <c r="I67" s="636"/>
      <c r="J67" s="636"/>
    </row>
    <row r="68" spans="1:10" ht="13">
      <c r="A68" s="646" t="s">
        <v>86</v>
      </c>
      <c r="B68" s="647" t="s">
        <v>153</v>
      </c>
      <c r="C68" s="648"/>
      <c r="D68" s="649" t="s">
        <v>86</v>
      </c>
      <c r="E68" s="650">
        <v>3.4195936722116032</v>
      </c>
      <c r="F68" s="650">
        <v>4.7036294232689828</v>
      </c>
      <c r="G68" s="650">
        <v>4.2504258696610044</v>
      </c>
      <c r="H68" s="652"/>
      <c r="I68" s="636"/>
      <c r="J68" s="636"/>
    </row>
    <row r="69" spans="1:10" ht="13">
      <c r="A69" s="641" t="s">
        <v>8</v>
      </c>
      <c r="B69" s="642" t="s">
        <v>153</v>
      </c>
      <c r="C69" s="643"/>
      <c r="D69" s="644" t="s">
        <v>8</v>
      </c>
      <c r="E69" s="645"/>
      <c r="F69" s="645"/>
      <c r="G69" s="645"/>
      <c r="H69" s="652"/>
      <c r="I69" s="636"/>
      <c r="J69" s="636"/>
    </row>
    <row r="70" spans="1:10" ht="13">
      <c r="A70" s="646" t="s">
        <v>25</v>
      </c>
      <c r="B70" s="647" t="s">
        <v>153</v>
      </c>
      <c r="C70" s="648"/>
      <c r="D70" s="649" t="s">
        <v>25</v>
      </c>
      <c r="E70" s="650"/>
      <c r="F70" s="650"/>
      <c r="G70" s="650"/>
      <c r="H70" s="652"/>
      <c r="I70" s="636"/>
      <c r="J70" s="636"/>
    </row>
    <row r="71" spans="1:10" ht="13">
      <c r="A71" s="641" t="s">
        <v>308</v>
      </c>
      <c r="B71" s="642" t="s">
        <v>153</v>
      </c>
      <c r="C71" s="643"/>
      <c r="D71" s="644" t="s">
        <v>308</v>
      </c>
      <c r="E71" s="645"/>
      <c r="F71" s="645"/>
      <c r="G71" s="645"/>
      <c r="H71" s="652"/>
      <c r="I71" s="636"/>
      <c r="J71" s="636"/>
    </row>
    <row r="72" spans="1:10" ht="13">
      <c r="A72" s="646" t="s">
        <v>22</v>
      </c>
      <c r="B72" s="647" t="s">
        <v>153</v>
      </c>
      <c r="C72" s="648"/>
      <c r="D72" s="649" t="s">
        <v>22</v>
      </c>
      <c r="E72" s="650"/>
      <c r="F72" s="650"/>
      <c r="G72" s="650"/>
      <c r="H72" s="636"/>
      <c r="I72" s="636"/>
      <c r="J72" s="636"/>
    </row>
    <row r="73" spans="1:10" ht="13">
      <c r="A73" s="641" t="s">
        <v>309</v>
      </c>
      <c r="B73" s="642" t="s">
        <v>153</v>
      </c>
      <c r="C73" s="643"/>
      <c r="D73" s="644" t="s">
        <v>309</v>
      </c>
      <c r="E73" s="645"/>
      <c r="F73" s="645"/>
      <c r="G73" s="645"/>
      <c r="H73" s="636"/>
      <c r="I73" s="636"/>
      <c r="J73" s="636"/>
    </row>
    <row r="74" spans="1:10" ht="13">
      <c r="A74" s="646" t="s">
        <v>121</v>
      </c>
      <c r="B74" s="647" t="s">
        <v>153</v>
      </c>
      <c r="C74" s="648"/>
      <c r="D74" s="649" t="s">
        <v>121</v>
      </c>
      <c r="E74" s="650"/>
      <c r="F74" s="650"/>
      <c r="G74" s="650"/>
      <c r="H74" s="651"/>
      <c r="I74" s="636"/>
      <c r="J74" s="636"/>
    </row>
    <row r="75" spans="1:10" ht="13">
      <c r="A75" s="641" t="s">
        <v>7</v>
      </c>
      <c r="B75" s="642" t="s">
        <v>153</v>
      </c>
      <c r="C75" s="643"/>
      <c r="D75" s="644" t="s">
        <v>7</v>
      </c>
      <c r="E75" s="645"/>
      <c r="F75" s="645"/>
      <c r="G75" s="645"/>
      <c r="H75" s="636"/>
      <c r="I75" s="636"/>
      <c r="J75" s="636"/>
    </row>
    <row r="76" spans="1:10">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6" zoomScale="142" zoomScaleNormal="115" zoomScalePageLayoutView="115" workbookViewId="0">
      <selection activeCell="E40" sqref="E40"/>
    </sheetView>
  </sheetViews>
  <sheetFormatPr defaultColWidth="8.81640625" defaultRowHeight="12.5"/>
  <cols>
    <col min="1" max="1" width="13.26953125" style="659" customWidth="1"/>
    <col min="2" max="2" width="4.7265625" style="659" customWidth="1"/>
    <col min="3" max="3" width="5.26953125" style="659" customWidth="1"/>
    <col min="4" max="4" width="13.1796875" style="659" customWidth="1"/>
    <col min="5" max="6" width="9.453125" style="659" customWidth="1"/>
    <col min="7" max="7" width="10" style="619" customWidth="1"/>
    <col min="8" max="8" width="7" style="619" customWidth="1"/>
    <col min="9" max="9" width="11.81640625" style="619" customWidth="1"/>
    <col min="10" max="11" width="8.81640625" style="619"/>
    <col min="12" max="16384" width="8.8164062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
      <c r="A6" s="614" t="s">
        <v>313</v>
      </c>
      <c r="B6" s="615"/>
      <c r="C6" s="615"/>
      <c r="D6" s="615"/>
      <c r="E6" s="615"/>
      <c r="F6" s="616"/>
      <c r="G6" s="617"/>
      <c r="H6" s="617"/>
      <c r="I6" s="617"/>
      <c r="J6" s="617"/>
      <c r="K6" s="618"/>
    </row>
    <row r="7" spans="1:11" ht="13">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ht="13">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
      <c r="A11" s="624"/>
      <c r="B11" s="625"/>
      <c r="C11" s="625"/>
      <c r="D11" s="625"/>
      <c r="E11" s="625"/>
      <c r="F11" s="626"/>
      <c r="G11" s="617"/>
      <c r="H11" s="617"/>
      <c r="I11" s="617"/>
      <c r="J11" s="617"/>
      <c r="K11" s="618"/>
    </row>
    <row r="12" spans="1:11" ht="13">
      <c r="A12" s="627"/>
      <c r="B12" s="628"/>
      <c r="C12" s="628"/>
      <c r="D12" s="628"/>
      <c r="E12" s="628"/>
      <c r="F12" s="629"/>
      <c r="G12" s="617"/>
      <c r="H12" s="617"/>
      <c r="I12" s="617"/>
      <c r="J12" s="617"/>
      <c r="K12" s="618"/>
    </row>
    <row r="13" spans="1:11" ht="13">
      <c r="A13" s="627"/>
      <c r="B13" s="628"/>
      <c r="C13" s="628"/>
      <c r="D13" s="628"/>
      <c r="E13" s="628"/>
      <c r="F13" s="629"/>
      <c r="G13" s="617"/>
      <c r="H13" s="617"/>
      <c r="I13" s="617"/>
      <c r="J13" s="617"/>
      <c r="K13" s="618"/>
    </row>
    <row r="14" spans="1:11" ht="13">
      <c r="A14" s="627"/>
      <c r="B14" s="628"/>
      <c r="C14" s="628"/>
      <c r="D14" s="628"/>
      <c r="E14" s="628"/>
      <c r="F14" s="629"/>
      <c r="G14" s="617"/>
      <c r="H14" s="617"/>
      <c r="I14" s="617"/>
      <c r="J14" s="617"/>
      <c r="K14" s="618"/>
    </row>
    <row r="15" spans="1:11" ht="13">
      <c r="A15" s="627"/>
      <c r="B15" s="628"/>
      <c r="C15" s="628"/>
      <c r="D15" s="628"/>
      <c r="E15" s="628"/>
      <c r="F15" s="629"/>
      <c r="G15" s="617"/>
      <c r="H15" s="617"/>
      <c r="I15" s="617"/>
      <c r="J15" s="617"/>
      <c r="K15" s="618"/>
    </row>
    <row r="16" spans="1:11" ht="13">
      <c r="A16" s="627"/>
      <c r="B16" s="628"/>
      <c r="C16" s="628"/>
      <c r="D16" s="628"/>
      <c r="E16" s="628"/>
      <c r="F16" s="629"/>
      <c r="G16" s="617"/>
      <c r="H16" s="617"/>
      <c r="I16" s="617"/>
      <c r="J16" s="617"/>
      <c r="K16" s="618"/>
    </row>
    <row r="17" spans="1:11" ht="13">
      <c r="A17" s="627"/>
      <c r="B17" s="628"/>
      <c r="C17" s="628"/>
      <c r="D17" s="628"/>
      <c r="E17" s="628"/>
      <c r="F17" s="629"/>
      <c r="G17" s="617"/>
      <c r="H17" s="617"/>
      <c r="I17" s="617"/>
      <c r="J17" s="617"/>
      <c r="K17" s="618"/>
    </row>
    <row r="18" spans="1:11" ht="13">
      <c r="A18" s="627"/>
      <c r="B18" s="628"/>
      <c r="C18" s="628"/>
      <c r="D18" s="628"/>
      <c r="E18" s="628"/>
      <c r="F18" s="629"/>
      <c r="G18" s="617"/>
      <c r="H18" s="617"/>
      <c r="I18" s="617"/>
      <c r="J18" s="617"/>
      <c r="K18" s="618"/>
    </row>
    <row r="19" spans="1:11" ht="13">
      <c r="A19" s="627"/>
      <c r="B19" s="628"/>
      <c r="C19" s="628"/>
      <c r="D19" s="628"/>
      <c r="E19" s="628"/>
      <c r="F19" s="629"/>
      <c r="G19" s="617"/>
      <c r="H19" s="617"/>
      <c r="I19" s="617"/>
      <c r="J19" s="617"/>
      <c r="K19" s="618"/>
    </row>
    <row r="20" spans="1:11" ht="13">
      <c r="A20" s="627"/>
      <c r="B20" s="628"/>
      <c r="C20" s="628"/>
      <c r="D20" s="628"/>
      <c r="E20" s="628"/>
      <c r="F20" s="629"/>
      <c r="G20" s="617"/>
      <c r="H20" s="617"/>
      <c r="I20" s="617"/>
      <c r="J20" s="617"/>
      <c r="K20" s="618"/>
    </row>
    <row r="21" spans="1:11" ht="13">
      <c r="A21" s="627"/>
      <c r="B21" s="628"/>
      <c r="C21" s="628"/>
      <c r="D21" s="628"/>
      <c r="E21" s="628"/>
      <c r="F21" s="629"/>
      <c r="G21" s="617"/>
      <c r="H21" s="617"/>
      <c r="I21" s="617"/>
      <c r="J21" s="617"/>
      <c r="K21" s="618"/>
    </row>
    <row r="22" spans="1:11" ht="13">
      <c r="A22" s="627"/>
      <c r="B22" s="628"/>
      <c r="C22" s="628"/>
      <c r="D22" s="628"/>
      <c r="E22" s="628"/>
      <c r="F22" s="629"/>
      <c r="G22" s="617"/>
      <c r="H22" s="617"/>
      <c r="I22" s="617"/>
      <c r="J22" s="617"/>
      <c r="K22" s="618"/>
    </row>
    <row r="23" spans="1:11" ht="13">
      <c r="A23" s="627"/>
      <c r="B23" s="628"/>
      <c r="C23" s="628"/>
      <c r="D23" s="628"/>
      <c r="E23" s="628"/>
      <c r="F23" s="629"/>
      <c r="G23" s="617"/>
      <c r="H23" s="617"/>
      <c r="I23" s="617"/>
      <c r="J23" s="617"/>
      <c r="K23" s="618"/>
    </row>
    <row r="24" spans="1:11" ht="13">
      <c r="A24" s="627"/>
      <c r="B24" s="628"/>
      <c r="C24" s="628"/>
      <c r="D24" s="628"/>
      <c r="E24" s="628"/>
      <c r="F24" s="629"/>
      <c r="G24" s="617"/>
      <c r="H24" s="617"/>
      <c r="I24" s="617"/>
      <c r="J24" s="617"/>
      <c r="K24" s="618"/>
    </row>
    <row r="25" spans="1:11" ht="13">
      <c r="A25" s="627"/>
      <c r="B25" s="628"/>
      <c r="C25" s="628"/>
      <c r="D25" s="628"/>
      <c r="E25" s="628"/>
      <c r="F25" s="629"/>
      <c r="G25" s="617"/>
      <c r="H25" s="617"/>
      <c r="I25" s="617"/>
      <c r="J25" s="617"/>
      <c r="K25" s="618"/>
    </row>
    <row r="26" spans="1:11" ht="13">
      <c r="A26" s="627"/>
      <c r="B26" s="628"/>
      <c r="C26" s="628"/>
      <c r="D26" s="628"/>
      <c r="E26" s="628"/>
      <c r="F26" s="629"/>
      <c r="G26" s="617"/>
      <c r="H26" s="617"/>
      <c r="I26" s="617"/>
      <c r="J26" s="617"/>
      <c r="K26" s="618"/>
    </row>
    <row r="27" spans="1:11" ht="13">
      <c r="A27" s="627"/>
      <c r="B27" s="628"/>
      <c r="C27" s="628"/>
      <c r="D27" s="628"/>
      <c r="E27" s="628"/>
      <c r="F27" s="629"/>
      <c r="G27" s="617"/>
      <c r="H27" s="617"/>
      <c r="I27" s="617"/>
      <c r="J27" s="617"/>
      <c r="K27" s="618"/>
    </row>
    <row r="28" spans="1:11" ht="13">
      <c r="A28" s="627"/>
      <c r="B28" s="628"/>
      <c r="C28" s="628"/>
      <c r="D28" s="628"/>
      <c r="E28" s="628"/>
      <c r="F28" s="629"/>
      <c r="G28" s="617"/>
      <c r="H28" s="617"/>
      <c r="I28" s="617"/>
      <c r="J28" s="617"/>
      <c r="K28" s="618"/>
    </row>
    <row r="29" spans="1:11" ht="13">
      <c r="A29" s="627"/>
      <c r="B29" s="628"/>
      <c r="C29" s="628"/>
      <c r="D29" s="628"/>
      <c r="E29" s="628"/>
      <c r="F29" s="629"/>
      <c r="G29" s="617"/>
      <c r="H29" s="617"/>
      <c r="I29" s="617"/>
      <c r="J29" s="617"/>
      <c r="K29" s="618"/>
    </row>
    <row r="30" spans="1:11" ht="12.75" customHeight="1">
      <c r="A30" s="781" t="s">
        <v>316</v>
      </c>
      <c r="B30" s="781"/>
      <c r="C30" s="781"/>
      <c r="D30" s="781"/>
      <c r="E30" s="781"/>
      <c r="F30" s="781"/>
      <c r="G30" s="781"/>
      <c r="H30" s="781"/>
      <c r="I30" s="781"/>
      <c r="J30" s="781"/>
      <c r="K30" s="618"/>
    </row>
    <row r="31" spans="1:11" ht="12.75" customHeight="1">
      <c r="A31" s="781"/>
      <c r="B31" s="781"/>
      <c r="C31" s="781"/>
      <c r="D31" s="781"/>
      <c r="E31" s="781"/>
      <c r="F31" s="781"/>
      <c r="G31" s="781"/>
      <c r="H31" s="781"/>
      <c r="I31" s="781"/>
      <c r="J31" s="781"/>
      <c r="K31" s="618"/>
    </row>
    <row r="32" spans="1:11">
      <c r="A32" s="781"/>
      <c r="B32" s="781"/>
      <c r="C32" s="781"/>
      <c r="D32" s="781"/>
      <c r="E32" s="781"/>
      <c r="F32" s="781"/>
      <c r="G32" s="781"/>
      <c r="H32" s="781"/>
      <c r="I32" s="781"/>
      <c r="J32" s="781"/>
      <c r="K32" s="618"/>
    </row>
    <row r="33" spans="1:11" ht="13">
      <c r="A33" s="624" t="s">
        <v>317</v>
      </c>
      <c r="B33" s="628"/>
      <c r="C33" s="628"/>
      <c r="D33" s="628"/>
      <c r="E33" s="628"/>
      <c r="F33" s="629"/>
      <c r="G33" s="617"/>
      <c r="H33" s="617"/>
      <c r="I33" s="617"/>
      <c r="J33" s="617"/>
      <c r="K33" s="618"/>
    </row>
    <row r="34" spans="1:11" ht="13">
      <c r="A34" s="630" t="s">
        <v>318</v>
      </c>
      <c r="B34" s="628"/>
      <c r="C34" s="628"/>
      <c r="D34" s="628"/>
      <c r="E34" s="628"/>
      <c r="F34" s="629"/>
      <c r="G34" s="617"/>
      <c r="H34" s="617"/>
      <c r="I34" s="617"/>
      <c r="J34" s="617"/>
      <c r="K34" s="618"/>
    </row>
    <row r="35" spans="1:11" ht="13">
      <c r="A35" s="631" t="s">
        <v>58</v>
      </c>
      <c r="B35" s="628"/>
      <c r="C35" s="628"/>
      <c r="D35" s="628"/>
      <c r="E35" s="628"/>
      <c r="F35" s="629"/>
      <c r="G35" s="617"/>
      <c r="H35" s="617"/>
      <c r="I35" s="617"/>
      <c r="J35" s="617"/>
      <c r="K35" s="618"/>
    </row>
    <row r="36" spans="1:11" ht="13">
      <c r="A36" s="627"/>
      <c r="B36" s="628"/>
      <c r="C36" s="628"/>
      <c r="D36" s="628"/>
      <c r="E36" s="628"/>
      <c r="F36" s="629"/>
      <c r="G36" s="617"/>
      <c r="H36" s="617"/>
      <c r="I36" s="617"/>
      <c r="J36" s="617"/>
      <c r="K36" s="618"/>
    </row>
    <row r="37" spans="1:11" ht="13">
      <c r="A37" s="632"/>
      <c r="B37" s="633"/>
      <c r="C37" s="633"/>
      <c r="D37" s="634"/>
      <c r="E37" s="633"/>
      <c r="F37" s="635"/>
      <c r="G37" s="636"/>
      <c r="H37" s="636"/>
      <c r="I37" s="636"/>
      <c r="J37" s="636"/>
    </row>
    <row r="38" spans="1:11" ht="56.25" customHeight="1">
      <c r="A38" s="637" t="s">
        <v>319</v>
      </c>
      <c r="B38" s="638" t="s">
        <v>320</v>
      </c>
      <c r="C38" s="639" t="s">
        <v>321</v>
      </c>
      <c r="D38" s="660" t="s">
        <v>322</v>
      </c>
      <c r="E38" s="661" t="s">
        <v>381</v>
      </c>
      <c r="F38" s="661" t="s">
        <v>382</v>
      </c>
      <c r="G38" s="639" t="s">
        <v>253</v>
      </c>
      <c r="H38" s="636"/>
      <c r="I38" s="636"/>
      <c r="J38" s="636"/>
    </row>
    <row r="39" spans="1:11" ht="13">
      <c r="A39" s="641" t="s">
        <v>11</v>
      </c>
      <c r="B39" s="642" t="s">
        <v>153</v>
      </c>
      <c r="C39" s="643"/>
      <c r="D39" s="662" t="s">
        <v>11</v>
      </c>
      <c r="E39" s="663">
        <v>7.8208290995616423</v>
      </c>
      <c r="F39" s="663">
        <v>14.953751113104181</v>
      </c>
      <c r="G39" s="645"/>
      <c r="H39" s="636"/>
      <c r="I39" s="636"/>
      <c r="J39" s="636"/>
    </row>
    <row r="40" spans="1:11" ht="13">
      <c r="A40" s="646" t="s">
        <v>23</v>
      </c>
      <c r="B40" s="647" t="s">
        <v>153</v>
      </c>
      <c r="C40" s="648"/>
      <c r="D40" s="664" t="s">
        <v>23</v>
      </c>
      <c r="E40" s="665">
        <v>9.6742811289777872</v>
      </c>
      <c r="F40" s="665">
        <v>13.57558085565009</v>
      </c>
      <c r="G40" s="650">
        <v>14.334740002554907</v>
      </c>
      <c r="H40" s="636"/>
      <c r="I40" s="636"/>
      <c r="J40" s="636"/>
    </row>
    <row r="41" spans="1:11" ht="13">
      <c r="A41" s="641" t="s">
        <v>26</v>
      </c>
      <c r="B41" s="642" t="s">
        <v>153</v>
      </c>
      <c r="C41" s="643"/>
      <c r="D41" s="662" t="s">
        <v>26</v>
      </c>
      <c r="E41" s="663">
        <v>9.9824008355626681</v>
      </c>
      <c r="F41" s="663">
        <v>13.034388095094442</v>
      </c>
      <c r="G41" s="645"/>
      <c r="H41" s="636"/>
      <c r="I41" s="636"/>
      <c r="J41" s="636"/>
    </row>
    <row r="42" spans="1:11" ht="13">
      <c r="A42" s="646" t="s">
        <v>155</v>
      </c>
      <c r="B42" s="647" t="s">
        <v>153</v>
      </c>
      <c r="C42" s="648"/>
      <c r="D42" s="664" t="s">
        <v>155</v>
      </c>
      <c r="E42" s="665">
        <v>9.254797548602653</v>
      </c>
      <c r="F42" s="665">
        <v>12.17189499710082</v>
      </c>
      <c r="G42" s="650">
        <v>14.162361161803222</v>
      </c>
      <c r="H42" s="636"/>
      <c r="I42" s="636"/>
      <c r="J42" s="636"/>
    </row>
    <row r="43" spans="1:11" ht="13">
      <c r="A43" s="641" t="s">
        <v>156</v>
      </c>
      <c r="B43" s="642" t="s">
        <v>153</v>
      </c>
      <c r="C43" s="643"/>
      <c r="D43" s="662" t="s">
        <v>156</v>
      </c>
      <c r="E43" s="663">
        <v>9.003716259227577</v>
      </c>
      <c r="F43" s="663">
        <v>11.841673285176766</v>
      </c>
      <c r="G43" s="645">
        <v>13.763592370259289</v>
      </c>
      <c r="H43" s="636"/>
      <c r="I43" s="636"/>
      <c r="J43" s="636"/>
    </row>
    <row r="44" spans="1:11" ht="13">
      <c r="A44" s="646" t="s">
        <v>14</v>
      </c>
      <c r="B44" s="647" t="s">
        <v>153</v>
      </c>
      <c r="C44" s="648"/>
      <c r="D44" s="664" t="s">
        <v>14</v>
      </c>
      <c r="E44" s="665">
        <v>7.260114845926954</v>
      </c>
      <c r="F44" s="665">
        <v>11.743758528083561</v>
      </c>
      <c r="G44" s="650"/>
      <c r="H44" s="636"/>
      <c r="I44" s="636"/>
      <c r="J44" s="636"/>
    </row>
    <row r="45" spans="1:11" ht="13">
      <c r="A45" s="641" t="s">
        <v>134</v>
      </c>
      <c r="B45" s="642" t="s">
        <v>153</v>
      </c>
      <c r="C45" s="643"/>
      <c r="D45" s="662" t="s">
        <v>134</v>
      </c>
      <c r="E45" s="663">
        <v>9.8324888754240636</v>
      </c>
      <c r="F45" s="663">
        <v>11.686365331379983</v>
      </c>
      <c r="G45" s="645"/>
      <c r="H45" s="651"/>
      <c r="I45" s="636"/>
      <c r="J45" s="636"/>
    </row>
    <row r="46" spans="1:11" ht="13">
      <c r="A46" s="646" t="s">
        <v>75</v>
      </c>
      <c r="B46" s="647" t="s">
        <v>153</v>
      </c>
      <c r="C46" s="648"/>
      <c r="D46" s="664" t="s">
        <v>75</v>
      </c>
      <c r="E46" s="665">
        <v>12.420989853739146</v>
      </c>
      <c r="F46" s="665">
        <v>11.546665957626429</v>
      </c>
      <c r="G46" s="650">
        <v>12.214896156392216</v>
      </c>
      <c r="H46" s="636"/>
      <c r="I46" s="636"/>
      <c r="J46" s="636"/>
    </row>
    <row r="47" spans="1:11" ht="13">
      <c r="A47" s="641" t="s">
        <v>5</v>
      </c>
      <c r="B47" s="642" t="s">
        <v>153</v>
      </c>
      <c r="C47" s="643"/>
      <c r="D47" s="662" t="s">
        <v>5</v>
      </c>
      <c r="E47" s="663">
        <v>7.6199177319661153</v>
      </c>
      <c r="F47" s="663">
        <v>11.229549423107766</v>
      </c>
      <c r="G47" s="645">
        <v>10.441903543759896</v>
      </c>
      <c r="H47" s="636"/>
      <c r="I47" s="636"/>
      <c r="J47" s="636"/>
    </row>
    <row r="48" spans="1:11" ht="13">
      <c r="A48" s="646" t="s">
        <v>19</v>
      </c>
      <c r="B48" s="647" t="s">
        <v>153</v>
      </c>
      <c r="C48" s="648"/>
      <c r="D48" s="664" t="s">
        <v>19</v>
      </c>
      <c r="E48" s="665">
        <v>8.8169004402008451</v>
      </c>
      <c r="F48" s="665">
        <v>11.138707927596414</v>
      </c>
      <c r="G48" s="650">
        <v>12.0076536760967</v>
      </c>
      <c r="H48" s="636"/>
      <c r="I48" s="636"/>
      <c r="J48" s="636"/>
    </row>
    <row r="49" spans="1:10" ht="13">
      <c r="A49" s="641" t="s">
        <v>3</v>
      </c>
      <c r="B49" s="642" t="s">
        <v>153</v>
      </c>
      <c r="C49" s="643"/>
      <c r="D49" s="662" t="s">
        <v>3</v>
      </c>
      <c r="E49" s="663">
        <v>9.8474382946078887</v>
      </c>
      <c r="F49" s="663">
        <v>10.302337507957336</v>
      </c>
      <c r="G49" s="645"/>
      <c r="H49" s="636"/>
      <c r="I49" s="636"/>
      <c r="J49" s="636"/>
    </row>
    <row r="50" spans="1:10" ht="13">
      <c r="A50" s="646" t="s">
        <v>18</v>
      </c>
      <c r="B50" s="647" t="s">
        <v>153</v>
      </c>
      <c r="C50" s="648"/>
      <c r="D50" s="664" t="s">
        <v>18</v>
      </c>
      <c r="E50" s="665">
        <v>7.9845777083898426</v>
      </c>
      <c r="F50" s="665">
        <v>9.8090662279499785</v>
      </c>
      <c r="G50" s="650"/>
      <c r="H50" s="652"/>
      <c r="I50" s="636"/>
      <c r="J50" s="636"/>
    </row>
    <row r="51" spans="1:10" ht="13">
      <c r="A51" s="641" t="s">
        <v>12</v>
      </c>
      <c r="B51" s="642" t="s">
        <v>153</v>
      </c>
      <c r="C51" s="643"/>
      <c r="D51" s="662" t="s">
        <v>12</v>
      </c>
      <c r="E51" s="663">
        <v>7.8782767274391823</v>
      </c>
      <c r="F51" s="663">
        <v>9.724777014830849</v>
      </c>
      <c r="G51" s="645"/>
      <c r="H51" s="652"/>
      <c r="I51" s="636"/>
      <c r="J51" s="636"/>
    </row>
    <row r="52" spans="1:10" ht="13">
      <c r="A52" s="646" t="s">
        <v>28</v>
      </c>
      <c r="B52" s="647" t="s">
        <v>153</v>
      </c>
      <c r="C52" s="648"/>
      <c r="D52" s="664" t="s">
        <v>28</v>
      </c>
      <c r="E52" s="665">
        <v>8.7490435313073682</v>
      </c>
      <c r="F52" s="665">
        <v>9.3618009800236131</v>
      </c>
      <c r="G52" s="650"/>
      <c r="H52" s="652"/>
      <c r="I52" s="636"/>
      <c r="J52" s="636"/>
    </row>
    <row r="53" spans="1:10" ht="13">
      <c r="A53" s="641" t="s">
        <v>157</v>
      </c>
      <c r="B53" s="642" t="s">
        <v>153</v>
      </c>
      <c r="C53" s="643"/>
      <c r="D53" s="662" t="s">
        <v>157</v>
      </c>
      <c r="E53" s="663">
        <v>9.1426522785654285</v>
      </c>
      <c r="F53" s="663">
        <v>9.1426522785654285</v>
      </c>
      <c r="G53" s="645">
        <v>10.883398947454797</v>
      </c>
      <c r="H53" s="652"/>
      <c r="I53" s="636"/>
      <c r="J53" s="636"/>
    </row>
    <row r="54" spans="1:10" ht="13">
      <c r="A54" s="646" t="s">
        <v>15</v>
      </c>
      <c r="B54" s="647">
        <v>1</v>
      </c>
      <c r="C54" s="653">
        <v>1</v>
      </c>
      <c r="D54" s="664" t="s">
        <v>15</v>
      </c>
      <c r="E54" s="665">
        <v>7.4613675747381789</v>
      </c>
      <c r="F54" s="665">
        <v>8.8339866078979945</v>
      </c>
      <c r="G54" s="650">
        <v>9.219953046168996</v>
      </c>
      <c r="H54" s="652"/>
      <c r="I54" s="636"/>
      <c r="J54" s="636"/>
    </row>
    <row r="55" spans="1:10" ht="13">
      <c r="A55" s="641" t="s">
        <v>82</v>
      </c>
      <c r="B55" s="642" t="s">
        <v>153</v>
      </c>
      <c r="C55" s="643"/>
      <c r="D55" s="662" t="s">
        <v>82</v>
      </c>
      <c r="E55" s="663">
        <v>7.6227805360300298</v>
      </c>
      <c r="F55" s="663">
        <v>8.6743727760506726</v>
      </c>
      <c r="G55" s="645">
        <v>8.0371427015752381</v>
      </c>
      <c r="H55" s="652"/>
      <c r="I55" s="636"/>
      <c r="J55" s="636"/>
    </row>
    <row r="56" spans="1:10" ht="13">
      <c r="A56" s="646" t="s">
        <v>21</v>
      </c>
      <c r="B56" s="647" t="s">
        <v>153</v>
      </c>
      <c r="C56" s="648"/>
      <c r="D56" s="664" t="s">
        <v>21</v>
      </c>
      <c r="E56" s="665">
        <v>8.4550077929036274</v>
      </c>
      <c r="F56" s="665">
        <v>8.6286153604473252</v>
      </c>
      <c r="G56" s="650"/>
      <c r="H56" s="652"/>
      <c r="I56" s="636"/>
      <c r="J56" s="636"/>
    </row>
    <row r="57" spans="1:10" ht="13">
      <c r="A57" s="641" t="s">
        <v>2</v>
      </c>
      <c r="B57" s="642" t="s">
        <v>153</v>
      </c>
      <c r="C57" s="643"/>
      <c r="D57" s="662" t="s">
        <v>2</v>
      </c>
      <c r="E57" s="663">
        <v>8.0072124855077345</v>
      </c>
      <c r="F57" s="663">
        <v>8.5055650541976764</v>
      </c>
      <c r="G57" s="645"/>
      <c r="H57" s="652"/>
      <c r="I57" s="636"/>
      <c r="J57" s="636"/>
    </row>
    <row r="58" spans="1:10" ht="13">
      <c r="A58" s="646" t="s">
        <v>17</v>
      </c>
      <c r="B58" s="647" t="s">
        <v>153</v>
      </c>
      <c r="C58" s="648"/>
      <c r="D58" s="664" t="s">
        <v>17</v>
      </c>
      <c r="E58" s="665">
        <v>6.6899365252689584</v>
      </c>
      <c r="F58" s="665">
        <v>8.4719513856709536</v>
      </c>
      <c r="G58" s="650">
        <v>7.1574102448064618</v>
      </c>
      <c r="H58" s="652"/>
      <c r="I58" s="636"/>
      <c r="J58" s="636"/>
    </row>
    <row r="59" spans="1:10" ht="13">
      <c r="A59" s="641" t="s">
        <v>109</v>
      </c>
      <c r="B59" s="642" t="s">
        <v>153</v>
      </c>
      <c r="C59" s="643"/>
      <c r="D59" s="662" t="s">
        <v>109</v>
      </c>
      <c r="E59" s="663">
        <v>7.1219193301868806</v>
      </c>
      <c r="F59" s="663">
        <v>8.4568546250203589</v>
      </c>
      <c r="G59" s="645">
        <v>8.4348301251083537</v>
      </c>
      <c r="H59" s="652"/>
      <c r="I59" s="636"/>
      <c r="J59" s="636"/>
    </row>
    <row r="60" spans="1:10" ht="13">
      <c r="A60" s="646" t="s">
        <v>41</v>
      </c>
      <c r="B60" s="647" t="s">
        <v>153</v>
      </c>
      <c r="C60" s="648"/>
      <c r="D60" s="664" t="s">
        <v>41</v>
      </c>
      <c r="E60" s="665">
        <v>7.2683755082152333</v>
      </c>
      <c r="F60" s="665">
        <v>7.8469909882477582</v>
      </c>
      <c r="G60" s="650">
        <v>9.6517557788639152</v>
      </c>
      <c r="H60" s="652"/>
      <c r="I60" s="636"/>
      <c r="J60" s="636"/>
    </row>
    <row r="61" spans="1:10" ht="13">
      <c r="A61" s="641" t="s">
        <v>27</v>
      </c>
      <c r="B61" s="642" t="s">
        <v>153</v>
      </c>
      <c r="C61" s="643"/>
      <c r="D61" s="662" t="s">
        <v>27</v>
      </c>
      <c r="E61" s="663">
        <v>5.6167136785995133</v>
      </c>
      <c r="F61" s="663">
        <v>7.5207556232747113</v>
      </c>
      <c r="G61" s="645">
        <v>6.9185272302464327</v>
      </c>
      <c r="H61" s="652"/>
      <c r="I61" s="636"/>
      <c r="J61" s="636"/>
    </row>
    <row r="62" spans="1:10" ht="13">
      <c r="A62" s="646" t="s">
        <v>31</v>
      </c>
      <c r="B62" s="647" t="s">
        <v>153</v>
      </c>
      <c r="C62" s="648"/>
      <c r="D62" s="664" t="s">
        <v>31</v>
      </c>
      <c r="E62" s="665">
        <v>6.6985983731295935</v>
      </c>
      <c r="F62" s="665">
        <v>7.0946541255705942</v>
      </c>
      <c r="G62" s="650">
        <v>6.779181053929598</v>
      </c>
      <c r="H62" s="652"/>
      <c r="I62" s="636"/>
      <c r="J62" s="636"/>
    </row>
    <row r="63" spans="1:10" ht="13">
      <c r="A63" s="641" t="s">
        <v>4</v>
      </c>
      <c r="B63" s="642" t="s">
        <v>153</v>
      </c>
      <c r="C63" s="643"/>
      <c r="D63" s="662" t="s">
        <v>4</v>
      </c>
      <c r="E63" s="663" t="s">
        <v>354</v>
      </c>
      <c r="F63" s="663">
        <v>7.0224541122620581</v>
      </c>
      <c r="G63" s="645"/>
      <c r="H63" s="652"/>
      <c r="I63" s="636"/>
      <c r="J63" s="636"/>
    </row>
    <row r="64" spans="1:10" ht="13">
      <c r="A64" s="646" t="s">
        <v>24</v>
      </c>
      <c r="B64" s="647" t="s">
        <v>153</v>
      </c>
      <c r="C64" s="648"/>
      <c r="D64" s="664" t="s">
        <v>24</v>
      </c>
      <c r="E64" s="665">
        <v>4.5303223285439174</v>
      </c>
      <c r="F64" s="665">
        <v>6.2883851543780205</v>
      </c>
      <c r="G64" s="650">
        <v>9.3293137376441173</v>
      </c>
      <c r="H64" s="652"/>
      <c r="I64" s="636"/>
      <c r="J64" s="636"/>
    </row>
    <row r="65" spans="1:10" ht="13">
      <c r="A65" s="641" t="s">
        <v>120</v>
      </c>
      <c r="B65" s="642" t="s">
        <v>153</v>
      </c>
      <c r="C65" s="643"/>
      <c r="D65" s="662" t="s">
        <v>33</v>
      </c>
      <c r="E65" s="663">
        <v>3.114819771960303</v>
      </c>
      <c r="F65" s="663">
        <v>4.9314580958504886</v>
      </c>
      <c r="G65" s="645"/>
      <c r="H65" s="652"/>
      <c r="I65" s="636"/>
      <c r="J65" s="636"/>
    </row>
    <row r="66" spans="1:10" ht="13">
      <c r="A66" s="646" t="s">
        <v>42</v>
      </c>
      <c r="B66" s="647" t="s">
        <v>153</v>
      </c>
      <c r="C66" s="648"/>
      <c r="D66" s="664" t="s">
        <v>86</v>
      </c>
      <c r="E66" s="665">
        <v>3.4195936722116032</v>
      </c>
      <c r="F66" s="665">
        <v>4.7036294232689828</v>
      </c>
      <c r="G66" s="650">
        <v>4.2504258696610044</v>
      </c>
      <c r="H66" s="652"/>
      <c r="I66" s="636"/>
      <c r="J66" s="636"/>
    </row>
    <row r="67" spans="1:10" ht="13">
      <c r="A67" s="641" t="s">
        <v>33</v>
      </c>
      <c r="B67" s="642" t="s">
        <v>153</v>
      </c>
      <c r="C67" s="643"/>
      <c r="D67" s="662"/>
      <c r="E67" s="663"/>
      <c r="F67" s="663"/>
      <c r="G67" s="645"/>
      <c r="H67" s="652"/>
      <c r="I67" s="636"/>
      <c r="J67" s="636"/>
    </row>
    <row r="68" spans="1:10" ht="13">
      <c r="A68" s="646" t="s">
        <v>86</v>
      </c>
      <c r="B68" s="647" t="s">
        <v>153</v>
      </c>
      <c r="C68" s="648"/>
      <c r="D68" s="664"/>
      <c r="E68" s="665"/>
      <c r="F68" s="665"/>
      <c r="G68" s="650"/>
      <c r="H68" s="652"/>
      <c r="I68" s="636"/>
      <c r="J68" s="636"/>
    </row>
    <row r="69" spans="1:10" ht="13">
      <c r="A69" s="641" t="s">
        <v>8</v>
      </c>
      <c r="B69" s="642" t="s">
        <v>153</v>
      </c>
      <c r="C69" s="643"/>
      <c r="D69" s="662" t="s">
        <v>8</v>
      </c>
      <c r="E69" s="663"/>
      <c r="F69" s="663"/>
      <c r="G69" s="645"/>
      <c r="H69" s="652"/>
      <c r="I69" s="636"/>
      <c r="J69" s="636"/>
    </row>
    <row r="70" spans="1:10" ht="13">
      <c r="A70" s="646" t="s">
        <v>25</v>
      </c>
      <c r="B70" s="647" t="s">
        <v>153</v>
      </c>
      <c r="C70" s="648"/>
      <c r="D70" s="664" t="s">
        <v>25</v>
      </c>
      <c r="E70" s="665"/>
      <c r="F70" s="665"/>
      <c r="G70" s="650"/>
      <c r="H70" s="652"/>
      <c r="I70" s="636"/>
      <c r="J70" s="636"/>
    </row>
    <row r="71" spans="1:10" ht="13">
      <c r="A71" s="641" t="s">
        <v>308</v>
      </c>
      <c r="B71" s="642" t="s">
        <v>153</v>
      </c>
      <c r="C71" s="643"/>
      <c r="D71" s="662" t="s">
        <v>308</v>
      </c>
      <c r="E71" s="663"/>
      <c r="F71" s="663"/>
      <c r="G71" s="645"/>
      <c r="H71" s="652"/>
      <c r="I71" s="636"/>
      <c r="J71" s="636"/>
    </row>
    <row r="72" spans="1:10" ht="13">
      <c r="A72" s="646" t="s">
        <v>22</v>
      </c>
      <c r="B72" s="647" t="s">
        <v>153</v>
      </c>
      <c r="C72" s="648"/>
      <c r="D72" s="664" t="s">
        <v>22</v>
      </c>
      <c r="E72" s="665"/>
      <c r="F72" s="665"/>
      <c r="G72" s="650"/>
      <c r="H72" s="636"/>
      <c r="I72" s="636"/>
      <c r="J72" s="636"/>
    </row>
    <row r="73" spans="1:10" ht="13">
      <c r="A73" s="641" t="s">
        <v>309</v>
      </c>
      <c r="B73" s="642" t="s">
        <v>153</v>
      </c>
      <c r="C73" s="643"/>
      <c r="D73" s="662" t="s">
        <v>309</v>
      </c>
      <c r="E73" s="663"/>
      <c r="F73" s="663"/>
      <c r="G73" s="645"/>
      <c r="H73" s="636"/>
      <c r="I73" s="636"/>
      <c r="J73" s="636"/>
    </row>
    <row r="74" spans="1:10" ht="13">
      <c r="A74" s="646" t="s">
        <v>121</v>
      </c>
      <c r="B74" s="647" t="s">
        <v>153</v>
      </c>
      <c r="C74" s="648"/>
      <c r="D74" s="664" t="s">
        <v>121</v>
      </c>
      <c r="E74" s="665"/>
      <c r="F74" s="665"/>
      <c r="G74" s="650"/>
      <c r="H74" s="651"/>
      <c r="I74" s="636"/>
      <c r="J74" s="636"/>
    </row>
    <row r="75" spans="1:10" ht="13">
      <c r="A75" s="641" t="s">
        <v>7</v>
      </c>
      <c r="B75" s="642" t="s">
        <v>153</v>
      </c>
      <c r="C75" s="643"/>
      <c r="D75" s="662" t="s">
        <v>7</v>
      </c>
      <c r="E75" s="663"/>
      <c r="F75" s="663"/>
      <c r="G75" s="645"/>
      <c r="H75" s="636"/>
      <c r="I75" s="636"/>
      <c r="J75" s="636"/>
    </row>
    <row r="76" spans="1:10">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6"/>
  <sheetViews>
    <sheetView zoomScaleSheetLayoutView="90" workbookViewId="0"/>
  </sheetViews>
  <sheetFormatPr defaultColWidth="9.1796875" defaultRowHeight="12.5"/>
  <cols>
    <col min="1" max="1" width="17.1796875" customWidth="1"/>
    <col min="2" max="2" width="4.1796875" style="447" customWidth="1"/>
    <col min="3" max="3" width="7.453125" customWidth="1"/>
    <col min="4" max="4" width="2.453125" style="443" customWidth="1"/>
    <col min="5" max="5" width="7.453125" customWidth="1"/>
    <col min="6" max="6" width="2.453125" style="443" customWidth="1"/>
    <col min="7" max="7" width="7.453125" customWidth="1"/>
    <col min="8" max="8" width="2.453125" style="443" customWidth="1"/>
    <col min="9" max="9" width="7.453125" customWidth="1"/>
    <col min="10" max="10" width="2.453125" style="443" customWidth="1"/>
    <col min="11" max="11" width="7.453125" customWidth="1"/>
    <col min="12" max="12" width="2.453125" style="443" customWidth="1"/>
    <col min="13" max="13" width="7.453125" customWidth="1"/>
    <col min="14" max="14" width="2.453125" style="443" customWidth="1"/>
    <col min="15" max="15" width="7.453125" customWidth="1"/>
    <col min="16" max="16" width="2.453125" style="443" customWidth="1"/>
    <col min="17" max="17" width="7.453125" customWidth="1"/>
    <col min="18" max="18" width="2.453125" style="443" customWidth="1"/>
    <col min="19" max="19" width="7.453125" customWidth="1"/>
    <col min="20" max="20" width="2.453125" style="443" customWidth="1"/>
    <col min="21" max="21" width="7.453125" customWidth="1"/>
    <col min="22" max="22" width="2.453125" style="443" customWidth="1"/>
    <col min="23" max="23" width="7.453125" customWidth="1"/>
    <col min="24" max="24" width="2.453125" style="443" customWidth="1"/>
    <col min="25" max="25" width="7.453125" customWidth="1"/>
    <col min="26" max="26" width="2.453125" style="443" customWidth="1"/>
    <col min="27" max="27" width="3.7265625"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249</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ht="12.75" customHeight="1">
      <c r="A6" s="441" t="s">
        <v>250</v>
      </c>
      <c r="B6" s="442"/>
      <c r="M6" s="444"/>
      <c r="N6" s="445"/>
    </row>
    <row r="7" spans="1:26">
      <c r="A7" s="441" t="s">
        <v>251</v>
      </c>
      <c r="B7" s="442"/>
      <c r="M7" s="444"/>
      <c r="N7" s="445"/>
    </row>
    <row r="8" spans="1:26" ht="12.75" customHeight="1">
      <c r="A8" s="446" t="s">
        <v>252</v>
      </c>
    </row>
    <row r="10" spans="1:26" ht="12.75" customHeight="1"/>
    <row r="11" spans="1:26" ht="12.75" customHeight="1"/>
    <row r="12" spans="1:26" ht="21" customHeight="1">
      <c r="A12" s="448"/>
      <c r="B12" s="449"/>
    </row>
    <row r="13" spans="1:26" ht="21" customHeight="1">
      <c r="A13" s="448"/>
      <c r="B13" s="449"/>
      <c r="C13" s="782" t="s">
        <v>73</v>
      </c>
      <c r="D13" s="783"/>
      <c r="E13" s="783"/>
      <c r="F13" s="784"/>
      <c r="G13" s="782" t="s">
        <v>74</v>
      </c>
      <c r="H13" s="783"/>
      <c r="I13" s="783"/>
      <c r="J13" s="784"/>
      <c r="K13" s="782" t="s">
        <v>253</v>
      </c>
      <c r="L13" s="783"/>
      <c r="M13" s="783"/>
      <c r="N13" s="784"/>
      <c r="O13" s="782" t="s">
        <v>254</v>
      </c>
      <c r="P13" s="783"/>
      <c r="Q13" s="783"/>
      <c r="R13" s="784"/>
      <c r="S13" s="782" t="s">
        <v>234</v>
      </c>
      <c r="T13" s="783"/>
      <c r="U13" s="783"/>
      <c r="V13" s="784"/>
      <c r="W13" s="782" t="s">
        <v>255</v>
      </c>
      <c r="X13" s="783"/>
      <c r="Y13" s="783"/>
      <c r="Z13" s="784"/>
    </row>
    <row r="14" spans="1:26" ht="22.5" customHeight="1">
      <c r="A14" s="448"/>
      <c r="B14" s="449"/>
      <c r="C14" s="785" t="s">
        <v>256</v>
      </c>
      <c r="D14" s="787"/>
      <c r="E14" s="785" t="s">
        <v>257</v>
      </c>
      <c r="F14" s="786"/>
      <c r="G14" s="785" t="s">
        <v>256</v>
      </c>
      <c r="H14" s="787"/>
      <c r="I14" s="785" t="s">
        <v>257</v>
      </c>
      <c r="J14" s="786"/>
      <c r="K14" s="785" t="s">
        <v>256</v>
      </c>
      <c r="L14" s="787"/>
      <c r="M14" s="785" t="s">
        <v>257</v>
      </c>
      <c r="N14" s="786"/>
      <c r="O14" s="785" t="s">
        <v>256</v>
      </c>
      <c r="P14" s="787"/>
      <c r="Q14" s="785" t="s">
        <v>257</v>
      </c>
      <c r="R14" s="786"/>
      <c r="S14" s="785" t="s">
        <v>256</v>
      </c>
      <c r="T14" s="787"/>
      <c r="U14" s="785" t="s">
        <v>257</v>
      </c>
      <c r="V14" s="786"/>
      <c r="W14" s="785" t="s">
        <v>256</v>
      </c>
      <c r="X14" s="787"/>
      <c r="Y14" s="785" t="s">
        <v>257</v>
      </c>
      <c r="Z14" s="786"/>
    </row>
    <row r="15" spans="1:26">
      <c r="A15" s="450"/>
      <c r="B15" s="449"/>
      <c r="C15" s="791">
        <v>1</v>
      </c>
      <c r="D15" s="792"/>
      <c r="E15" s="789">
        <v>2</v>
      </c>
      <c r="F15" s="790"/>
      <c r="G15" s="789">
        <v>3</v>
      </c>
      <c r="H15" s="790"/>
      <c r="I15" s="789">
        <v>4</v>
      </c>
      <c r="J15" s="790"/>
      <c r="K15" s="789">
        <v>5</v>
      </c>
      <c r="L15" s="790"/>
      <c r="M15" s="789">
        <v>6</v>
      </c>
      <c r="N15" s="790"/>
      <c r="O15" s="789">
        <v>7</v>
      </c>
      <c r="P15" s="790"/>
      <c r="Q15" s="789">
        <v>8</v>
      </c>
      <c r="R15" s="790"/>
      <c r="S15" s="789">
        <v>9</v>
      </c>
      <c r="T15" s="790"/>
      <c r="U15" s="789">
        <v>10</v>
      </c>
      <c r="V15" s="790"/>
      <c r="W15" s="789">
        <v>11</v>
      </c>
      <c r="X15" s="790"/>
      <c r="Y15" s="789">
        <v>12</v>
      </c>
      <c r="Z15" s="790"/>
    </row>
    <row r="16" spans="1:26">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88" t="s">
        <v>273</v>
      </c>
      <c r="B73" s="788"/>
      <c r="C73" s="788"/>
      <c r="D73" s="788"/>
      <c r="E73" s="788"/>
      <c r="F73" s="788"/>
      <c r="G73" s="788"/>
      <c r="H73" s="788"/>
      <c r="I73" s="788"/>
      <c r="J73" s="788"/>
      <c r="K73" s="788"/>
      <c r="L73" s="788"/>
      <c r="M73" s="788"/>
      <c r="N73" s="788"/>
      <c r="O73" s="788"/>
      <c r="P73" s="788"/>
      <c r="Q73" s="788"/>
      <c r="R73" s="788"/>
      <c r="S73" s="788"/>
      <c r="T73" s="788"/>
      <c r="U73" s="788"/>
      <c r="V73" s="788"/>
      <c r="W73" s="788"/>
      <c r="X73" s="788"/>
      <c r="Y73" s="788"/>
      <c r="Z73" s="788"/>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W13:Z13"/>
    <mergeCell ref="C13:F13"/>
    <mergeCell ref="G13:J13"/>
    <mergeCell ref="K13:N13"/>
    <mergeCell ref="O13:R13"/>
    <mergeCell ref="S13:V13"/>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E76"/>
  <sheetViews>
    <sheetView topLeftCell="K3" zoomScale="118" zoomScaleSheetLayoutView="90" workbookViewId="0">
      <selection activeCell="M10" sqref="M10"/>
    </sheetView>
  </sheetViews>
  <sheetFormatPr defaultColWidth="9.1796875" defaultRowHeight="12.5"/>
  <cols>
    <col min="1" max="1" width="17.1796875" customWidth="1"/>
    <col min="2" max="2" width="4.1796875" style="447" customWidth="1"/>
    <col min="3" max="3" width="7.453125" customWidth="1"/>
    <col min="4" max="4" width="2.453125" style="443" customWidth="1"/>
    <col min="5" max="5" width="7.453125" customWidth="1"/>
    <col min="6" max="6" width="2.453125" style="443" customWidth="1"/>
    <col min="7" max="7" width="7.453125" customWidth="1"/>
    <col min="8" max="8" width="2.453125" style="443" customWidth="1"/>
    <col min="9" max="9" width="7.453125" customWidth="1"/>
    <col min="10" max="10" width="2.453125" style="443" customWidth="1"/>
    <col min="11" max="11" width="7.453125" customWidth="1"/>
    <col min="12" max="12" width="2.453125" style="443" customWidth="1"/>
    <col min="13" max="13" width="7.453125" customWidth="1"/>
    <col min="14" max="14" width="2.453125" style="443" customWidth="1"/>
    <col min="15" max="15" width="7.453125" customWidth="1"/>
    <col min="16" max="16" width="2.453125" style="443" customWidth="1"/>
    <col min="17" max="17" width="7.453125" customWidth="1"/>
    <col min="18" max="18" width="2.453125" style="443" customWidth="1"/>
    <col min="19" max="19" width="7.453125" customWidth="1"/>
    <col min="20" max="20" width="2.453125" style="443" customWidth="1"/>
    <col min="21" max="21" width="7.453125" customWidth="1"/>
    <col min="22" max="22" width="2.453125" style="443" customWidth="1"/>
    <col min="23" max="23" width="7.453125" customWidth="1"/>
    <col min="24" max="24" width="2.453125" style="443" customWidth="1"/>
    <col min="25" max="25" width="7.453125" customWidth="1"/>
    <col min="26" max="26" width="2.453125" style="443" customWidth="1"/>
    <col min="27" max="27" width="3.7265625" customWidth="1"/>
  </cols>
  <sheetData>
    <row r="1" spans="1:31" s="26" customFormat="1">
      <c r="A1" s="437" t="s">
        <v>59</v>
      </c>
      <c r="B1" s="438"/>
      <c r="D1" s="439"/>
      <c r="F1" s="439"/>
      <c r="H1" s="439"/>
      <c r="J1" s="439"/>
      <c r="L1" s="439"/>
      <c r="N1" s="439"/>
      <c r="P1" s="439"/>
      <c r="R1" s="439"/>
      <c r="T1" s="439"/>
      <c r="V1" s="439"/>
      <c r="X1" s="439"/>
      <c r="Z1" s="439"/>
    </row>
    <row r="2" spans="1:31" s="26" customFormat="1">
      <c r="A2" s="26" t="s">
        <v>223</v>
      </c>
      <c r="B2" s="440" t="s">
        <v>249</v>
      </c>
      <c r="D2" s="439"/>
      <c r="F2" s="439"/>
      <c r="H2" s="439"/>
      <c r="J2" s="439"/>
      <c r="L2" s="439"/>
      <c r="N2" s="439"/>
      <c r="P2" s="439"/>
      <c r="R2" s="439"/>
      <c r="T2" s="439"/>
      <c r="V2" s="439"/>
      <c r="X2" s="439"/>
      <c r="Z2" s="439"/>
    </row>
    <row r="3" spans="1:31" s="26" customFormat="1">
      <c r="A3" s="26" t="s">
        <v>62</v>
      </c>
      <c r="B3" s="438"/>
      <c r="D3" s="439"/>
      <c r="F3" s="439"/>
      <c r="H3" s="439"/>
      <c r="J3" s="439"/>
      <c r="L3" s="439"/>
      <c r="N3" s="439"/>
      <c r="P3" s="439"/>
      <c r="R3" s="439"/>
      <c r="T3" s="439"/>
      <c r="V3" s="439"/>
      <c r="X3" s="439"/>
      <c r="Z3" s="439"/>
    </row>
    <row r="4" spans="1:31" s="26" customFormat="1">
      <c r="A4" s="437" t="s">
        <v>63</v>
      </c>
      <c r="B4" s="438"/>
      <c r="D4" s="439"/>
      <c r="F4" s="439"/>
      <c r="H4" s="439"/>
      <c r="J4" s="439"/>
      <c r="L4" s="439"/>
      <c r="N4" s="439"/>
      <c r="P4" s="439"/>
      <c r="R4" s="439"/>
      <c r="T4" s="439"/>
      <c r="V4" s="439"/>
      <c r="X4" s="439"/>
      <c r="Z4" s="439"/>
    </row>
    <row r="5" spans="1:31" s="26" customFormat="1">
      <c r="B5" s="438"/>
      <c r="D5" s="439"/>
      <c r="F5" s="439"/>
      <c r="H5" s="439"/>
      <c r="J5" s="439"/>
      <c r="L5" s="439"/>
      <c r="N5" s="439"/>
      <c r="P5" s="439"/>
      <c r="R5" s="439"/>
      <c r="T5" s="439"/>
      <c r="V5" s="439"/>
      <c r="X5" s="439"/>
      <c r="Z5" s="439"/>
    </row>
    <row r="6" spans="1:31" ht="12.75" customHeight="1">
      <c r="A6" s="441" t="s">
        <v>250</v>
      </c>
      <c r="B6" s="442"/>
      <c r="M6" s="444"/>
      <c r="N6" s="445"/>
    </row>
    <row r="7" spans="1:31">
      <c r="A7" s="511" t="s">
        <v>251</v>
      </c>
      <c r="B7" s="512"/>
      <c r="C7" s="513"/>
      <c r="D7" s="514"/>
      <c r="E7" s="513"/>
      <c r="F7" s="514"/>
      <c r="G7" s="513"/>
      <c r="H7" s="514"/>
      <c r="I7" s="513"/>
      <c r="M7" s="444"/>
      <c r="N7" s="445"/>
    </row>
    <row r="8" spans="1:31" ht="12.75" customHeight="1">
      <c r="A8" s="446" t="s">
        <v>252</v>
      </c>
    </row>
    <row r="10" spans="1:31" ht="255.75" customHeight="1"/>
    <row r="11" spans="1:31" ht="12.75" customHeight="1"/>
    <row r="12" spans="1:31" ht="21" customHeight="1">
      <c r="A12" s="448"/>
      <c r="B12" s="449"/>
    </row>
    <row r="13" spans="1:31" ht="21" customHeight="1">
      <c r="A13" s="448"/>
      <c r="B13" s="449"/>
      <c r="C13" s="515" t="s">
        <v>73</v>
      </c>
      <c r="D13" s="516"/>
      <c r="E13" s="516"/>
      <c r="F13" s="517"/>
      <c r="G13" s="782" t="s">
        <v>74</v>
      </c>
      <c r="H13" s="783"/>
      <c r="I13" s="783"/>
      <c r="J13" s="784"/>
      <c r="K13" s="782" t="s">
        <v>253</v>
      </c>
      <c r="L13" s="783"/>
      <c r="M13" s="783"/>
      <c r="N13" s="784"/>
      <c r="O13" s="782" t="s">
        <v>254</v>
      </c>
      <c r="P13" s="783"/>
      <c r="Q13" s="783"/>
      <c r="R13" s="784"/>
      <c r="S13" s="782" t="s">
        <v>234</v>
      </c>
      <c r="T13" s="783"/>
      <c r="U13" s="783"/>
      <c r="V13" s="784"/>
      <c r="W13" s="782" t="s">
        <v>255</v>
      </c>
      <c r="X13" s="783"/>
      <c r="Y13" s="783"/>
      <c r="Z13" s="784"/>
    </row>
    <row r="14" spans="1:31" ht="22.5" customHeight="1">
      <c r="A14" s="448"/>
      <c r="B14" s="449"/>
      <c r="C14" s="785" t="s">
        <v>256</v>
      </c>
      <c r="D14" s="787"/>
      <c r="E14" s="785" t="s">
        <v>257</v>
      </c>
      <c r="F14" s="786"/>
      <c r="G14" s="785" t="s">
        <v>256</v>
      </c>
      <c r="H14" s="787"/>
      <c r="I14" s="785" t="s">
        <v>257</v>
      </c>
      <c r="J14" s="786"/>
      <c r="K14" s="785" t="s">
        <v>256</v>
      </c>
      <c r="L14" s="787"/>
      <c r="M14" s="785" t="s">
        <v>257</v>
      </c>
      <c r="N14" s="786"/>
      <c r="O14" s="785" t="s">
        <v>256</v>
      </c>
      <c r="P14" s="787"/>
      <c r="Q14" s="785" t="s">
        <v>257</v>
      </c>
      <c r="R14" s="786"/>
      <c r="S14" s="785" t="s">
        <v>256</v>
      </c>
      <c r="T14" s="787"/>
      <c r="U14" s="785" t="s">
        <v>257</v>
      </c>
      <c r="V14" s="786"/>
      <c r="W14" s="785" t="s">
        <v>256</v>
      </c>
      <c r="X14" s="787"/>
      <c r="Y14" s="785" t="s">
        <v>257</v>
      </c>
      <c r="Z14" s="786"/>
      <c r="AC14" s="535"/>
      <c r="AD14" s="534"/>
      <c r="AE14" s="534"/>
    </row>
    <row r="15" spans="1:31" ht="22.5" customHeight="1">
      <c r="A15" s="450"/>
      <c r="B15" s="449"/>
      <c r="C15" s="791">
        <v>1</v>
      </c>
      <c r="D15" s="792"/>
      <c r="E15" s="789">
        <v>2</v>
      </c>
      <c r="F15" s="790"/>
      <c r="G15" s="789">
        <v>3</v>
      </c>
      <c r="H15" s="790"/>
      <c r="I15" s="789">
        <v>4</v>
      </c>
      <c r="J15" s="790"/>
      <c r="K15" s="789">
        <v>5</v>
      </c>
      <c r="L15" s="790"/>
      <c r="M15" s="789">
        <v>6</v>
      </c>
      <c r="N15" s="790"/>
      <c r="O15" s="789">
        <v>7</v>
      </c>
      <c r="P15" s="790"/>
      <c r="Q15" s="789">
        <v>8</v>
      </c>
      <c r="R15" s="790"/>
      <c r="S15" s="789">
        <v>9</v>
      </c>
      <c r="T15" s="790"/>
      <c r="U15" s="789">
        <v>10</v>
      </c>
      <c r="V15" s="790"/>
      <c r="W15" s="789">
        <v>11</v>
      </c>
      <c r="X15" s="790"/>
      <c r="Y15" s="789">
        <v>12</v>
      </c>
      <c r="Z15" s="790"/>
      <c r="AC15" s="535"/>
      <c r="AD15" s="537" t="s">
        <v>275</v>
      </c>
      <c r="AE15" s="537" t="s">
        <v>275</v>
      </c>
    </row>
    <row r="16" spans="1:31">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88" t="s">
        <v>273</v>
      </c>
      <c r="B73" s="788"/>
      <c r="C73" s="788"/>
      <c r="D73" s="788"/>
      <c r="E73" s="788"/>
      <c r="F73" s="788"/>
      <c r="G73" s="788"/>
      <c r="H73" s="788"/>
      <c r="I73" s="788"/>
      <c r="J73" s="788"/>
      <c r="K73" s="788"/>
      <c r="L73" s="788"/>
      <c r="M73" s="788"/>
      <c r="N73" s="788"/>
      <c r="O73" s="788"/>
      <c r="P73" s="788"/>
      <c r="Q73" s="788"/>
      <c r="R73" s="788"/>
      <c r="S73" s="788"/>
      <c r="T73" s="788"/>
      <c r="U73" s="788"/>
      <c r="V73" s="788"/>
      <c r="W73" s="788"/>
      <c r="X73" s="788"/>
      <c r="Y73" s="788"/>
      <c r="Z73" s="788"/>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G13:J13"/>
    <mergeCell ref="K13:N13"/>
    <mergeCell ref="O13:R13"/>
    <mergeCell ref="S13:V13"/>
    <mergeCell ref="W13:Z13"/>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9"/>
  <sheetViews>
    <sheetView topLeftCell="A3" zoomScaleSheetLayoutView="70" workbookViewId="0"/>
  </sheetViews>
  <sheetFormatPr defaultColWidth="9.1796875" defaultRowHeight="12.5"/>
  <cols>
    <col min="1" max="1" width="15.7265625" customWidth="1"/>
    <col min="2" max="2" width="3.7265625" style="447" customWidth="1"/>
    <col min="3" max="3" width="8.26953125" customWidth="1"/>
    <col min="4" max="4" width="2.453125" style="443" customWidth="1"/>
    <col min="5" max="5" width="8.26953125" customWidth="1"/>
    <col min="6" max="6" width="2.453125" style="443" customWidth="1"/>
    <col min="7" max="7" width="8.26953125" customWidth="1"/>
    <col min="8" max="8" width="2.453125" style="443" customWidth="1"/>
    <col min="9" max="9" width="8.26953125" customWidth="1"/>
    <col min="10" max="10" width="2.453125" style="443" customWidth="1"/>
    <col min="11" max="11" width="8.26953125" customWidth="1"/>
    <col min="12" max="12" width="2.453125" style="443" customWidth="1"/>
    <col min="13" max="13" width="8.26953125" customWidth="1"/>
    <col min="14" max="14" width="2.453125" style="443" customWidth="1"/>
    <col min="15" max="15" width="8.26953125" customWidth="1"/>
    <col min="16" max="16" width="2.453125" style="443" customWidth="1"/>
    <col min="17" max="17" width="8.26953125" customWidth="1"/>
    <col min="18" max="18" width="2.453125" style="443" customWidth="1"/>
    <col min="19" max="19" width="8.26953125" customWidth="1"/>
    <col min="20" max="20" width="2.453125" style="443" customWidth="1"/>
    <col min="21" max="21" width="8.26953125" customWidth="1"/>
    <col min="22" max="22" width="2.453125" style="443" customWidth="1"/>
    <col min="23" max="23" width="8.26953125" customWidth="1"/>
    <col min="24" max="24" width="2.453125" style="443" customWidth="1"/>
    <col min="25" max="25" width="8.26953125" customWidth="1"/>
    <col min="26" max="26" width="2.453125" style="443" customWidth="1"/>
    <col min="28" max="28" width="3"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277</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c r="A6" s="551" t="s">
        <v>278</v>
      </c>
      <c r="B6" s="442"/>
    </row>
    <row r="7" spans="1:26">
      <c r="A7" s="441" t="s">
        <v>279</v>
      </c>
      <c r="B7" s="442"/>
    </row>
    <row r="8" spans="1:26">
      <c r="A8" s="446" t="s">
        <v>280</v>
      </c>
    </row>
    <row r="10" spans="1:26" ht="12.75" customHeight="1"/>
    <row r="11" spans="1:26" ht="12.75" customHeight="1"/>
    <row r="12" spans="1:26" ht="12.75" customHeight="1">
      <c r="C12" s="793" t="s">
        <v>149</v>
      </c>
      <c r="D12" s="794"/>
      <c r="E12" s="794"/>
      <c r="F12" s="794"/>
      <c r="G12" s="794"/>
      <c r="H12" s="794"/>
      <c r="I12" s="794"/>
      <c r="J12" s="795"/>
      <c r="K12" s="793" t="s">
        <v>204</v>
      </c>
      <c r="L12" s="794"/>
      <c r="M12" s="794"/>
      <c r="N12" s="794"/>
      <c r="O12" s="794"/>
      <c r="P12" s="794"/>
      <c r="Q12" s="794"/>
      <c r="R12" s="795"/>
      <c r="S12" s="793" t="s">
        <v>234</v>
      </c>
      <c r="T12" s="794"/>
      <c r="U12" s="794"/>
      <c r="V12" s="794"/>
      <c r="W12" s="794"/>
      <c r="X12" s="794"/>
      <c r="Y12" s="794"/>
      <c r="Z12" s="795"/>
    </row>
    <row r="13" spans="1:26" ht="12.75" customHeight="1">
      <c r="A13" s="448"/>
      <c r="B13" s="449"/>
      <c r="C13" s="793" t="s">
        <v>281</v>
      </c>
      <c r="D13" s="794"/>
      <c r="E13" s="794"/>
      <c r="F13" s="794"/>
      <c r="G13" s="794"/>
      <c r="H13" s="795"/>
      <c r="I13" s="796" t="s">
        <v>282</v>
      </c>
      <c r="J13" s="797"/>
      <c r="K13" s="793" t="s">
        <v>281</v>
      </c>
      <c r="L13" s="794"/>
      <c r="M13" s="794"/>
      <c r="N13" s="794"/>
      <c r="O13" s="794"/>
      <c r="P13" s="795"/>
      <c r="Q13" s="796" t="s">
        <v>282</v>
      </c>
      <c r="R13" s="797"/>
      <c r="S13" s="793" t="s">
        <v>281</v>
      </c>
      <c r="T13" s="794"/>
      <c r="U13" s="794"/>
      <c r="V13" s="794"/>
      <c r="W13" s="794"/>
      <c r="X13" s="795"/>
      <c r="Y13" s="796" t="s">
        <v>282</v>
      </c>
      <c r="Z13" s="797"/>
    </row>
    <row r="14" spans="1:26" ht="36.75" customHeight="1">
      <c r="C14" s="793" t="s">
        <v>283</v>
      </c>
      <c r="D14" s="795"/>
      <c r="E14" s="793" t="s">
        <v>284</v>
      </c>
      <c r="F14" s="795"/>
      <c r="G14" s="793" t="s">
        <v>285</v>
      </c>
      <c r="H14" s="795"/>
      <c r="I14" s="798"/>
      <c r="J14" s="799"/>
      <c r="K14" s="800" t="s">
        <v>283</v>
      </c>
      <c r="L14" s="800"/>
      <c r="M14" s="800" t="s">
        <v>284</v>
      </c>
      <c r="N14" s="800"/>
      <c r="O14" s="800" t="s">
        <v>285</v>
      </c>
      <c r="P14" s="800"/>
      <c r="Q14" s="798"/>
      <c r="R14" s="799"/>
      <c r="S14" s="800" t="s">
        <v>283</v>
      </c>
      <c r="T14" s="800"/>
      <c r="U14" s="800" t="s">
        <v>284</v>
      </c>
      <c r="V14" s="800"/>
      <c r="W14" s="800" t="s">
        <v>285</v>
      </c>
      <c r="X14" s="800"/>
      <c r="Y14" s="798"/>
      <c r="Z14" s="799"/>
    </row>
    <row r="15" spans="1:26">
      <c r="A15" s="450"/>
      <c r="B15" s="449"/>
      <c r="C15" s="791">
        <v>1</v>
      </c>
      <c r="D15" s="792"/>
      <c r="E15" s="789">
        <v>2</v>
      </c>
      <c r="F15" s="790"/>
      <c r="G15" s="789">
        <v>3</v>
      </c>
      <c r="H15" s="790"/>
      <c r="I15" s="789">
        <v>4</v>
      </c>
      <c r="J15" s="790"/>
      <c r="K15" s="801">
        <v>5</v>
      </c>
      <c r="L15" s="790"/>
      <c r="M15" s="789">
        <v>6</v>
      </c>
      <c r="N15" s="790"/>
      <c r="O15" s="789">
        <v>7</v>
      </c>
      <c r="P15" s="790"/>
      <c r="Q15" s="789">
        <v>8</v>
      </c>
      <c r="R15" s="790"/>
      <c r="S15" s="801">
        <v>9</v>
      </c>
      <c r="T15" s="790"/>
      <c r="U15" s="789">
        <v>10</v>
      </c>
      <c r="V15" s="790"/>
      <c r="W15" s="789">
        <v>11</v>
      </c>
      <c r="X15" s="790"/>
      <c r="Y15" s="789">
        <v>12</v>
      </c>
      <c r="Z15" s="790"/>
    </row>
    <row r="16" spans="1:26">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88" t="s">
        <v>273</v>
      </c>
      <c r="B75" s="788"/>
      <c r="C75" s="788"/>
      <c r="D75" s="788"/>
      <c r="E75" s="788"/>
      <c r="F75" s="788"/>
      <c r="G75" s="788"/>
      <c r="H75" s="788"/>
      <c r="I75" s="788"/>
      <c r="J75" s="788"/>
      <c r="K75" s="788"/>
      <c r="L75" s="788"/>
      <c r="M75" s="788"/>
      <c r="N75" s="788"/>
      <c r="O75" s="788"/>
      <c r="P75" s="788"/>
      <c r="Q75" s="788"/>
      <c r="R75" s="788"/>
      <c r="S75" s="788"/>
      <c r="T75" s="788"/>
      <c r="U75" s="788"/>
      <c r="V75" s="788"/>
      <c r="W75" s="788"/>
      <c r="X75" s="788"/>
      <c r="Y75" s="788"/>
      <c r="Z75" s="788"/>
    </row>
    <row r="76" spans="1:26">
      <c r="A76" s="509" t="s">
        <v>296</v>
      </c>
      <c r="B76"/>
    </row>
    <row r="77" spans="1:26">
      <c r="A77" s="510" t="s">
        <v>58</v>
      </c>
      <c r="B77" s="442"/>
      <c r="C77" s="257"/>
    </row>
    <row r="78" spans="1:26">
      <c r="A78" s="444"/>
      <c r="B78" s="442"/>
      <c r="C78" s="444"/>
    </row>
    <row r="79" spans="1:26">
      <c r="A79" s="444"/>
      <c r="B79" s="442"/>
      <c r="C79" s="444"/>
    </row>
  </sheetData>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J79"/>
  <sheetViews>
    <sheetView topLeftCell="L3" zoomScale="116" zoomScaleSheetLayoutView="70" workbookViewId="0">
      <selection activeCell="Q6" sqref="Q6"/>
    </sheetView>
  </sheetViews>
  <sheetFormatPr defaultColWidth="9.1796875" defaultRowHeight="12.5"/>
  <cols>
    <col min="1" max="1" width="15.7265625" customWidth="1"/>
    <col min="2" max="2" width="3.7265625" style="447" customWidth="1"/>
    <col min="3" max="3" width="8.26953125" customWidth="1"/>
    <col min="4" max="4" width="2.453125" style="443" customWidth="1"/>
    <col min="5" max="5" width="8.26953125" customWidth="1"/>
    <col min="6" max="6" width="2.453125" style="443" customWidth="1"/>
    <col min="7" max="7" width="8.26953125" customWidth="1"/>
    <col min="8" max="8" width="2.453125" style="443" customWidth="1"/>
    <col min="9" max="9" width="8.26953125" customWidth="1"/>
    <col min="10" max="10" width="2.453125" style="443" customWidth="1"/>
    <col min="11" max="11" width="8.26953125" customWidth="1"/>
    <col min="12" max="12" width="2.453125" style="443" customWidth="1"/>
    <col min="13" max="13" width="8.26953125" customWidth="1"/>
    <col min="14" max="14" width="2.453125" style="443" customWidth="1"/>
    <col min="15" max="15" width="8.26953125" customWidth="1"/>
    <col min="16" max="16" width="2.453125" style="443" customWidth="1"/>
    <col min="17" max="17" width="8.26953125" customWidth="1"/>
    <col min="18" max="18" width="2.453125" style="443" customWidth="1"/>
    <col min="19" max="19" width="8.26953125" customWidth="1"/>
    <col min="20" max="20" width="2.453125" style="443" customWidth="1"/>
    <col min="21" max="21" width="8.26953125" customWidth="1"/>
    <col min="22" max="22" width="2.453125" style="443" customWidth="1"/>
    <col min="23" max="23" width="8.26953125" customWidth="1"/>
    <col min="24" max="24" width="2.453125" style="443" customWidth="1"/>
    <col min="25" max="25" width="8.26953125" customWidth="1"/>
    <col min="26" max="26" width="2.453125" style="443" customWidth="1"/>
    <col min="28" max="28" width="3" customWidth="1"/>
  </cols>
  <sheetData>
    <row r="1" spans="1:36" s="26" customFormat="1">
      <c r="A1" s="437" t="s">
        <v>59</v>
      </c>
      <c r="B1" s="438"/>
      <c r="D1" s="439"/>
      <c r="F1" s="439"/>
      <c r="H1" s="439"/>
      <c r="J1" s="439"/>
      <c r="L1" s="439"/>
      <c r="N1" s="439"/>
      <c r="P1" s="439"/>
      <c r="R1" s="439"/>
      <c r="T1" s="439"/>
      <c r="V1" s="439"/>
      <c r="X1" s="439"/>
      <c r="Z1" s="439"/>
    </row>
    <row r="2" spans="1:36" s="26" customFormat="1">
      <c r="A2" s="26" t="s">
        <v>223</v>
      </c>
      <c r="B2" s="440" t="s">
        <v>277</v>
      </c>
      <c r="D2" s="439"/>
      <c r="F2" s="439"/>
      <c r="H2" s="439"/>
      <c r="J2" s="439"/>
      <c r="L2" s="439"/>
      <c r="N2" s="439"/>
      <c r="P2" s="439"/>
      <c r="R2" s="439"/>
      <c r="T2" s="439"/>
      <c r="V2" s="439"/>
      <c r="X2" s="439"/>
      <c r="Z2" s="439"/>
    </row>
    <row r="3" spans="1:36" s="26" customFormat="1">
      <c r="A3" s="26" t="s">
        <v>62</v>
      </c>
      <c r="B3" s="438"/>
      <c r="D3" s="439"/>
      <c r="F3" s="439"/>
      <c r="H3" s="439"/>
      <c r="J3" s="439"/>
      <c r="L3" s="439"/>
      <c r="N3" s="439"/>
      <c r="P3" s="439"/>
      <c r="R3" s="439"/>
      <c r="T3" s="439"/>
      <c r="V3" s="439"/>
      <c r="X3" s="439"/>
      <c r="Z3" s="439"/>
    </row>
    <row r="4" spans="1:36" s="26" customFormat="1">
      <c r="A4" s="437" t="s">
        <v>63</v>
      </c>
      <c r="B4" s="438"/>
      <c r="D4" s="439"/>
      <c r="F4" s="439"/>
      <c r="H4" s="439"/>
      <c r="J4" s="439"/>
      <c r="L4" s="439"/>
      <c r="N4" s="439"/>
      <c r="P4" s="439"/>
      <c r="R4" s="439"/>
      <c r="T4" s="439"/>
      <c r="V4" s="439"/>
      <c r="X4" s="439"/>
      <c r="Z4" s="439"/>
    </row>
    <row r="5" spans="1:36" s="26" customFormat="1">
      <c r="B5" s="438"/>
      <c r="D5" s="439"/>
      <c r="F5" s="439"/>
      <c r="H5" s="439"/>
      <c r="J5" s="439"/>
      <c r="L5" s="439"/>
      <c r="N5" s="439"/>
      <c r="P5" s="439"/>
      <c r="R5" s="439"/>
      <c r="T5" s="439"/>
      <c r="V5" s="439"/>
      <c r="X5" s="439"/>
      <c r="Z5" s="439"/>
    </row>
    <row r="6" spans="1:36">
      <c r="A6" s="551" t="s">
        <v>278</v>
      </c>
      <c r="B6" s="442"/>
    </row>
    <row r="7" spans="1:36">
      <c r="A7" s="441" t="s">
        <v>279</v>
      </c>
      <c r="B7" s="442"/>
    </row>
    <row r="8" spans="1:36">
      <c r="A8" s="446" t="s">
        <v>280</v>
      </c>
    </row>
    <row r="10" spans="1:36" ht="308.25" customHeight="1"/>
    <row r="11" spans="1:36" ht="12.75" customHeight="1"/>
    <row r="12" spans="1:36" ht="12.75" customHeight="1">
      <c r="C12" s="793" t="s">
        <v>149</v>
      </c>
      <c r="D12" s="794"/>
      <c r="E12" s="794"/>
      <c r="F12" s="794"/>
      <c r="G12" s="794"/>
      <c r="H12" s="794"/>
      <c r="I12" s="794"/>
      <c r="J12" s="795"/>
      <c r="K12" s="793" t="s">
        <v>204</v>
      </c>
      <c r="L12" s="794"/>
      <c r="M12" s="794"/>
      <c r="N12" s="794"/>
      <c r="O12" s="794"/>
      <c r="P12" s="794"/>
      <c r="Q12" s="794"/>
      <c r="R12" s="795"/>
      <c r="S12" s="793" t="s">
        <v>234</v>
      </c>
      <c r="T12" s="794"/>
      <c r="U12" s="794"/>
      <c r="V12" s="794"/>
      <c r="W12" s="794"/>
      <c r="X12" s="794"/>
      <c r="Y12" s="794"/>
      <c r="Z12" s="795"/>
    </row>
    <row r="13" spans="1:36" ht="12.75" customHeight="1">
      <c r="A13" s="448"/>
      <c r="B13" s="449"/>
      <c r="C13" s="793" t="s">
        <v>281</v>
      </c>
      <c r="D13" s="794"/>
      <c r="E13" s="794"/>
      <c r="F13" s="794"/>
      <c r="G13" s="794"/>
      <c r="H13" s="795"/>
      <c r="I13" s="796" t="s">
        <v>282</v>
      </c>
      <c r="J13" s="797"/>
      <c r="K13" s="793" t="s">
        <v>281</v>
      </c>
      <c r="L13" s="794"/>
      <c r="M13" s="794"/>
      <c r="N13" s="794"/>
      <c r="O13" s="794"/>
      <c r="P13" s="795"/>
      <c r="Q13" s="796" t="s">
        <v>282</v>
      </c>
      <c r="R13" s="797"/>
      <c r="S13" s="793" t="s">
        <v>281</v>
      </c>
      <c r="T13" s="794"/>
      <c r="U13" s="794"/>
      <c r="V13" s="794"/>
      <c r="W13" s="794"/>
      <c r="X13" s="795"/>
      <c r="Y13" s="796" t="s">
        <v>282</v>
      </c>
      <c r="Z13" s="797"/>
    </row>
    <row r="14" spans="1:36" ht="36.75" customHeight="1">
      <c r="C14" s="793" t="s">
        <v>283</v>
      </c>
      <c r="D14" s="795"/>
      <c r="E14" s="793" t="s">
        <v>284</v>
      </c>
      <c r="F14" s="795"/>
      <c r="G14" s="793" t="s">
        <v>285</v>
      </c>
      <c r="H14" s="795"/>
      <c r="I14" s="798"/>
      <c r="J14" s="799"/>
      <c r="K14" s="800" t="s">
        <v>283</v>
      </c>
      <c r="L14" s="800"/>
      <c r="M14" s="800" t="s">
        <v>284</v>
      </c>
      <c r="N14" s="800"/>
      <c r="O14" s="800" t="s">
        <v>285</v>
      </c>
      <c r="P14" s="800"/>
      <c r="Q14" s="798"/>
      <c r="R14" s="799"/>
      <c r="S14" s="800" t="s">
        <v>283</v>
      </c>
      <c r="T14" s="800"/>
      <c r="U14" s="800" t="s">
        <v>284</v>
      </c>
      <c r="V14" s="800"/>
      <c r="W14" s="800" t="s">
        <v>285</v>
      </c>
      <c r="X14" s="800"/>
      <c r="Y14" s="798"/>
      <c r="Z14" s="799"/>
    </row>
    <row r="15" spans="1:36" ht="37.5">
      <c r="A15" s="450"/>
      <c r="B15" s="449"/>
      <c r="C15" s="791">
        <v>1</v>
      </c>
      <c r="D15" s="792"/>
      <c r="E15" s="789">
        <v>2</v>
      </c>
      <c r="F15" s="790"/>
      <c r="G15" s="789">
        <v>3</v>
      </c>
      <c r="H15" s="790"/>
      <c r="I15" s="789">
        <v>4</v>
      </c>
      <c r="J15" s="790"/>
      <c r="K15" s="801">
        <v>5</v>
      </c>
      <c r="L15" s="790"/>
      <c r="M15" s="789">
        <v>6</v>
      </c>
      <c r="N15" s="790"/>
      <c r="O15" s="789">
        <v>7</v>
      </c>
      <c r="P15" s="790"/>
      <c r="Q15" s="789">
        <v>8</v>
      </c>
      <c r="R15" s="790"/>
      <c r="S15" s="801">
        <v>9</v>
      </c>
      <c r="T15" s="790"/>
      <c r="U15" s="789">
        <v>10</v>
      </c>
      <c r="V15" s="790"/>
      <c r="W15" s="789">
        <v>11</v>
      </c>
      <c r="X15" s="790"/>
      <c r="Y15" s="789">
        <v>12</v>
      </c>
      <c r="Z15" s="790"/>
      <c r="AC15" s="518"/>
      <c r="AD15" s="567" t="s">
        <v>298</v>
      </c>
      <c r="AE15" s="567" t="s">
        <v>297</v>
      </c>
      <c r="AF15" s="518" t="s">
        <v>299</v>
      </c>
    </row>
    <row r="16" spans="1:36" ht="37.5">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376</v>
      </c>
      <c r="AD39" s="467"/>
      <c r="AE39" s="459"/>
      <c r="AF39" s="568"/>
      <c r="AH39" s="524" t="s">
        <v>109</v>
      </c>
      <c r="AI39" s="539">
        <v>75.336737607971003</v>
      </c>
      <c r="AJ39" s="525">
        <v>93.378575142976004</v>
      </c>
    </row>
    <row r="40" spans="1:3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88" t="s">
        <v>273</v>
      </c>
      <c r="B75" s="788"/>
      <c r="C75" s="788"/>
      <c r="D75" s="788"/>
      <c r="E75" s="788"/>
      <c r="F75" s="788"/>
      <c r="G75" s="788"/>
      <c r="H75" s="788"/>
      <c r="I75" s="788"/>
      <c r="J75" s="788"/>
      <c r="K75" s="788"/>
      <c r="L75" s="788"/>
      <c r="M75" s="788"/>
      <c r="N75" s="788"/>
      <c r="O75" s="788"/>
      <c r="P75" s="788"/>
      <c r="Q75" s="788"/>
      <c r="R75" s="788"/>
      <c r="S75" s="788"/>
      <c r="T75" s="788"/>
      <c r="U75" s="788"/>
      <c r="V75" s="788"/>
      <c r="W75" s="788"/>
      <c r="X75" s="788"/>
      <c r="Y75" s="788"/>
      <c r="Z75" s="788"/>
    </row>
    <row r="76" spans="1:26">
      <c r="A76" s="509" t="s">
        <v>296</v>
      </c>
      <c r="B76"/>
    </row>
    <row r="77" spans="1:26">
      <c r="A77" s="510" t="s">
        <v>58</v>
      </c>
      <c r="B77" s="442"/>
      <c r="C77" s="257"/>
    </row>
    <row r="78" spans="1:26">
      <c r="A78" s="444"/>
      <c r="B78" s="442"/>
      <c r="C78" s="444"/>
    </row>
    <row r="79" spans="1:26">
      <c r="A79" s="444"/>
      <c r="B79" s="442"/>
      <c r="C79" s="444"/>
    </row>
  </sheetData>
  <sortState ref="AH17:AJ54">
    <sortCondition ref="AI17:AI54"/>
  </sortState>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A10" sqref="A10"/>
    </sheetView>
  </sheetViews>
  <sheetFormatPr defaultColWidth="9.1796875" defaultRowHeight="14.5"/>
  <cols>
    <col min="1" max="1" width="18.81640625" style="748" bestFit="1" customWidth="1"/>
    <col min="2" max="2" width="18.1796875" style="748" bestFit="1" customWidth="1"/>
    <col min="3" max="3" width="11.7265625" style="748" customWidth="1"/>
    <col min="4" max="16384" width="9.1796875" style="748"/>
  </cols>
  <sheetData>
    <row r="1" spans="1:4">
      <c r="A1" s="748" t="s">
        <v>411</v>
      </c>
      <c r="B1" s="748" t="s">
        <v>503</v>
      </c>
      <c r="C1" s="748" t="s">
        <v>538</v>
      </c>
      <c r="D1" s="748" t="s">
        <v>504</v>
      </c>
    </row>
    <row r="2" spans="1:4">
      <c r="A2" s="748" t="s">
        <v>412</v>
      </c>
      <c r="B2" s="748" t="s">
        <v>18</v>
      </c>
      <c r="C2" s="748" t="s">
        <v>448</v>
      </c>
      <c r="D2" s="748" t="s">
        <v>505</v>
      </c>
    </row>
    <row r="3" spans="1:4">
      <c r="A3" s="748" t="s">
        <v>413</v>
      </c>
      <c r="B3" s="748" t="s">
        <v>5</v>
      </c>
      <c r="C3" s="748" t="s">
        <v>449</v>
      </c>
      <c r="D3" s="748" t="s">
        <v>506</v>
      </c>
    </row>
    <row r="4" spans="1:4">
      <c r="A4" s="748" t="s">
        <v>414</v>
      </c>
      <c r="B4" s="748" t="s">
        <v>9</v>
      </c>
      <c r="C4" s="748" t="s">
        <v>450</v>
      </c>
      <c r="D4" s="748" t="s">
        <v>507</v>
      </c>
    </row>
    <row r="5" spans="1:4">
      <c r="A5" s="748" t="s">
        <v>415</v>
      </c>
      <c r="B5" s="748" t="s">
        <v>157</v>
      </c>
      <c r="C5" s="748" t="s">
        <v>451</v>
      </c>
      <c r="D5" s="748" t="s">
        <v>508</v>
      </c>
    </row>
    <row r="6" spans="1:4">
      <c r="A6" s="748" t="s">
        <v>416</v>
      </c>
      <c r="B6" s="748" t="s">
        <v>33</v>
      </c>
      <c r="C6" s="748" t="s">
        <v>452</v>
      </c>
      <c r="D6" s="748" t="s">
        <v>509</v>
      </c>
    </row>
    <row r="7" spans="1:4">
      <c r="A7" s="748" t="s">
        <v>417</v>
      </c>
      <c r="B7" s="748" t="s">
        <v>3</v>
      </c>
      <c r="C7" s="748" t="s">
        <v>453</v>
      </c>
      <c r="D7" s="748" t="s">
        <v>510</v>
      </c>
    </row>
    <row r="8" spans="1:4">
      <c r="A8" s="748" t="s">
        <v>418</v>
      </c>
      <c r="B8" s="748" t="s">
        <v>25</v>
      </c>
      <c r="C8" s="748" t="s">
        <v>454</v>
      </c>
      <c r="D8" s="748" t="s">
        <v>511</v>
      </c>
    </row>
    <row r="9" spans="1:4">
      <c r="A9" s="748" t="s">
        <v>419</v>
      </c>
      <c r="B9" s="748" t="s">
        <v>14</v>
      </c>
      <c r="C9" s="748" t="s">
        <v>455</v>
      </c>
      <c r="D9" s="748" t="s">
        <v>540</v>
      </c>
    </row>
    <row r="10" spans="1:4">
      <c r="A10" s="748" t="s">
        <v>420</v>
      </c>
      <c r="B10" s="748" t="s">
        <v>24</v>
      </c>
      <c r="C10" s="748" t="s">
        <v>456</v>
      </c>
      <c r="D10" s="748" t="s">
        <v>512</v>
      </c>
    </row>
    <row r="11" spans="1:4">
      <c r="A11" s="748" t="s">
        <v>421</v>
      </c>
      <c r="B11" s="748" t="s">
        <v>19</v>
      </c>
      <c r="C11" s="748" t="s">
        <v>457</v>
      </c>
      <c r="D11" s="748" t="s">
        <v>513</v>
      </c>
    </row>
    <row r="12" spans="1:4">
      <c r="A12" s="748" t="s">
        <v>422</v>
      </c>
      <c r="B12" s="748" t="s">
        <v>31</v>
      </c>
      <c r="C12" s="748" t="s">
        <v>458</v>
      </c>
      <c r="D12" s="748" t="s">
        <v>514</v>
      </c>
    </row>
    <row r="13" spans="1:4">
      <c r="A13" s="748" t="s">
        <v>445</v>
      </c>
      <c r="B13" s="748" t="s">
        <v>8</v>
      </c>
      <c r="C13" s="748" t="s">
        <v>459</v>
      </c>
      <c r="D13" s="748" t="s">
        <v>515</v>
      </c>
    </row>
    <row r="14" spans="1:4">
      <c r="A14" s="748" t="s">
        <v>423</v>
      </c>
      <c r="B14" s="748" t="s">
        <v>109</v>
      </c>
      <c r="C14" s="748" t="s">
        <v>460</v>
      </c>
      <c r="D14" s="748" t="s">
        <v>516</v>
      </c>
    </row>
    <row r="15" spans="1:4">
      <c r="A15" s="748" t="s">
        <v>424</v>
      </c>
      <c r="B15" s="748" t="s">
        <v>27</v>
      </c>
      <c r="C15" s="748" t="s">
        <v>461</v>
      </c>
      <c r="D15" s="748" t="s">
        <v>517</v>
      </c>
    </row>
    <row r="16" spans="1:4">
      <c r="A16" s="748" t="s">
        <v>425</v>
      </c>
      <c r="B16" s="748" t="s">
        <v>82</v>
      </c>
      <c r="C16" s="748" t="s">
        <v>462</v>
      </c>
      <c r="D16" s="748" t="s">
        <v>518</v>
      </c>
    </row>
    <row r="17" spans="1:4">
      <c r="A17" s="748" t="s">
        <v>426</v>
      </c>
      <c r="B17" s="748" t="s">
        <v>12</v>
      </c>
      <c r="C17" s="748" t="s">
        <v>463</v>
      </c>
      <c r="D17" s="748" t="s">
        <v>519</v>
      </c>
    </row>
    <row r="18" spans="1:4">
      <c r="A18" s="748" t="s">
        <v>427</v>
      </c>
      <c r="B18" s="748" t="s">
        <v>21</v>
      </c>
      <c r="C18" s="748" t="s">
        <v>464</v>
      </c>
      <c r="D18" s="748" t="s">
        <v>520</v>
      </c>
    </row>
    <row r="19" spans="1:4">
      <c r="A19" s="748" t="s">
        <v>428</v>
      </c>
      <c r="B19" s="748" t="s">
        <v>29</v>
      </c>
      <c r="C19" s="748" t="s">
        <v>465</v>
      </c>
      <c r="D19" s="748" t="s">
        <v>521</v>
      </c>
    </row>
    <row r="20" spans="1:4">
      <c r="A20" s="748" t="s">
        <v>429</v>
      </c>
      <c r="B20" s="748" t="s">
        <v>32</v>
      </c>
      <c r="C20" s="748" t="s">
        <v>466</v>
      </c>
      <c r="D20" s="748" t="s">
        <v>522</v>
      </c>
    </row>
    <row r="21" spans="1:4">
      <c r="A21" s="748" t="s">
        <v>446</v>
      </c>
      <c r="B21" s="748" t="s">
        <v>75</v>
      </c>
      <c r="C21" s="748" t="s">
        <v>467</v>
      </c>
      <c r="D21" s="748" t="s">
        <v>523</v>
      </c>
    </row>
    <row r="22" spans="1:4">
      <c r="A22" s="748" t="s">
        <v>430</v>
      </c>
      <c r="B22" s="748" t="s">
        <v>17</v>
      </c>
      <c r="C22" s="748" t="s">
        <v>468</v>
      </c>
      <c r="D22" s="748" t="s">
        <v>524</v>
      </c>
    </row>
    <row r="23" spans="1:4">
      <c r="A23" s="748" t="s">
        <v>431</v>
      </c>
      <c r="B23" s="748" t="s">
        <v>22</v>
      </c>
      <c r="C23" s="748" t="s">
        <v>469</v>
      </c>
      <c r="D23" s="748" t="s">
        <v>525</v>
      </c>
    </row>
    <row r="24" spans="1:4">
      <c r="A24" s="748" t="s">
        <v>432</v>
      </c>
      <c r="B24" s="748" t="s">
        <v>2</v>
      </c>
      <c r="C24" s="748" t="s">
        <v>470</v>
      </c>
      <c r="D24" s="748" t="s">
        <v>526</v>
      </c>
    </row>
    <row r="25" spans="1:4">
      <c r="A25" s="748" t="s">
        <v>433</v>
      </c>
      <c r="B25" s="748" t="s">
        <v>28</v>
      </c>
      <c r="C25" s="748" t="s">
        <v>471</v>
      </c>
      <c r="D25" s="748" t="s">
        <v>527</v>
      </c>
    </row>
    <row r="26" spans="1:4">
      <c r="A26" s="748" t="s">
        <v>434</v>
      </c>
      <c r="B26" s="748" t="s">
        <v>23</v>
      </c>
      <c r="C26" s="748" t="s">
        <v>472</v>
      </c>
      <c r="D26" s="748" t="s">
        <v>528</v>
      </c>
    </row>
    <row r="27" spans="1:4">
      <c r="A27" s="748" t="s">
        <v>435</v>
      </c>
      <c r="B27" s="748" t="s">
        <v>111</v>
      </c>
      <c r="C27" s="748" t="s">
        <v>473</v>
      </c>
      <c r="D27" s="748" t="s">
        <v>529</v>
      </c>
    </row>
    <row r="28" spans="1:4">
      <c r="A28" s="748" t="s">
        <v>436</v>
      </c>
      <c r="B28" s="748" t="s">
        <v>86</v>
      </c>
      <c r="C28" s="748" t="s">
        <v>474</v>
      </c>
      <c r="D28" s="748" t="s">
        <v>530</v>
      </c>
    </row>
    <row r="29" spans="1:4">
      <c r="A29" s="748" t="s">
        <v>437</v>
      </c>
      <c r="B29" s="748" t="s">
        <v>11</v>
      </c>
      <c r="C29" s="748" t="s">
        <v>475</v>
      </c>
      <c r="D29" s="748" t="s">
        <v>531</v>
      </c>
    </row>
    <row r="30" spans="1:4">
      <c r="A30" s="748" t="s">
        <v>438</v>
      </c>
      <c r="B30" s="748" t="s">
        <v>26</v>
      </c>
      <c r="C30" s="748" t="s">
        <v>476</v>
      </c>
      <c r="D30" s="748" t="s">
        <v>532</v>
      </c>
    </row>
    <row r="31" spans="1:4">
      <c r="A31" s="748" t="s">
        <v>439</v>
      </c>
      <c r="B31" s="748" t="s">
        <v>7</v>
      </c>
      <c r="C31" s="748" t="s">
        <v>477</v>
      </c>
      <c r="D31" s="748" t="s">
        <v>533</v>
      </c>
    </row>
    <row r="32" spans="1:4">
      <c r="A32" s="748" t="s">
        <v>440</v>
      </c>
      <c r="B32" s="748" t="s">
        <v>121</v>
      </c>
      <c r="C32" s="748" t="s">
        <v>478</v>
      </c>
      <c r="D32" s="748" t="s">
        <v>534</v>
      </c>
    </row>
    <row r="33" spans="1:4">
      <c r="A33" s="748" t="s">
        <v>441</v>
      </c>
      <c r="B33" s="748" t="s">
        <v>41</v>
      </c>
      <c r="C33" s="748" t="s">
        <v>479</v>
      </c>
      <c r="D33" s="748" t="s">
        <v>535</v>
      </c>
    </row>
    <row r="34" spans="1:4">
      <c r="A34" s="748" t="s">
        <v>442</v>
      </c>
      <c r="B34" s="748" t="s">
        <v>6</v>
      </c>
      <c r="C34" s="748" t="s">
        <v>480</v>
      </c>
      <c r="D34" s="748" t="s">
        <v>536</v>
      </c>
    </row>
    <row r="35" spans="1:4">
      <c r="A35" s="748" t="s">
        <v>444</v>
      </c>
      <c r="B35" s="748" t="s">
        <v>4</v>
      </c>
      <c r="C35" s="748" t="s">
        <v>443</v>
      </c>
      <c r="D35" s="748" t="s">
        <v>537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showGridLines="0" topLeftCell="A16" workbookViewId="0"/>
  </sheetViews>
  <sheetFormatPr defaultColWidth="8.81640625" defaultRowHeight="12.5"/>
  <cols>
    <col min="1" max="1" width="19.1796875" customWidth="1"/>
    <col min="2" max="3" width="7.7265625" customWidth="1"/>
    <col min="4" max="4" width="12.453125" customWidth="1"/>
    <col min="5" max="5" width="10.7265625" customWidth="1"/>
    <col min="6" max="6" width="2" customWidth="1"/>
    <col min="7" max="7" width="10" customWidth="1"/>
    <col min="8" max="8" width="2" customWidth="1"/>
    <col min="9" max="9" width="12.1796875" customWidth="1"/>
    <col min="10" max="10" width="2" customWidth="1"/>
    <col min="11" max="11" width="10.8164062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84" t="s">
        <v>226</v>
      </c>
      <c r="B7" s="428"/>
      <c r="C7" s="428"/>
      <c r="D7" s="428"/>
      <c r="E7" s="428"/>
      <c r="F7" s="428"/>
      <c r="G7" s="428"/>
      <c r="H7" s="428"/>
      <c r="I7" s="428"/>
      <c r="J7" s="428"/>
      <c r="K7" s="428"/>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ht="13">
      <c r="A41" s="6"/>
      <c r="B41" s="6"/>
      <c r="C41" s="6"/>
    </row>
    <row r="42" spans="1:11">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82"/>
  <sheetViews>
    <sheetView showGridLines="0" workbookViewId="0"/>
  </sheetViews>
  <sheetFormatPr defaultColWidth="8.81640625" defaultRowHeight="12.5"/>
  <cols>
    <col min="1" max="1" width="19.1796875" customWidth="1"/>
    <col min="2" max="3" width="7.7265625" customWidth="1"/>
    <col min="4" max="4" width="12.453125" customWidth="1"/>
    <col min="5" max="5" width="10.7265625" customWidth="1"/>
    <col min="6" max="6" width="2" customWidth="1"/>
    <col min="7" max="7" width="10" customWidth="1"/>
    <col min="8" max="8" width="2" customWidth="1"/>
    <col min="9" max="9" width="12.1796875" customWidth="1"/>
    <col min="10" max="10" width="2" customWidth="1"/>
    <col min="11" max="11" width="10.8164062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435" t="s">
        <v>226</v>
      </c>
      <c r="B7" s="436"/>
      <c r="C7" s="436"/>
      <c r="D7" s="436"/>
      <c r="E7" s="436"/>
      <c r="F7" s="436"/>
      <c r="G7" s="436"/>
      <c r="H7" s="436"/>
      <c r="I7" s="436"/>
      <c r="J7" s="436"/>
      <c r="K7" s="436"/>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ht="13">
      <c r="A41" s="6"/>
      <c r="B41" s="6"/>
      <c r="C41" s="6"/>
    </row>
    <row r="42" spans="1:11">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59"/>
  <sheetViews>
    <sheetView zoomScale="80" zoomScaleNormal="80" zoomScalePageLayoutView="80" workbookViewId="0"/>
  </sheetViews>
  <sheetFormatPr defaultColWidth="8.81640625" defaultRowHeight="12.5"/>
  <cols>
    <col min="1" max="1" width="15.453125" customWidth="1"/>
    <col min="2" max="2" width="3.81640625" customWidth="1"/>
    <col min="3" max="3" width="8.81640625" customWidth="1"/>
    <col min="4" max="4" width="2.1796875" customWidth="1"/>
    <col min="5" max="5" width="8.81640625" customWidth="1"/>
    <col min="6" max="6" width="3.1796875" customWidth="1"/>
    <col min="7" max="7" width="8.81640625" customWidth="1"/>
    <col min="8" max="8" width="2.1796875" customWidth="1"/>
    <col min="9" max="9" width="8.81640625" customWidth="1"/>
    <col min="10" max="10" width="2.7265625" bestFit="1" customWidth="1"/>
    <col min="11" max="11" width="8.81640625" customWidth="1"/>
    <col min="12" max="12" width="2.7265625" bestFit="1" customWidth="1"/>
    <col min="13" max="13" width="8.81640625" customWidth="1"/>
    <col min="14" max="14" width="2.7265625" bestFit="1" customWidth="1"/>
  </cols>
  <sheetData>
    <row r="1" spans="1:18" s="26" customFormat="1">
      <c r="A1" s="437" t="s">
        <v>59</v>
      </c>
    </row>
    <row r="2" spans="1:18" s="26" customFormat="1">
      <c r="A2" s="26" t="s">
        <v>300</v>
      </c>
      <c r="B2" s="26" t="s">
        <v>301</v>
      </c>
    </row>
    <row r="3" spans="1:18" s="26" customFormat="1">
      <c r="A3" s="26" t="s">
        <v>62</v>
      </c>
    </row>
    <row r="4" spans="1:18" s="26" customFormat="1">
      <c r="A4" s="437" t="s">
        <v>63</v>
      </c>
    </row>
    <row r="5" spans="1:18" s="26" customFormat="1"/>
    <row r="6" spans="1:18" ht="13">
      <c r="A6" s="573" t="s">
        <v>302</v>
      </c>
      <c r="B6" s="573"/>
      <c r="C6" s="574"/>
      <c r="D6" s="574"/>
      <c r="E6" s="574"/>
      <c r="F6" s="574"/>
      <c r="G6" s="574"/>
      <c r="H6" s="574"/>
      <c r="I6" s="574"/>
      <c r="J6" s="574"/>
      <c r="K6" s="574"/>
      <c r="L6" s="574"/>
      <c r="M6" s="574"/>
      <c r="N6" s="574"/>
    </row>
    <row r="7" spans="1:18" ht="13">
      <c r="A7" s="573" t="s">
        <v>303</v>
      </c>
      <c r="B7" s="573"/>
      <c r="C7" s="574"/>
      <c r="D7" s="574"/>
      <c r="E7" s="574"/>
      <c r="F7" s="574"/>
      <c r="G7" s="574"/>
      <c r="H7" s="574"/>
      <c r="I7" s="574"/>
      <c r="J7" s="574"/>
      <c r="K7" s="574"/>
      <c r="L7" s="574"/>
      <c r="M7" s="574"/>
      <c r="N7" s="574"/>
    </row>
    <row r="8" spans="1:18">
      <c r="A8" s="509" t="s">
        <v>304</v>
      </c>
      <c r="B8" s="575"/>
      <c r="C8" s="575"/>
      <c r="D8" s="575"/>
      <c r="E8" s="575"/>
      <c r="F8" s="575"/>
      <c r="G8" s="575"/>
      <c r="H8" s="575"/>
      <c r="I8" s="575"/>
      <c r="J8" s="575"/>
      <c r="K8" s="575"/>
      <c r="L8" s="575"/>
      <c r="M8" s="575"/>
      <c r="N8" s="575"/>
    </row>
    <row r="9" spans="1:18">
      <c r="A9" s="576"/>
      <c r="B9" s="576"/>
      <c r="C9" s="576"/>
      <c r="D9" s="576"/>
      <c r="E9" s="576"/>
      <c r="F9" s="576"/>
      <c r="G9" s="576"/>
      <c r="H9" s="576"/>
      <c r="I9" s="576"/>
      <c r="J9" s="576"/>
      <c r="K9" s="576"/>
      <c r="L9" s="576"/>
      <c r="M9" s="576"/>
      <c r="N9" s="576"/>
    </row>
    <row r="10" spans="1:18" ht="13">
      <c r="A10" s="577"/>
      <c r="B10" s="577"/>
      <c r="C10" s="578"/>
      <c r="D10" s="578"/>
      <c r="E10" s="578"/>
      <c r="F10" s="578"/>
      <c r="G10" s="578"/>
      <c r="H10" s="578"/>
      <c r="I10" s="578"/>
      <c r="J10" s="578"/>
      <c r="K10" s="578"/>
      <c r="L10" s="578"/>
      <c r="M10" s="578"/>
      <c r="N10" s="578"/>
    </row>
    <row r="11" spans="1:18">
      <c r="A11" s="579"/>
      <c r="B11" s="580"/>
      <c r="C11" s="810" t="s">
        <v>305</v>
      </c>
      <c r="D11" s="811"/>
      <c r="E11" s="812"/>
      <c r="F11" s="812"/>
      <c r="G11" s="812"/>
      <c r="H11" s="813"/>
      <c r="I11" s="810" t="s">
        <v>305</v>
      </c>
      <c r="J11" s="811"/>
      <c r="K11" s="812"/>
      <c r="L11" s="812"/>
      <c r="M11" s="812"/>
      <c r="N11" s="813"/>
    </row>
    <row r="12" spans="1:18">
      <c r="A12" s="581"/>
      <c r="B12" s="814" t="s">
        <v>143</v>
      </c>
      <c r="C12" s="816" t="s">
        <v>306</v>
      </c>
      <c r="D12" s="817"/>
      <c r="E12" s="818"/>
      <c r="F12" s="818"/>
      <c r="G12" s="818"/>
      <c r="H12" s="807"/>
      <c r="I12" s="816" t="s">
        <v>307</v>
      </c>
      <c r="J12" s="817"/>
      <c r="K12" s="818"/>
      <c r="L12" s="818"/>
      <c r="M12" s="818"/>
      <c r="N12" s="807"/>
    </row>
    <row r="13" spans="1:18" ht="24.75" customHeight="1">
      <c r="A13" s="582"/>
      <c r="B13" s="815"/>
      <c r="C13" s="806" t="s">
        <v>149</v>
      </c>
      <c r="D13" s="807"/>
      <c r="E13" s="806" t="s">
        <v>74</v>
      </c>
      <c r="F13" s="807"/>
      <c r="G13" s="806" t="s">
        <v>253</v>
      </c>
      <c r="H13" s="807"/>
      <c r="I13" s="806" t="s">
        <v>149</v>
      </c>
      <c r="J13" s="807"/>
      <c r="K13" s="806" t="s">
        <v>74</v>
      </c>
      <c r="L13" s="807"/>
      <c r="M13" s="806" t="s">
        <v>253</v>
      </c>
      <c r="N13" s="807"/>
    </row>
    <row r="14" spans="1:18">
      <c r="A14" s="582"/>
      <c r="B14" s="583"/>
      <c r="C14" s="808">
        <v>1</v>
      </c>
      <c r="D14" s="809"/>
      <c r="E14" s="808">
        <v>2</v>
      </c>
      <c r="F14" s="809"/>
      <c r="G14" s="808">
        <v>3</v>
      </c>
      <c r="H14" s="809"/>
      <c r="I14" s="808">
        <v>4</v>
      </c>
      <c r="J14" s="809"/>
      <c r="K14" s="808">
        <v>5</v>
      </c>
      <c r="L14" s="809"/>
      <c r="M14" s="808">
        <v>6</v>
      </c>
      <c r="N14" s="809"/>
    </row>
    <row r="15" spans="1:18">
      <c r="A15" s="584" t="s">
        <v>152</v>
      </c>
      <c r="B15" s="585"/>
      <c r="C15" s="586"/>
      <c r="D15" s="587"/>
      <c r="E15" s="586"/>
      <c r="F15" s="587"/>
      <c r="G15" s="586"/>
      <c r="H15" s="587"/>
      <c r="I15" s="586"/>
      <c r="J15" s="587"/>
      <c r="K15" s="586"/>
      <c r="L15" s="587"/>
      <c r="M15" s="586"/>
      <c r="N15" s="588"/>
    </row>
    <row r="16" spans="1:18">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c r="A53" s="589"/>
      <c r="B53" s="590"/>
      <c r="C53" s="591"/>
      <c r="D53" s="592"/>
      <c r="E53" s="591" t="s">
        <v>153</v>
      </c>
      <c r="F53" s="592"/>
      <c r="G53" s="591"/>
      <c r="H53" s="592"/>
      <c r="I53" s="593"/>
      <c r="J53" s="594"/>
      <c r="K53" s="593"/>
      <c r="L53" s="594"/>
      <c r="M53" s="593"/>
      <c r="N53" s="594"/>
    </row>
    <row r="54" spans="1:18">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c r="A55" s="802" t="s">
        <v>310</v>
      </c>
      <c r="B55" s="802"/>
      <c r="C55" s="802"/>
      <c r="D55" s="802"/>
      <c r="E55" s="802"/>
      <c r="F55" s="802"/>
      <c r="G55" s="802"/>
      <c r="H55" s="802"/>
      <c r="I55" s="802"/>
      <c r="J55" s="802"/>
      <c r="K55" s="802"/>
      <c r="L55" s="802"/>
      <c r="M55" s="802"/>
      <c r="N55" s="802"/>
    </row>
    <row r="56" spans="1:18" ht="21" customHeight="1">
      <c r="A56" s="803"/>
      <c r="B56" s="803"/>
      <c r="C56" s="803"/>
      <c r="D56" s="803"/>
      <c r="E56" s="803"/>
      <c r="F56" s="803"/>
      <c r="G56" s="803"/>
      <c r="H56" s="803"/>
      <c r="I56" s="803"/>
      <c r="J56" s="803"/>
      <c r="K56" s="803"/>
      <c r="L56" s="803"/>
      <c r="M56" s="803"/>
      <c r="N56" s="803"/>
    </row>
    <row r="57" spans="1:18">
      <c r="A57" s="607" t="s">
        <v>168</v>
      </c>
      <c r="B57" s="608"/>
      <c r="C57" s="609"/>
      <c r="D57" s="609"/>
      <c r="E57" s="609"/>
      <c r="F57" s="609"/>
      <c r="G57" s="609"/>
      <c r="H57" s="609"/>
      <c r="I57" s="610"/>
      <c r="J57" s="610"/>
      <c r="K57" s="610"/>
      <c r="L57" s="610"/>
      <c r="M57" s="610"/>
      <c r="N57" s="611"/>
    </row>
    <row r="58" spans="1:18">
      <c r="A58" s="804" t="s">
        <v>311</v>
      </c>
      <c r="B58" s="805"/>
      <c r="C58" s="805"/>
      <c r="D58" s="805"/>
      <c r="E58" s="805"/>
      <c r="F58" s="805"/>
      <c r="G58" s="805"/>
      <c r="H58" s="805"/>
      <c r="I58" s="805"/>
      <c r="J58" s="805"/>
      <c r="K58" s="805"/>
      <c r="L58" s="805"/>
      <c r="M58" s="805"/>
      <c r="N58" s="805"/>
    </row>
    <row r="59" spans="1:18">
      <c r="A59" s="612" t="s">
        <v>58</v>
      </c>
    </row>
  </sheetData>
  <mergeCells count="19">
    <mergeCell ref="C11:H11"/>
    <mergeCell ref="I11:N11"/>
    <mergeCell ref="B12:B13"/>
    <mergeCell ref="C12:H12"/>
    <mergeCell ref="I12:N12"/>
    <mergeCell ref="C13:D13"/>
    <mergeCell ref="E13:F13"/>
    <mergeCell ref="G13:H13"/>
    <mergeCell ref="I13:J13"/>
    <mergeCell ref="K13:L13"/>
    <mergeCell ref="A55:N56"/>
    <mergeCell ref="A58:N58"/>
    <mergeCell ref="M13:N13"/>
    <mergeCell ref="C14:D14"/>
    <mergeCell ref="E14:F14"/>
    <mergeCell ref="G14:H14"/>
    <mergeCell ref="I14:J14"/>
    <mergeCell ref="K14:L14"/>
    <mergeCell ref="M14:N14"/>
  </mergeCells>
  <hyperlinks>
    <hyperlink ref="A1" r:id="rId1" display="http://dx.doi.org/10.1787/eag-2016-en"/>
    <hyperlink ref="A4" r:id="rId2"/>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L81"/>
  <sheetViews>
    <sheetView topLeftCell="A88" zoomScale="90" zoomScaleNormal="90" zoomScalePageLayoutView="90" workbookViewId="0">
      <selection activeCell="H143" sqref="H143"/>
    </sheetView>
  </sheetViews>
  <sheetFormatPr defaultColWidth="8.81640625" defaultRowHeight="12.5"/>
  <cols>
    <col min="1" max="1" width="17.1796875" style="659" customWidth="1"/>
    <col min="2" max="2" width="6" style="659" customWidth="1"/>
    <col min="3" max="3" width="2.453125" style="659" bestFit="1" customWidth="1"/>
    <col min="4" max="4" width="11.453125" style="659" bestFit="1" customWidth="1"/>
    <col min="5" max="5" width="8.453125" style="659" bestFit="1" customWidth="1"/>
    <col min="6" max="6" width="11.26953125" style="659" bestFit="1" customWidth="1"/>
    <col min="7" max="7" width="10" style="659" bestFit="1" customWidth="1"/>
    <col min="8" max="8" width="11.1796875" style="659" bestFit="1" customWidth="1"/>
    <col min="9" max="10" width="10.81640625" style="659" customWidth="1"/>
    <col min="11" max="11" width="11" style="659" customWidth="1"/>
    <col min="12" max="12" width="10.7265625" style="659" customWidth="1"/>
    <col min="13" max="13" width="18.1796875" style="659" customWidth="1"/>
    <col min="14" max="16384" width="8.8164062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ht="13">
      <c r="A6" s="668" t="s">
        <v>325</v>
      </c>
      <c r="B6" s="669"/>
      <c r="C6" s="669"/>
      <c r="D6" s="669"/>
      <c r="E6" s="669"/>
      <c r="F6" s="669"/>
      <c r="G6" s="669"/>
      <c r="H6" s="669"/>
      <c r="I6" s="669"/>
      <c r="J6" s="669"/>
      <c r="K6" s="669"/>
      <c r="L6" s="617"/>
    </row>
    <row r="7" spans="1:12" ht="13">
      <c r="A7" s="668" t="s">
        <v>326</v>
      </c>
      <c r="B7" s="670"/>
      <c r="C7" s="670"/>
      <c r="D7" s="670"/>
      <c r="E7" s="670"/>
      <c r="F7" s="670"/>
      <c r="G7" s="670"/>
      <c r="H7" s="670"/>
      <c r="I7" s="670"/>
      <c r="J7" s="670"/>
      <c r="K7" s="670"/>
      <c r="L7" s="617"/>
    </row>
    <row r="8" spans="1:12" ht="13">
      <c r="A8" s="624" t="s">
        <v>327</v>
      </c>
      <c r="B8" s="625"/>
      <c r="C8" s="625"/>
      <c r="D8" s="625"/>
      <c r="E8" s="625"/>
      <c r="F8" s="625"/>
      <c r="G8" s="625"/>
      <c r="H8" s="625"/>
      <c r="I8" s="625"/>
      <c r="J8" s="625"/>
      <c r="K8" s="625"/>
      <c r="L8" s="617"/>
    </row>
    <row r="9" spans="1:12" ht="69" customHeight="1">
      <c r="A9" s="819" t="s">
        <v>328</v>
      </c>
      <c r="B9" s="820"/>
      <c r="C9" s="820"/>
      <c r="D9" s="820"/>
      <c r="E9" s="820"/>
      <c r="F9" s="820"/>
      <c r="G9" s="820"/>
      <c r="H9" s="820"/>
      <c r="I9" s="820"/>
      <c r="J9" s="820"/>
      <c r="K9" s="820"/>
      <c r="L9" s="820"/>
    </row>
    <row r="10" spans="1:12" ht="17.25" customHeight="1">
      <c r="A10" s="621"/>
      <c r="B10" s="621"/>
      <c r="C10" s="621"/>
      <c r="D10" s="621"/>
      <c r="E10" s="621"/>
      <c r="F10" s="621"/>
      <c r="G10" s="621"/>
      <c r="H10" s="621"/>
      <c r="I10" s="621"/>
      <c r="J10" s="621"/>
      <c r="K10" s="621"/>
      <c r="L10" s="617"/>
    </row>
    <row r="11" spans="1:12" ht="13">
      <c r="A11" s="627"/>
      <c r="B11" s="628"/>
      <c r="C11" s="628"/>
      <c r="D11" s="628"/>
      <c r="E11" s="628"/>
      <c r="F11" s="628"/>
      <c r="G11" s="628"/>
      <c r="H11" s="628"/>
      <c r="I11" s="628"/>
      <c r="J11" s="628"/>
      <c r="K11" s="628"/>
      <c r="L11" s="617"/>
    </row>
    <row r="12" spans="1:12" ht="13">
      <c r="A12" s="627"/>
      <c r="B12" s="628"/>
      <c r="C12" s="628"/>
      <c r="D12" s="628"/>
      <c r="E12" s="628"/>
      <c r="F12" s="628"/>
      <c r="G12" s="628"/>
      <c r="H12" s="628"/>
      <c r="I12" s="628"/>
      <c r="J12" s="628"/>
      <c r="K12" s="628"/>
      <c r="L12" s="617"/>
    </row>
    <row r="13" spans="1:12" ht="13">
      <c r="A13" s="627"/>
      <c r="B13" s="628"/>
      <c r="C13" s="628"/>
      <c r="D13" s="628"/>
      <c r="E13" s="628"/>
      <c r="F13" s="628"/>
      <c r="G13" s="628"/>
      <c r="H13" s="628"/>
      <c r="I13" s="628"/>
      <c r="J13" s="628"/>
      <c r="K13" s="628"/>
      <c r="L13" s="617"/>
    </row>
    <row r="14" spans="1:12" ht="13">
      <c r="A14" s="627"/>
      <c r="B14" s="628"/>
      <c r="C14" s="628"/>
      <c r="D14" s="628"/>
      <c r="E14" s="628"/>
      <c r="F14" s="628"/>
      <c r="G14" s="628"/>
      <c r="H14" s="628"/>
      <c r="I14" s="628"/>
      <c r="J14" s="628"/>
      <c r="K14" s="628"/>
      <c r="L14" s="617"/>
    </row>
    <row r="15" spans="1:12" ht="13">
      <c r="A15" s="627"/>
      <c r="B15" s="628"/>
      <c r="C15" s="628"/>
      <c r="D15" s="628"/>
      <c r="E15" s="628"/>
      <c r="F15" s="628"/>
      <c r="G15" s="628"/>
      <c r="H15" s="628"/>
      <c r="I15" s="628"/>
      <c r="J15" s="628"/>
      <c r="K15" s="628"/>
      <c r="L15" s="617"/>
    </row>
    <row r="16" spans="1:12" ht="13">
      <c r="A16" s="627"/>
      <c r="B16" s="628"/>
      <c r="C16" s="628"/>
      <c r="D16" s="628"/>
      <c r="E16" s="628"/>
      <c r="F16" s="628"/>
      <c r="G16" s="628"/>
      <c r="H16" s="628"/>
      <c r="I16" s="628"/>
      <c r="J16" s="628"/>
      <c r="K16" s="628"/>
      <c r="L16" s="617"/>
    </row>
    <row r="17" spans="1:12" ht="13">
      <c r="A17" s="627"/>
      <c r="B17" s="628"/>
      <c r="C17" s="628"/>
      <c r="D17" s="628"/>
      <c r="E17" s="628"/>
      <c r="F17" s="628"/>
      <c r="G17" s="628"/>
      <c r="H17" s="628"/>
      <c r="I17" s="628"/>
      <c r="J17" s="628"/>
      <c r="K17" s="628"/>
      <c r="L17" s="617"/>
    </row>
    <row r="18" spans="1:12" ht="13">
      <c r="A18" s="627"/>
      <c r="B18" s="628"/>
      <c r="C18" s="628"/>
      <c r="D18" s="628"/>
      <c r="E18" s="628"/>
      <c r="F18" s="628"/>
      <c r="G18" s="628"/>
      <c r="H18" s="628"/>
      <c r="I18" s="628"/>
      <c r="J18" s="628"/>
      <c r="K18" s="628"/>
      <c r="L18" s="617"/>
    </row>
    <row r="19" spans="1:12" ht="13">
      <c r="A19" s="627"/>
      <c r="B19" s="628"/>
      <c r="C19" s="628"/>
      <c r="D19" s="628"/>
      <c r="E19" s="628"/>
      <c r="F19" s="628"/>
      <c r="G19" s="628"/>
      <c r="H19" s="628"/>
      <c r="I19" s="628"/>
      <c r="J19" s="628"/>
      <c r="K19" s="628"/>
      <c r="L19" s="617"/>
    </row>
    <row r="20" spans="1:12" ht="13">
      <c r="A20" s="627"/>
      <c r="B20" s="628"/>
      <c r="C20" s="628"/>
      <c r="D20" s="628"/>
      <c r="E20" s="628"/>
      <c r="F20" s="628"/>
      <c r="G20" s="628"/>
      <c r="H20" s="628"/>
      <c r="I20" s="628"/>
      <c r="J20" s="628"/>
      <c r="K20" s="628"/>
      <c r="L20" s="617"/>
    </row>
    <row r="21" spans="1:12" ht="13">
      <c r="A21" s="627"/>
      <c r="B21" s="628"/>
      <c r="C21" s="628"/>
      <c r="D21" s="628"/>
      <c r="E21" s="628"/>
      <c r="F21" s="628"/>
      <c r="G21" s="628"/>
      <c r="H21" s="628"/>
      <c r="I21" s="628"/>
      <c r="J21" s="628"/>
      <c r="K21" s="628"/>
      <c r="L21" s="617"/>
    </row>
    <row r="22" spans="1:12" ht="13">
      <c r="A22" s="627"/>
      <c r="B22" s="628"/>
      <c r="C22" s="628"/>
      <c r="D22" s="628"/>
      <c r="E22" s="628"/>
      <c r="F22" s="628"/>
      <c r="G22" s="628"/>
      <c r="H22" s="628"/>
      <c r="I22" s="628"/>
      <c r="J22" s="628"/>
      <c r="K22" s="628"/>
      <c r="L22" s="617"/>
    </row>
    <row r="23" spans="1:12" ht="13">
      <c r="A23" s="627"/>
      <c r="B23" s="628"/>
      <c r="C23" s="628"/>
      <c r="D23" s="628"/>
      <c r="E23" s="628"/>
      <c r="F23" s="628"/>
      <c r="G23" s="628"/>
      <c r="H23" s="628"/>
      <c r="I23" s="628"/>
      <c r="J23" s="628"/>
      <c r="K23" s="628"/>
      <c r="L23" s="617"/>
    </row>
    <row r="24" spans="1:12" ht="13">
      <c r="A24" s="627"/>
      <c r="B24" s="628"/>
      <c r="C24" s="628"/>
      <c r="D24" s="628"/>
      <c r="E24" s="628"/>
      <c r="F24" s="628"/>
      <c r="G24" s="628"/>
      <c r="H24" s="628"/>
      <c r="I24" s="628"/>
      <c r="J24" s="628"/>
      <c r="K24" s="628"/>
      <c r="L24" s="617"/>
    </row>
    <row r="25" spans="1:12" ht="13">
      <c r="A25" s="627"/>
      <c r="B25" s="628"/>
      <c r="C25" s="628"/>
      <c r="D25" s="628"/>
      <c r="E25" s="628"/>
      <c r="F25" s="628"/>
      <c r="G25" s="628"/>
      <c r="H25" s="628"/>
      <c r="I25" s="628"/>
      <c r="J25" s="628"/>
      <c r="K25" s="628"/>
      <c r="L25" s="617"/>
    </row>
    <row r="26" spans="1:12" ht="13">
      <c r="A26" s="627"/>
      <c r="B26" s="628"/>
      <c r="C26" s="628"/>
      <c r="D26" s="628"/>
      <c r="E26" s="628"/>
      <c r="F26" s="628"/>
      <c r="G26" s="628"/>
      <c r="H26" s="628"/>
      <c r="I26" s="628"/>
      <c r="J26" s="628"/>
      <c r="K26" s="628"/>
      <c r="L26" s="617"/>
    </row>
    <row r="27" spans="1:12" ht="13">
      <c r="A27" s="627"/>
      <c r="B27" s="628"/>
      <c r="C27" s="628"/>
      <c r="D27" s="628"/>
      <c r="E27" s="628"/>
      <c r="F27" s="628"/>
      <c r="G27" s="628"/>
      <c r="H27" s="628"/>
      <c r="I27" s="628"/>
      <c r="J27" s="628"/>
      <c r="K27" s="628"/>
      <c r="L27" s="617"/>
    </row>
    <row r="28" spans="1:12" ht="13">
      <c r="A28" s="627"/>
      <c r="B28" s="628"/>
      <c r="C28" s="628"/>
      <c r="D28" s="628"/>
      <c r="E28" s="628"/>
      <c r="F28" s="628"/>
      <c r="G28" s="628"/>
      <c r="H28" s="628"/>
      <c r="I28" s="628"/>
      <c r="J28" s="628"/>
      <c r="K28" s="628"/>
      <c r="L28" s="617"/>
    </row>
    <row r="29" spans="1:12" ht="13">
      <c r="A29" s="627"/>
      <c r="B29" s="628"/>
      <c r="C29" s="628"/>
      <c r="D29" s="628"/>
      <c r="E29" s="628"/>
      <c r="F29" s="628"/>
      <c r="G29" s="628"/>
      <c r="H29" s="628"/>
      <c r="I29" s="628"/>
      <c r="J29" s="628"/>
      <c r="K29" s="628"/>
      <c r="L29" s="617"/>
    </row>
    <row r="30" spans="1:12" ht="13">
      <c r="A30" s="627"/>
      <c r="B30" s="628"/>
      <c r="C30" s="628"/>
      <c r="D30" s="628"/>
      <c r="E30" s="628"/>
      <c r="F30" s="628"/>
      <c r="G30" s="628"/>
      <c r="H30" s="628"/>
      <c r="I30" s="628"/>
      <c r="J30" s="628"/>
      <c r="K30" s="628"/>
      <c r="L30" s="617"/>
    </row>
    <row r="31" spans="1:12" ht="13">
      <c r="A31" s="627"/>
      <c r="B31" s="628"/>
      <c r="C31" s="628"/>
      <c r="D31" s="628"/>
      <c r="E31" s="628"/>
      <c r="F31" s="628"/>
      <c r="G31" s="628"/>
      <c r="H31" s="628"/>
      <c r="I31" s="628"/>
      <c r="J31" s="628"/>
      <c r="K31" s="628"/>
      <c r="L31" s="617"/>
    </row>
    <row r="32" spans="1:12" ht="13">
      <c r="A32" s="627"/>
      <c r="B32" s="628"/>
      <c r="C32" s="628"/>
      <c r="D32" s="628"/>
      <c r="E32" s="628"/>
      <c r="F32" s="628"/>
      <c r="G32" s="628"/>
      <c r="H32" s="628"/>
      <c r="I32" s="628"/>
      <c r="J32" s="628"/>
      <c r="K32" s="628"/>
      <c r="L32" s="617"/>
    </row>
    <row r="33" spans="1:12" ht="13">
      <c r="A33" s="627"/>
      <c r="B33" s="628"/>
      <c r="C33" s="628"/>
      <c r="D33" s="628"/>
      <c r="E33" s="628"/>
      <c r="F33" s="628"/>
      <c r="G33" s="628"/>
      <c r="H33" s="628"/>
      <c r="I33" s="628"/>
      <c r="J33" s="628"/>
      <c r="K33" s="628"/>
      <c r="L33" s="617"/>
    </row>
    <row r="34" spans="1:12" ht="13">
      <c r="A34" s="617"/>
      <c r="B34" s="628"/>
      <c r="C34" s="628"/>
      <c r="D34" s="628"/>
      <c r="E34" s="628"/>
      <c r="F34" s="628"/>
      <c r="G34" s="628"/>
      <c r="H34" s="628"/>
      <c r="I34" s="628"/>
      <c r="J34" s="628"/>
      <c r="K34" s="628"/>
      <c r="L34" s="617"/>
    </row>
    <row r="35" spans="1:12" ht="13">
      <c r="A35" s="671"/>
      <c r="B35" s="628"/>
      <c r="C35" s="628"/>
      <c r="D35" s="628"/>
      <c r="E35" s="628"/>
      <c r="F35" s="628"/>
      <c r="G35" s="628"/>
      <c r="H35" s="628"/>
      <c r="I35" s="628"/>
      <c r="J35" s="628"/>
      <c r="K35" s="628"/>
      <c r="L35" s="617"/>
    </row>
    <row r="36" spans="1:12" ht="13">
      <c r="A36" s="624" t="s">
        <v>329</v>
      </c>
      <c r="B36" s="628"/>
      <c r="C36" s="628"/>
      <c r="D36" s="628"/>
      <c r="E36" s="628"/>
      <c r="F36" s="628"/>
      <c r="G36" s="628"/>
      <c r="H36" s="628"/>
      <c r="I36" s="628"/>
      <c r="J36" s="628"/>
      <c r="K36" s="628"/>
      <c r="L36" s="617"/>
    </row>
    <row r="37" spans="1:12" ht="13">
      <c r="A37" s="672" t="s">
        <v>330</v>
      </c>
      <c r="B37" s="628"/>
      <c r="C37" s="628"/>
      <c r="D37" s="628"/>
      <c r="E37" s="628"/>
      <c r="F37" s="628"/>
      <c r="G37" s="628"/>
      <c r="H37" s="628"/>
      <c r="I37" s="628"/>
      <c r="J37" s="628"/>
      <c r="K37" s="628"/>
      <c r="L37" s="617"/>
    </row>
    <row r="38" spans="1:12" ht="13">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ht="13">
      <c r="A43" s="677"/>
      <c r="B43" s="678"/>
      <c r="C43" s="678"/>
      <c r="E43" s="679"/>
      <c r="F43" s="679"/>
      <c r="G43" s="679"/>
      <c r="H43" s="679"/>
      <c r="I43" s="679"/>
      <c r="J43" s="679"/>
      <c r="K43" s="679"/>
    </row>
    <row r="44" spans="1:12" ht="31.5">
      <c r="A44" s="680" t="s">
        <v>322</v>
      </c>
      <c r="B44" s="681" t="s">
        <v>332</v>
      </c>
      <c r="C44" s="682"/>
      <c r="D44" s="680" t="s">
        <v>333</v>
      </c>
      <c r="E44" s="680" t="s">
        <v>334</v>
      </c>
      <c r="F44" s="680" t="s">
        <v>335</v>
      </c>
      <c r="G44" s="680" t="s">
        <v>336</v>
      </c>
      <c r="H44" s="680" t="s">
        <v>337</v>
      </c>
    </row>
    <row r="45" spans="1:12">
      <c r="A45" s="683" t="s">
        <v>75</v>
      </c>
      <c r="B45" s="684">
        <v>11506.090537343571</v>
      </c>
      <c r="C45" s="685" t="s">
        <v>153</v>
      </c>
      <c r="D45" s="684">
        <v>8117.5143332958505</v>
      </c>
      <c r="E45" s="684">
        <v>6132.1310661860589</v>
      </c>
      <c r="F45" s="684">
        <v>-584.10497520771617</v>
      </c>
      <c r="G45" s="684">
        <v>-558.76331919622919</v>
      </c>
      <c r="H45" s="686">
        <v>3128.2515615137404</v>
      </c>
    </row>
    <row r="46" spans="1:12">
      <c r="A46" s="687" t="s">
        <v>5</v>
      </c>
      <c r="B46" s="688">
        <v>5379.0672263749611</v>
      </c>
      <c r="C46" s="689" t="s">
        <v>153</v>
      </c>
      <c r="D46" s="688">
        <v>1990.4910223272414</v>
      </c>
      <c r="E46" s="688">
        <v>213.73175166635707</v>
      </c>
      <c r="F46" s="688">
        <v>-74.675868825664324</v>
      </c>
      <c r="G46" s="688">
        <v>523.36835576366946</v>
      </c>
      <c r="H46" s="690">
        <v>1328.0667837228789</v>
      </c>
    </row>
    <row r="47" spans="1:12">
      <c r="A47" s="683" t="s">
        <v>155</v>
      </c>
      <c r="B47" s="684">
        <v>5299.7052864495436</v>
      </c>
      <c r="C47" s="685" t="s">
        <v>153</v>
      </c>
      <c r="D47" s="684">
        <v>1911.1290824018238</v>
      </c>
      <c r="E47" s="684">
        <v>381.83686729892173</v>
      </c>
      <c r="F47" s="684">
        <v>57.886966197913019</v>
      </c>
      <c r="G47" s="684">
        <v>939.25944644563367</v>
      </c>
      <c r="H47" s="686">
        <v>532.1458024593569</v>
      </c>
    </row>
    <row r="48" spans="1:12">
      <c r="A48" s="687" t="s">
        <v>19</v>
      </c>
      <c r="B48" s="688">
        <v>5181.4302607350146</v>
      </c>
      <c r="C48" s="689" t="s">
        <v>153</v>
      </c>
      <c r="D48" s="688">
        <v>1792.8540566872948</v>
      </c>
      <c r="E48" s="688">
        <v>1874.1509294495384</v>
      </c>
      <c r="F48" s="688">
        <v>-238.8751416589426</v>
      </c>
      <c r="G48" s="688">
        <v>-394.26315172617933</v>
      </c>
      <c r="H48" s="690">
        <v>551.84142062287856</v>
      </c>
    </row>
    <row r="49" spans="1:8">
      <c r="A49" s="683" t="s">
        <v>156</v>
      </c>
      <c r="B49" s="684">
        <v>5155.9250654731741</v>
      </c>
      <c r="C49" s="685" t="s">
        <v>153</v>
      </c>
      <c r="D49" s="684">
        <v>1767.3488614254543</v>
      </c>
      <c r="E49" s="684">
        <v>260.67366228660745</v>
      </c>
      <c r="F49" s="684">
        <v>247.20472874008453</v>
      </c>
      <c r="G49" s="684">
        <v>104.22490528301533</v>
      </c>
      <c r="H49" s="686">
        <v>1155.245565115747</v>
      </c>
    </row>
    <row r="50" spans="1:8">
      <c r="A50" s="687" t="s">
        <v>14</v>
      </c>
      <c r="B50" s="688">
        <v>4787.9703087453063</v>
      </c>
      <c r="C50" s="689" t="s">
        <v>154</v>
      </c>
      <c r="D50" s="688">
        <v>1399.3941046975865</v>
      </c>
      <c r="E50" s="688">
        <v>-186.81802765163158</v>
      </c>
      <c r="F50" s="688">
        <v>-332.10667713416041</v>
      </c>
      <c r="G50" s="688">
        <v>612.58462716788085</v>
      </c>
      <c r="H50" s="690">
        <v>1305.7341823154984</v>
      </c>
    </row>
    <row r="51" spans="1:8">
      <c r="A51" s="683" t="s">
        <v>3</v>
      </c>
      <c r="B51" s="684">
        <v>4752.3224466354441</v>
      </c>
      <c r="C51" s="685" t="s">
        <v>154</v>
      </c>
      <c r="D51" s="684">
        <v>1363.7462425877243</v>
      </c>
      <c r="E51" s="684">
        <v>712.0695223101194</v>
      </c>
      <c r="F51" s="684">
        <v>63.214215219899565</v>
      </c>
      <c r="G51" s="684">
        <v>129.50687801000737</v>
      </c>
      <c r="H51" s="686">
        <v>458.95562704769901</v>
      </c>
    </row>
    <row r="52" spans="1:8">
      <c r="A52" s="687" t="s">
        <v>18</v>
      </c>
      <c r="B52" s="688">
        <v>4576.0989204592433</v>
      </c>
      <c r="C52" s="689" t="s">
        <v>154</v>
      </c>
      <c r="D52" s="688">
        <v>1187.5227164115236</v>
      </c>
      <c r="E52" s="688">
        <v>993.26975974570462</v>
      </c>
      <c r="F52" s="688">
        <v>410.35390679359875</v>
      </c>
      <c r="G52" s="688">
        <v>-682.29791331013087</v>
      </c>
      <c r="H52" s="690">
        <v>466.1969631823514</v>
      </c>
    </row>
    <row r="53" spans="1:8">
      <c r="A53" s="683" t="s">
        <v>11</v>
      </c>
      <c r="B53" s="684">
        <v>4548.2791067938906</v>
      </c>
      <c r="C53" s="685" t="s">
        <v>154</v>
      </c>
      <c r="D53" s="684">
        <v>1159.7029027461708</v>
      </c>
      <c r="E53" s="684">
        <v>-679.96799898475581</v>
      </c>
      <c r="F53" s="684">
        <v>-720.27699689355018</v>
      </c>
      <c r="G53" s="684">
        <v>356.13985580762625</v>
      </c>
      <c r="H53" s="686">
        <v>2203.80804281685</v>
      </c>
    </row>
    <row r="54" spans="1:8">
      <c r="A54" s="687" t="s">
        <v>2</v>
      </c>
      <c r="B54" s="688">
        <v>4503.6393248510121</v>
      </c>
      <c r="C54" s="689" t="s">
        <v>154</v>
      </c>
      <c r="D54" s="688">
        <v>1115.0631208032923</v>
      </c>
      <c r="E54" s="688">
        <v>-41.396139089773193</v>
      </c>
      <c r="F54" s="688">
        <v>-211.2625664188912</v>
      </c>
      <c r="G54" s="688">
        <v>125.93354381668398</v>
      </c>
      <c r="H54" s="690">
        <v>1241.7882824952731</v>
      </c>
    </row>
    <row r="55" spans="1:8">
      <c r="A55" s="683" t="s">
        <v>26</v>
      </c>
      <c r="B55" s="684">
        <v>4379.9506558941221</v>
      </c>
      <c r="C55" s="685" t="s">
        <v>154</v>
      </c>
      <c r="D55" s="684">
        <v>991.37445184640228</v>
      </c>
      <c r="E55" s="684">
        <v>191.76648603347468</v>
      </c>
      <c r="F55" s="684">
        <v>569.98054923177096</v>
      </c>
      <c r="G55" s="684">
        <v>-156.66578094770767</v>
      </c>
      <c r="H55" s="686">
        <v>386.29319752886363</v>
      </c>
    </row>
    <row r="56" spans="1:8">
      <c r="A56" s="687" t="s">
        <v>109</v>
      </c>
      <c r="B56" s="688">
        <v>4186.3427731267811</v>
      </c>
      <c r="C56" s="689" t="s">
        <v>153</v>
      </c>
      <c r="D56" s="688">
        <v>797.76656907906136</v>
      </c>
      <c r="E56" s="688">
        <v>1005.3276071335873</v>
      </c>
      <c r="F56" s="688">
        <v>80.480124071786094</v>
      </c>
      <c r="G56" s="688">
        <v>-269.17530996176743</v>
      </c>
      <c r="H56" s="690">
        <v>-18.865852164544439</v>
      </c>
    </row>
    <row r="57" spans="1:8">
      <c r="A57" s="683" t="s">
        <v>17</v>
      </c>
      <c r="B57" s="684">
        <v>4096.6805353999462</v>
      </c>
      <c r="C57" s="685" t="s">
        <v>153</v>
      </c>
      <c r="D57" s="684">
        <v>708.10433135222638</v>
      </c>
      <c r="E57" s="684">
        <v>1500.5110444415168</v>
      </c>
      <c r="F57" s="684">
        <v>334.59932655969055</v>
      </c>
      <c r="G57" s="684">
        <v>-347.23274036983008</v>
      </c>
      <c r="H57" s="686">
        <v>-779.77329927915116</v>
      </c>
    </row>
    <row r="58" spans="1:8">
      <c r="A58" s="687" t="s">
        <v>157</v>
      </c>
      <c r="B58" s="688">
        <v>3980.7575257939789</v>
      </c>
      <c r="C58" s="689" t="s">
        <v>153</v>
      </c>
      <c r="D58" s="688">
        <v>592.18132174625907</v>
      </c>
      <c r="E58" s="688">
        <v>1429.0413675865391</v>
      </c>
      <c r="F58" s="688">
        <v>23.203585425605496</v>
      </c>
      <c r="G58" s="688">
        <v>-305.89166226876722</v>
      </c>
      <c r="H58" s="690">
        <v>-554.17196899711917</v>
      </c>
    </row>
    <row r="59" spans="1:8">
      <c r="A59" s="683" t="s">
        <v>23</v>
      </c>
      <c r="B59" s="684">
        <v>3894.4900007179408</v>
      </c>
      <c r="C59" s="685" t="s">
        <v>153</v>
      </c>
      <c r="D59" s="684">
        <v>505.91379667022102</v>
      </c>
      <c r="E59" s="684">
        <v>-571.18169071150749</v>
      </c>
      <c r="F59" s="684">
        <v>-96.549284435419125</v>
      </c>
      <c r="G59" s="684">
        <v>451.60431443800729</v>
      </c>
      <c r="H59" s="686">
        <v>722.04045737913998</v>
      </c>
    </row>
    <row r="60" spans="1:8">
      <c r="A60" s="687" t="s">
        <v>4</v>
      </c>
      <c r="B60" s="688">
        <v>3845.8161490683228</v>
      </c>
      <c r="C60" s="689" t="s">
        <v>154</v>
      </c>
      <c r="D60" s="688">
        <v>457.23994502060305</v>
      </c>
      <c r="E60" s="688">
        <v>1205.8601700249724</v>
      </c>
      <c r="F60" s="688">
        <v>365.28618020750116</v>
      </c>
      <c r="G60" s="688">
        <v>-1331.9157014221748</v>
      </c>
      <c r="H60" s="690">
        <v>218.00929621030437</v>
      </c>
    </row>
    <row r="61" spans="1:8">
      <c r="A61" s="683" t="s">
        <v>12</v>
      </c>
      <c r="B61" s="684">
        <v>3552.4080907343082</v>
      </c>
      <c r="C61" s="685" t="s">
        <v>154</v>
      </c>
      <c r="D61" s="684">
        <v>163.8318866865884</v>
      </c>
      <c r="E61" s="684">
        <v>354.33667527860587</v>
      </c>
      <c r="F61" s="684">
        <v>-78.217575035725432</v>
      </c>
      <c r="G61" s="684">
        <v>394.44177282591687</v>
      </c>
      <c r="H61" s="686">
        <v>-506.72898638220931</v>
      </c>
    </row>
    <row r="62" spans="1:8">
      <c r="A62" s="687" t="s">
        <v>134</v>
      </c>
      <c r="B62" s="688">
        <v>3128.1050781563945</v>
      </c>
      <c r="C62" s="689" t="s">
        <v>154</v>
      </c>
      <c r="D62" s="688">
        <v>-260.4711258913253</v>
      </c>
      <c r="E62" s="688">
        <v>-2013.2404668560207</v>
      </c>
      <c r="F62" s="688">
        <v>-524.57332054947892</v>
      </c>
      <c r="G62" s="688">
        <v>1371.4954866950491</v>
      </c>
      <c r="H62" s="690">
        <v>905.84717481912548</v>
      </c>
    </row>
    <row r="63" spans="1:8">
      <c r="A63" s="683" t="s">
        <v>82</v>
      </c>
      <c r="B63" s="684">
        <v>3072.7334323837295</v>
      </c>
      <c r="C63" s="685" t="s">
        <v>153</v>
      </c>
      <c r="D63" s="684">
        <v>-315.84277166399033</v>
      </c>
      <c r="E63" s="684">
        <v>-698.64966175042514</v>
      </c>
      <c r="F63" s="684">
        <v>253.86083137435199</v>
      </c>
      <c r="G63" s="684">
        <v>345.08833744921537</v>
      </c>
      <c r="H63" s="686">
        <v>-216.14227873713261</v>
      </c>
    </row>
    <row r="64" spans="1:8">
      <c r="A64" s="687" t="s">
        <v>21</v>
      </c>
      <c r="B64" s="688">
        <v>2881.5088480565573</v>
      </c>
      <c r="C64" s="689" t="s">
        <v>154</v>
      </c>
      <c r="D64" s="688">
        <v>-507.06735599116246</v>
      </c>
      <c r="E64" s="688">
        <v>183.98328077669433</v>
      </c>
      <c r="F64" s="688">
        <v>-267.78315003503235</v>
      </c>
      <c r="G64" s="688">
        <v>707.14835607772602</v>
      </c>
      <c r="H64" s="690">
        <v>-1130.41584281055</v>
      </c>
    </row>
    <row r="65" spans="1:8">
      <c r="A65" s="683" t="s">
        <v>27</v>
      </c>
      <c r="B65" s="684">
        <v>2560.0661307580367</v>
      </c>
      <c r="C65" s="685" t="s">
        <v>153</v>
      </c>
      <c r="D65" s="684">
        <v>-828.51007328968308</v>
      </c>
      <c r="E65" s="684">
        <v>-1080.6093670745515</v>
      </c>
      <c r="F65" s="684">
        <v>275.12654035986498</v>
      </c>
      <c r="G65" s="684">
        <v>12.123874421569418</v>
      </c>
      <c r="H65" s="686">
        <v>-35.151120996565837</v>
      </c>
    </row>
    <row r="66" spans="1:8">
      <c r="A66" s="687" t="s">
        <v>24</v>
      </c>
      <c r="B66" s="688">
        <v>2487.4409190676201</v>
      </c>
      <c r="C66" s="689" t="s">
        <v>153</v>
      </c>
      <c r="D66" s="688">
        <v>-901.13528498009964</v>
      </c>
      <c r="E66" s="688">
        <v>-561.55241813680698</v>
      </c>
      <c r="F66" s="688">
        <v>233.29896890492046</v>
      </c>
      <c r="G66" s="688">
        <v>161.7421980315201</v>
      </c>
      <c r="H66" s="690">
        <v>-734.62403377973294</v>
      </c>
    </row>
    <row r="67" spans="1:8">
      <c r="A67" s="683" t="s">
        <v>28</v>
      </c>
      <c r="B67" s="684">
        <v>2364.5515117431619</v>
      </c>
      <c r="C67" s="685" t="s">
        <v>154</v>
      </c>
      <c r="D67" s="684">
        <v>-1024.0246923045579</v>
      </c>
      <c r="E67" s="684">
        <v>-1696.9041076164131</v>
      </c>
      <c r="F67" s="684">
        <v>-359.84808750405767</v>
      </c>
      <c r="G67" s="684">
        <v>671.00288724561972</v>
      </c>
      <c r="H67" s="686">
        <v>361.72461557029357</v>
      </c>
    </row>
    <row r="68" spans="1:8">
      <c r="A68" s="687" t="s">
        <v>31</v>
      </c>
      <c r="B68" s="688">
        <v>1775.994706000278</v>
      </c>
      <c r="C68" s="689" t="s">
        <v>153</v>
      </c>
      <c r="D68" s="688">
        <v>-1612.5814980474418</v>
      </c>
      <c r="E68" s="688">
        <v>-2167.9103231071977</v>
      </c>
      <c r="F68" s="688">
        <v>-673.59543842541143</v>
      </c>
      <c r="G68" s="688">
        <v>383.69393147894334</v>
      </c>
      <c r="H68" s="690">
        <v>845.23033200622376</v>
      </c>
    </row>
    <row r="69" spans="1:8">
      <c r="A69" s="683" t="s">
        <v>248</v>
      </c>
      <c r="B69" s="684">
        <v>1539.8099655375725</v>
      </c>
      <c r="C69" s="685" t="s">
        <v>154</v>
      </c>
      <c r="D69" s="684">
        <v>-1848.7662385101473</v>
      </c>
      <c r="E69" s="684">
        <v>-2103.0692959074108</v>
      </c>
      <c r="F69" s="684">
        <v>-116.38274193292607</v>
      </c>
      <c r="G69" s="684">
        <v>261.13219411732456</v>
      </c>
      <c r="H69" s="686">
        <v>109.55360521286526</v>
      </c>
    </row>
    <row r="70" spans="1:8">
      <c r="A70" s="687" t="s">
        <v>41</v>
      </c>
      <c r="B70" s="688">
        <v>1537.8420374688999</v>
      </c>
      <c r="C70" s="689" t="s">
        <v>153</v>
      </c>
      <c r="D70" s="688">
        <v>-1850.7341665788199</v>
      </c>
      <c r="E70" s="688">
        <v>-978.67796215307146</v>
      </c>
      <c r="F70" s="688">
        <v>-211.34365895877465</v>
      </c>
      <c r="G70" s="688">
        <v>769.86754766391175</v>
      </c>
      <c r="H70" s="690">
        <v>-1430.580093130885</v>
      </c>
    </row>
    <row r="71" spans="1:8">
      <c r="A71" s="683" t="s">
        <v>120</v>
      </c>
      <c r="B71" s="684">
        <v>1342.6997435134024</v>
      </c>
      <c r="C71" s="685" t="s">
        <v>153</v>
      </c>
      <c r="D71" s="684">
        <v>-2045.8764605343174</v>
      </c>
      <c r="E71" s="684">
        <v>-1196.3246293846266</v>
      </c>
      <c r="F71" s="684">
        <v>346.47042375355471</v>
      </c>
      <c r="G71" s="684">
        <v>-1147.7547697692112</v>
      </c>
      <c r="H71" s="686">
        <v>-48.267485134033834</v>
      </c>
    </row>
    <row r="72" spans="1:8">
      <c r="A72" s="687" t="s">
        <v>86</v>
      </c>
      <c r="B72" s="688">
        <v>1333.0331006530062</v>
      </c>
      <c r="C72" s="689" t="s">
        <v>153</v>
      </c>
      <c r="D72" s="688">
        <v>-2055.5431033947134</v>
      </c>
      <c r="E72" s="688">
        <v>-2182.2953875206854</v>
      </c>
      <c r="F72" s="688">
        <v>-238.41627490925597</v>
      </c>
      <c r="G72" s="688">
        <v>154.87656371711131</v>
      </c>
      <c r="H72" s="690">
        <v>210.2919953181171</v>
      </c>
    </row>
    <row r="73" spans="1:8">
      <c r="A73" s="683" t="s">
        <v>42</v>
      </c>
      <c r="B73" s="684">
        <v>999.68143608220635</v>
      </c>
      <c r="C73" s="685" t="s">
        <v>154</v>
      </c>
      <c r="D73" s="684">
        <v>-2388.8947679655134</v>
      </c>
      <c r="E73" s="684">
        <v>-427.49220033337275</v>
      </c>
      <c r="F73" s="684">
        <v>524.11016064118883</v>
      </c>
      <c r="G73" s="684">
        <v>-861.73131482270173</v>
      </c>
      <c r="H73" s="686">
        <v>-1623.7814134506275</v>
      </c>
    </row>
    <row r="74" spans="1:8">
      <c r="A74" s="687" t="s">
        <v>308</v>
      </c>
      <c r="B74" s="688" t="s">
        <v>153</v>
      </c>
      <c r="C74" s="689" t="s">
        <v>154</v>
      </c>
      <c r="D74" s="688" t="s">
        <v>153</v>
      </c>
      <c r="E74" s="688" t="s">
        <v>153</v>
      </c>
      <c r="F74" s="688" t="s">
        <v>153</v>
      </c>
      <c r="G74" s="688" t="s">
        <v>153</v>
      </c>
      <c r="H74" s="690" t="s">
        <v>153</v>
      </c>
    </row>
    <row r="75" spans="1:8">
      <c r="A75" s="683" t="s">
        <v>121</v>
      </c>
      <c r="B75" s="684" t="s">
        <v>153</v>
      </c>
      <c r="C75" s="685" t="s">
        <v>154</v>
      </c>
      <c r="D75" s="684" t="s">
        <v>153</v>
      </c>
      <c r="E75" s="684" t="s">
        <v>153</v>
      </c>
      <c r="F75" s="684" t="s">
        <v>153</v>
      </c>
      <c r="G75" s="684" t="s">
        <v>153</v>
      </c>
      <c r="H75" s="686" t="s">
        <v>153</v>
      </c>
    </row>
    <row r="76" spans="1:8">
      <c r="A76" s="687" t="s">
        <v>22</v>
      </c>
      <c r="B76" s="688" t="s">
        <v>153</v>
      </c>
      <c r="C76" s="689" t="s">
        <v>154</v>
      </c>
      <c r="D76" s="688" t="s">
        <v>153</v>
      </c>
      <c r="E76" s="688" t="s">
        <v>153</v>
      </c>
      <c r="F76" s="688" t="s">
        <v>153</v>
      </c>
      <c r="G76" s="688" t="s">
        <v>153</v>
      </c>
      <c r="H76" s="690" t="s">
        <v>153</v>
      </c>
    </row>
    <row r="77" spans="1:8">
      <c r="A77" s="683" t="s">
        <v>7</v>
      </c>
      <c r="B77" s="684" t="s">
        <v>153</v>
      </c>
      <c r="C77" s="685" t="s">
        <v>154</v>
      </c>
      <c r="D77" s="684" t="s">
        <v>153</v>
      </c>
      <c r="E77" s="684" t="s">
        <v>153</v>
      </c>
      <c r="F77" s="684" t="s">
        <v>153</v>
      </c>
      <c r="G77" s="684" t="s">
        <v>153</v>
      </c>
      <c r="H77" s="686" t="s">
        <v>153</v>
      </c>
    </row>
    <row r="78" spans="1:8">
      <c r="A78" s="687" t="s">
        <v>309</v>
      </c>
      <c r="B78" s="688" t="s">
        <v>153</v>
      </c>
      <c r="C78" s="689" t="s">
        <v>154</v>
      </c>
      <c r="D78" s="688" t="s">
        <v>153</v>
      </c>
      <c r="E78" s="688" t="s">
        <v>153</v>
      </c>
      <c r="F78" s="688" t="s">
        <v>153</v>
      </c>
      <c r="G78" s="688" t="s">
        <v>153</v>
      </c>
      <c r="H78" s="690" t="s">
        <v>153</v>
      </c>
    </row>
    <row r="79" spans="1:8">
      <c r="A79" s="683" t="s">
        <v>8</v>
      </c>
      <c r="B79" s="684" t="s">
        <v>153</v>
      </c>
      <c r="C79" s="685" t="s">
        <v>154</v>
      </c>
      <c r="D79" s="684" t="s">
        <v>153</v>
      </c>
      <c r="E79" s="684" t="s">
        <v>153</v>
      </c>
      <c r="F79" s="684" t="s">
        <v>153</v>
      </c>
      <c r="G79" s="684" t="s">
        <v>153</v>
      </c>
      <c r="H79" s="686" t="s">
        <v>153</v>
      </c>
    </row>
    <row r="80" spans="1:8">
      <c r="A80" s="687" t="s">
        <v>25</v>
      </c>
      <c r="B80" s="688" t="s">
        <v>153</v>
      </c>
      <c r="C80" s="689" t="s">
        <v>154</v>
      </c>
      <c r="D80" s="688" t="s">
        <v>153</v>
      </c>
      <c r="E80" s="688" t="s">
        <v>153</v>
      </c>
      <c r="F80" s="688" t="s">
        <v>153</v>
      </c>
      <c r="G80" s="688" t="s">
        <v>153</v>
      </c>
      <c r="H80" s="690" t="s">
        <v>153</v>
      </c>
    </row>
    <row r="81" spans="1:8">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81"/>
  <sheetViews>
    <sheetView topLeftCell="H5" workbookViewId="0">
      <selection activeCell="M39" sqref="M39"/>
    </sheetView>
  </sheetViews>
  <sheetFormatPr defaultColWidth="8.81640625" defaultRowHeight="12.5"/>
  <cols>
    <col min="1" max="1" width="17.1796875" style="659" customWidth="1"/>
    <col min="2" max="2" width="6" style="659" customWidth="1"/>
    <col min="3" max="3" width="2.453125" style="659" bestFit="1" customWidth="1"/>
    <col min="4" max="4" width="11.453125" style="659" bestFit="1" customWidth="1"/>
    <col min="5" max="5" width="8.453125" style="659" bestFit="1" customWidth="1"/>
    <col min="6" max="6" width="11.26953125" style="659" bestFit="1" customWidth="1"/>
    <col min="7" max="7" width="10" style="659" bestFit="1" customWidth="1"/>
    <col min="8" max="8" width="11.1796875" style="659" bestFit="1" customWidth="1"/>
    <col min="9" max="10" width="10.81640625" style="659" customWidth="1"/>
    <col min="11" max="11" width="11" style="659" customWidth="1"/>
    <col min="12" max="12" width="10.7265625" style="659" customWidth="1"/>
    <col min="13" max="13" width="18.1796875" style="659" customWidth="1"/>
    <col min="14" max="16384" width="8.8164062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ht="13">
      <c r="A6" s="668" t="s">
        <v>325</v>
      </c>
      <c r="B6" s="669"/>
      <c r="C6" s="669"/>
      <c r="D6" s="669"/>
      <c r="E6" s="669"/>
      <c r="F6" s="669"/>
      <c r="G6" s="669"/>
      <c r="H6" s="669"/>
      <c r="I6" s="669"/>
      <c r="J6" s="669"/>
      <c r="K6" s="669"/>
      <c r="L6" s="617"/>
    </row>
    <row r="7" spans="1:12" ht="13">
      <c r="A7" s="668" t="s">
        <v>326</v>
      </c>
      <c r="B7" s="670"/>
      <c r="C7" s="670"/>
      <c r="D7" s="670"/>
      <c r="E7" s="670"/>
      <c r="F7" s="670"/>
      <c r="G7" s="670"/>
      <c r="H7" s="670"/>
      <c r="I7" s="670"/>
      <c r="J7" s="670"/>
      <c r="K7" s="670"/>
      <c r="L7" s="617"/>
    </row>
    <row r="8" spans="1:12" ht="13">
      <c r="A8" s="624" t="s">
        <v>327</v>
      </c>
      <c r="B8" s="625"/>
      <c r="C8" s="625"/>
      <c r="D8" s="625"/>
      <c r="E8" s="625"/>
      <c r="F8" s="625"/>
      <c r="G8" s="625"/>
      <c r="H8" s="625"/>
      <c r="I8" s="625"/>
      <c r="J8" s="625"/>
      <c r="K8" s="625"/>
      <c r="L8" s="617"/>
    </row>
    <row r="9" spans="1:12" ht="69" customHeight="1">
      <c r="A9" s="819" t="s">
        <v>328</v>
      </c>
      <c r="B9" s="820"/>
      <c r="C9" s="820"/>
      <c r="D9" s="820"/>
      <c r="E9" s="820"/>
      <c r="F9" s="820"/>
      <c r="G9" s="820"/>
      <c r="H9" s="820"/>
      <c r="I9" s="820"/>
      <c r="J9" s="820"/>
      <c r="K9" s="820"/>
      <c r="L9" s="820"/>
    </row>
    <row r="10" spans="1:12" ht="17.25" customHeight="1">
      <c r="A10" s="621"/>
      <c r="B10" s="621"/>
      <c r="C10" s="621"/>
      <c r="D10" s="621"/>
      <c r="E10" s="621"/>
      <c r="F10" s="621"/>
      <c r="G10" s="621"/>
      <c r="H10" s="621"/>
      <c r="I10" s="621"/>
      <c r="J10" s="621"/>
      <c r="K10" s="621"/>
      <c r="L10" s="617"/>
    </row>
    <row r="11" spans="1:12" ht="13">
      <c r="A11" s="627"/>
      <c r="B11" s="628"/>
      <c r="C11" s="628"/>
      <c r="D11" s="628"/>
      <c r="E11" s="628"/>
      <c r="F11" s="628"/>
      <c r="G11" s="628"/>
      <c r="H11" s="628"/>
      <c r="I11" s="628"/>
      <c r="J11" s="628"/>
      <c r="K11" s="628"/>
      <c r="L11" s="617"/>
    </row>
    <row r="12" spans="1:12" ht="13">
      <c r="A12" s="627"/>
      <c r="B12" s="628"/>
      <c r="C12" s="628"/>
      <c r="D12" s="628"/>
      <c r="E12" s="628"/>
      <c r="F12" s="628"/>
      <c r="G12" s="628"/>
      <c r="H12" s="628"/>
      <c r="I12" s="628"/>
      <c r="J12" s="628"/>
      <c r="K12" s="628"/>
      <c r="L12" s="617"/>
    </row>
    <row r="13" spans="1:12" ht="13">
      <c r="A13" s="627"/>
      <c r="B13" s="628"/>
      <c r="C13" s="628"/>
      <c r="D13" s="628"/>
      <c r="E13" s="628"/>
      <c r="F13" s="628"/>
      <c r="G13" s="628"/>
      <c r="H13" s="628"/>
      <c r="I13" s="628"/>
      <c r="J13" s="628"/>
      <c r="K13" s="628"/>
      <c r="L13" s="617"/>
    </row>
    <row r="14" spans="1:12" ht="13">
      <c r="A14" s="627"/>
      <c r="B14" s="628"/>
      <c r="C14" s="628"/>
      <c r="D14" s="628"/>
      <c r="E14" s="628"/>
      <c r="F14" s="628"/>
      <c r="G14" s="628"/>
      <c r="H14" s="628"/>
      <c r="I14" s="628"/>
      <c r="J14" s="628"/>
      <c r="K14" s="628"/>
      <c r="L14" s="617"/>
    </row>
    <row r="15" spans="1:12" ht="13">
      <c r="A15" s="627"/>
      <c r="B15" s="628"/>
      <c r="C15" s="628"/>
      <c r="D15" s="628"/>
      <c r="E15" s="628"/>
      <c r="F15" s="628"/>
      <c r="G15" s="628"/>
      <c r="H15" s="628"/>
      <c r="I15" s="628"/>
      <c r="J15" s="628"/>
      <c r="K15" s="628"/>
      <c r="L15" s="617"/>
    </row>
    <row r="16" spans="1:12" ht="13">
      <c r="A16" s="627"/>
      <c r="B16" s="628"/>
      <c r="C16" s="628"/>
      <c r="D16" s="628"/>
      <c r="E16" s="628"/>
      <c r="F16" s="628"/>
      <c r="G16" s="628"/>
      <c r="H16" s="628"/>
      <c r="I16" s="628"/>
      <c r="J16" s="628"/>
      <c r="K16" s="628"/>
      <c r="L16" s="617"/>
    </row>
    <row r="17" spans="1:12" ht="13">
      <c r="A17" s="627"/>
      <c r="B17" s="628"/>
      <c r="C17" s="628"/>
      <c r="D17" s="628"/>
      <c r="E17" s="628"/>
      <c r="F17" s="628"/>
      <c r="G17" s="628"/>
      <c r="H17" s="628"/>
      <c r="I17" s="628"/>
      <c r="J17" s="628"/>
      <c r="K17" s="628"/>
      <c r="L17" s="617"/>
    </row>
    <row r="18" spans="1:12" ht="13">
      <c r="A18" s="627"/>
      <c r="B18" s="628"/>
      <c r="C18" s="628"/>
      <c r="D18" s="628"/>
      <c r="E18" s="628"/>
      <c r="F18" s="628"/>
      <c r="G18" s="628"/>
      <c r="H18" s="628"/>
      <c r="I18" s="628"/>
      <c r="J18" s="628"/>
      <c r="K18" s="628"/>
      <c r="L18" s="617"/>
    </row>
    <row r="19" spans="1:12" ht="13">
      <c r="A19" s="627"/>
      <c r="B19" s="628"/>
      <c r="C19" s="628"/>
      <c r="D19" s="628"/>
      <c r="E19" s="628"/>
      <c r="F19" s="628"/>
      <c r="G19" s="628"/>
      <c r="H19" s="628"/>
      <c r="I19" s="628"/>
      <c r="J19" s="628"/>
      <c r="K19" s="628"/>
      <c r="L19" s="617"/>
    </row>
    <row r="20" spans="1:12" ht="13">
      <c r="A20" s="627"/>
      <c r="B20" s="628"/>
      <c r="C20" s="628"/>
      <c r="D20" s="628"/>
      <c r="E20" s="628"/>
      <c r="F20" s="628"/>
      <c r="G20" s="628"/>
      <c r="H20" s="628"/>
      <c r="I20" s="628"/>
      <c r="J20" s="628"/>
      <c r="K20" s="628"/>
      <c r="L20" s="617"/>
    </row>
    <row r="21" spans="1:12" ht="13">
      <c r="A21" s="627"/>
      <c r="B21" s="628"/>
      <c r="C21" s="628"/>
      <c r="D21" s="628"/>
      <c r="E21" s="628"/>
      <c r="F21" s="628"/>
      <c r="G21" s="628"/>
      <c r="H21" s="628"/>
      <c r="I21" s="628"/>
      <c r="J21" s="628"/>
      <c r="K21" s="628"/>
      <c r="L21" s="617"/>
    </row>
    <row r="22" spans="1:12" ht="13">
      <c r="A22" s="627"/>
      <c r="B22" s="628"/>
      <c r="C22" s="628"/>
      <c r="D22" s="628"/>
      <c r="E22" s="628"/>
      <c r="F22" s="628"/>
      <c r="G22" s="628"/>
      <c r="H22" s="628"/>
      <c r="I22" s="628"/>
      <c r="J22" s="628"/>
      <c r="K22" s="628"/>
      <c r="L22" s="617"/>
    </row>
    <row r="23" spans="1:12" ht="13">
      <c r="A23" s="627"/>
      <c r="B23" s="628"/>
      <c r="C23" s="628"/>
      <c r="D23" s="628"/>
      <c r="E23" s="628"/>
      <c r="F23" s="628"/>
      <c r="G23" s="628"/>
      <c r="H23" s="628"/>
      <c r="I23" s="628"/>
      <c r="J23" s="628"/>
      <c r="K23" s="628"/>
      <c r="L23" s="617"/>
    </row>
    <row r="24" spans="1:12" ht="13">
      <c r="A24" s="627"/>
      <c r="B24" s="628"/>
      <c r="C24" s="628"/>
      <c r="D24" s="628"/>
      <c r="E24" s="628"/>
      <c r="F24" s="628"/>
      <c r="G24" s="628"/>
      <c r="H24" s="628"/>
      <c r="I24" s="628"/>
      <c r="J24" s="628"/>
      <c r="K24" s="628"/>
      <c r="L24" s="617"/>
    </row>
    <row r="25" spans="1:12" ht="13">
      <c r="A25" s="627"/>
      <c r="B25" s="628"/>
      <c r="C25" s="628"/>
      <c r="D25" s="628"/>
      <c r="E25" s="628"/>
      <c r="F25" s="628"/>
      <c r="G25" s="628"/>
      <c r="H25" s="628"/>
      <c r="I25" s="628"/>
      <c r="J25" s="628"/>
      <c r="K25" s="628"/>
      <c r="L25" s="617"/>
    </row>
    <row r="26" spans="1:12" ht="13">
      <c r="A26" s="627"/>
      <c r="B26" s="628"/>
      <c r="C26" s="628"/>
      <c r="D26" s="628"/>
      <c r="E26" s="628"/>
      <c r="F26" s="628"/>
      <c r="G26" s="628"/>
      <c r="H26" s="628"/>
      <c r="I26" s="628"/>
      <c r="J26" s="628"/>
      <c r="K26" s="628"/>
      <c r="L26" s="617"/>
    </row>
    <row r="27" spans="1:12" ht="13">
      <c r="A27" s="627"/>
      <c r="B27" s="628"/>
      <c r="C27" s="628"/>
      <c r="D27" s="628"/>
      <c r="E27" s="628"/>
      <c r="F27" s="628"/>
      <c r="G27" s="628"/>
      <c r="H27" s="628"/>
      <c r="I27" s="628"/>
      <c r="J27" s="628"/>
      <c r="K27" s="628"/>
      <c r="L27" s="617"/>
    </row>
    <row r="28" spans="1:12" ht="13">
      <c r="A28" s="627"/>
      <c r="B28" s="628"/>
      <c r="C28" s="628"/>
      <c r="D28" s="628"/>
      <c r="E28" s="628"/>
      <c r="F28" s="628"/>
      <c r="G28" s="628"/>
      <c r="H28" s="628"/>
      <c r="I28" s="628"/>
      <c r="J28" s="628"/>
      <c r="K28" s="628"/>
      <c r="L28" s="617"/>
    </row>
    <row r="29" spans="1:12" ht="13">
      <c r="A29" s="627"/>
      <c r="B29" s="628"/>
      <c r="C29" s="628"/>
      <c r="D29" s="628"/>
      <c r="E29" s="628"/>
      <c r="F29" s="628"/>
      <c r="G29" s="628"/>
      <c r="H29" s="628"/>
      <c r="I29" s="628"/>
      <c r="J29" s="628"/>
      <c r="K29" s="628"/>
      <c r="L29" s="617"/>
    </row>
    <row r="30" spans="1:12" ht="13">
      <c r="A30" s="627"/>
      <c r="B30" s="628"/>
      <c r="C30" s="628"/>
      <c r="D30" s="628"/>
      <c r="E30" s="628"/>
      <c r="F30" s="628"/>
      <c r="G30" s="628"/>
      <c r="H30" s="628"/>
      <c r="I30" s="628"/>
      <c r="J30" s="628"/>
      <c r="K30" s="628"/>
      <c r="L30" s="617"/>
    </row>
    <row r="31" spans="1:12" ht="13">
      <c r="A31" s="627"/>
      <c r="B31" s="628"/>
      <c r="C31" s="628"/>
      <c r="D31" s="628"/>
      <c r="E31" s="628"/>
      <c r="F31" s="628"/>
      <c r="G31" s="628"/>
      <c r="H31" s="628"/>
      <c r="I31" s="628"/>
      <c r="J31" s="628"/>
      <c r="K31" s="628"/>
      <c r="L31" s="617"/>
    </row>
    <row r="32" spans="1:12" ht="13">
      <c r="A32" s="627"/>
      <c r="B32" s="628"/>
      <c r="C32" s="628"/>
      <c r="D32" s="628"/>
      <c r="E32" s="628"/>
      <c r="F32" s="628"/>
      <c r="G32" s="628"/>
      <c r="H32" s="628"/>
      <c r="I32" s="628"/>
      <c r="J32" s="628"/>
      <c r="K32" s="628"/>
      <c r="L32" s="617"/>
    </row>
    <row r="33" spans="1:12" ht="13">
      <c r="A33" s="627"/>
      <c r="B33" s="628"/>
      <c r="C33" s="628"/>
      <c r="D33" s="628"/>
      <c r="E33" s="628"/>
      <c r="F33" s="628"/>
      <c r="G33" s="628"/>
      <c r="H33" s="628"/>
      <c r="I33" s="628"/>
      <c r="J33" s="628"/>
      <c r="K33" s="628"/>
      <c r="L33" s="617"/>
    </row>
    <row r="34" spans="1:12" ht="13">
      <c r="A34" s="617"/>
      <c r="B34" s="628"/>
      <c r="C34" s="628"/>
      <c r="D34" s="628"/>
      <c r="E34" s="628"/>
      <c r="F34" s="628"/>
      <c r="G34" s="628"/>
      <c r="H34" s="628"/>
      <c r="I34" s="628"/>
      <c r="J34" s="628"/>
      <c r="K34" s="628"/>
      <c r="L34" s="617"/>
    </row>
    <row r="35" spans="1:12" ht="13">
      <c r="A35" s="671"/>
      <c r="B35" s="628"/>
      <c r="C35" s="628"/>
      <c r="D35" s="628"/>
      <c r="E35" s="628"/>
      <c r="F35" s="628"/>
      <c r="G35" s="628"/>
      <c r="H35" s="628"/>
      <c r="I35" s="628"/>
      <c r="J35" s="628"/>
      <c r="K35" s="628"/>
      <c r="L35" s="617"/>
    </row>
    <row r="36" spans="1:12" ht="13">
      <c r="A36" s="624" t="s">
        <v>329</v>
      </c>
      <c r="B36" s="628"/>
      <c r="C36" s="628"/>
      <c r="D36" s="628"/>
      <c r="E36" s="628"/>
      <c r="F36" s="628"/>
      <c r="G36" s="628"/>
      <c r="H36" s="628"/>
      <c r="I36" s="628"/>
      <c r="J36" s="628"/>
      <c r="K36" s="628"/>
      <c r="L36" s="617"/>
    </row>
    <row r="37" spans="1:12" ht="13">
      <c r="A37" s="672" t="s">
        <v>330</v>
      </c>
      <c r="B37" s="628"/>
      <c r="C37" s="628"/>
      <c r="D37" s="628"/>
      <c r="E37" s="628"/>
      <c r="F37" s="628"/>
      <c r="G37" s="628"/>
      <c r="H37" s="628"/>
      <c r="I37" s="628"/>
      <c r="J37" s="628"/>
      <c r="K37" s="628"/>
      <c r="L37" s="617"/>
    </row>
    <row r="38" spans="1:12" ht="13">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ht="13">
      <c r="A43" s="677"/>
      <c r="B43" s="678"/>
      <c r="C43" s="678"/>
      <c r="E43" s="679"/>
      <c r="F43" s="679"/>
      <c r="G43" s="679"/>
      <c r="H43" s="679"/>
      <c r="I43" s="679"/>
      <c r="J43" s="679"/>
      <c r="K43" s="679"/>
    </row>
    <row r="44" spans="1:12" ht="31.5">
      <c r="A44" s="691" t="s">
        <v>322</v>
      </c>
      <c r="B44" s="692" t="s">
        <v>338</v>
      </c>
      <c r="C44" s="693"/>
      <c r="D44" s="691" t="s">
        <v>339</v>
      </c>
      <c r="E44" s="691" t="s">
        <v>340</v>
      </c>
      <c r="F44" s="691" t="s">
        <v>343</v>
      </c>
      <c r="G44" s="691" t="s">
        <v>341</v>
      </c>
      <c r="H44" s="691" t="s">
        <v>342</v>
      </c>
    </row>
    <row r="45" spans="1:12">
      <c r="A45" s="694" t="s">
        <v>75</v>
      </c>
      <c r="B45" s="695">
        <v>11506.090537343571</v>
      </c>
      <c r="C45" s="696" t="s">
        <v>153</v>
      </c>
      <c r="D45" s="695">
        <v>8117.5143332958505</v>
      </c>
      <c r="E45" s="695">
        <v>6132.1310661860589</v>
      </c>
      <c r="F45" s="695">
        <v>-584.10497520771617</v>
      </c>
      <c r="G45" s="695">
        <v>-558.76331919622919</v>
      </c>
      <c r="H45" s="697">
        <v>3128.2515615137404</v>
      </c>
    </row>
    <row r="46" spans="1:12">
      <c r="A46" s="698" t="s">
        <v>5</v>
      </c>
      <c r="B46" s="699">
        <v>5379.0672263749611</v>
      </c>
      <c r="C46" s="700" t="s">
        <v>153</v>
      </c>
      <c r="D46" s="699">
        <v>1990.4910223272414</v>
      </c>
      <c r="E46" s="699">
        <v>213.73175166635707</v>
      </c>
      <c r="F46" s="699">
        <v>-74.675868825664324</v>
      </c>
      <c r="G46" s="699">
        <v>523.36835576366946</v>
      </c>
      <c r="H46" s="701">
        <v>1328.0667837228789</v>
      </c>
    </row>
    <row r="47" spans="1:12">
      <c r="A47" s="694" t="s">
        <v>155</v>
      </c>
      <c r="B47" s="695">
        <v>5299.7052864495436</v>
      </c>
      <c r="C47" s="696" t="s">
        <v>153</v>
      </c>
      <c r="D47" s="695">
        <v>1911.1290824018238</v>
      </c>
      <c r="E47" s="695">
        <v>381.83686729892173</v>
      </c>
      <c r="F47" s="695">
        <v>57.886966197913019</v>
      </c>
      <c r="G47" s="695">
        <v>939.25944644563367</v>
      </c>
      <c r="H47" s="697">
        <v>532.1458024593569</v>
      </c>
    </row>
    <row r="48" spans="1:12">
      <c r="A48" s="698" t="s">
        <v>19</v>
      </c>
      <c r="B48" s="699">
        <v>5181.4302607350146</v>
      </c>
      <c r="C48" s="700" t="s">
        <v>153</v>
      </c>
      <c r="D48" s="699">
        <v>1792.8540566872948</v>
      </c>
      <c r="E48" s="699">
        <v>1874.1509294495384</v>
      </c>
      <c r="F48" s="699">
        <v>-238.8751416589426</v>
      </c>
      <c r="G48" s="699">
        <v>-394.26315172617933</v>
      </c>
      <c r="H48" s="701">
        <v>551.84142062287856</v>
      </c>
    </row>
    <row r="49" spans="1:8">
      <c r="A49" s="694" t="s">
        <v>156</v>
      </c>
      <c r="B49" s="695">
        <v>5155.9250654731741</v>
      </c>
      <c r="C49" s="696" t="s">
        <v>153</v>
      </c>
      <c r="D49" s="695">
        <v>1767.3488614254543</v>
      </c>
      <c r="E49" s="695">
        <v>260.67366228660745</v>
      </c>
      <c r="F49" s="695">
        <v>247.20472874008453</v>
      </c>
      <c r="G49" s="695">
        <v>104.22490528301533</v>
      </c>
      <c r="H49" s="697">
        <v>1155.245565115747</v>
      </c>
    </row>
    <row r="50" spans="1:8">
      <c r="A50" s="698" t="s">
        <v>14</v>
      </c>
      <c r="B50" s="699">
        <v>4787.9703087453063</v>
      </c>
      <c r="C50" s="700" t="s">
        <v>154</v>
      </c>
      <c r="D50" s="699">
        <v>1399.3941046975865</v>
      </c>
      <c r="E50" s="699">
        <v>-186.81802765163158</v>
      </c>
      <c r="F50" s="699">
        <v>-332.10667713416041</v>
      </c>
      <c r="G50" s="699">
        <v>612.58462716788085</v>
      </c>
      <c r="H50" s="701">
        <v>1305.7341823154984</v>
      </c>
    </row>
    <row r="51" spans="1:8">
      <c r="A51" s="694" t="s">
        <v>3</v>
      </c>
      <c r="B51" s="695">
        <v>4752.3224466354441</v>
      </c>
      <c r="C51" s="696" t="s">
        <v>154</v>
      </c>
      <c r="D51" s="695">
        <v>1363.7462425877243</v>
      </c>
      <c r="E51" s="695">
        <v>712.0695223101194</v>
      </c>
      <c r="F51" s="695">
        <v>63.214215219899565</v>
      </c>
      <c r="G51" s="695">
        <v>129.50687801000737</v>
      </c>
      <c r="H51" s="697">
        <v>458.95562704769901</v>
      </c>
    </row>
    <row r="52" spans="1:8">
      <c r="A52" s="698" t="s">
        <v>18</v>
      </c>
      <c r="B52" s="699">
        <v>4576.0989204592433</v>
      </c>
      <c r="C52" s="700" t="s">
        <v>154</v>
      </c>
      <c r="D52" s="699">
        <v>1187.5227164115236</v>
      </c>
      <c r="E52" s="699">
        <v>993.26975974570462</v>
      </c>
      <c r="F52" s="699">
        <v>410.35390679359875</v>
      </c>
      <c r="G52" s="699">
        <v>-682.29791331013087</v>
      </c>
      <c r="H52" s="701">
        <v>466.1969631823514</v>
      </c>
    </row>
    <row r="53" spans="1:8">
      <c r="A53" s="694" t="s">
        <v>11</v>
      </c>
      <c r="B53" s="695">
        <v>4548.2791067938906</v>
      </c>
      <c r="C53" s="696" t="s">
        <v>154</v>
      </c>
      <c r="D53" s="695">
        <v>1159.7029027461708</v>
      </c>
      <c r="E53" s="695">
        <v>-679.96799898475581</v>
      </c>
      <c r="F53" s="695">
        <v>-720.27699689355018</v>
      </c>
      <c r="G53" s="695">
        <v>356.13985580762625</v>
      </c>
      <c r="H53" s="697">
        <v>2203.80804281685</v>
      </c>
    </row>
    <row r="54" spans="1:8">
      <c r="A54" s="698" t="s">
        <v>2</v>
      </c>
      <c r="B54" s="699">
        <v>4503.6393248510121</v>
      </c>
      <c r="C54" s="700" t="s">
        <v>154</v>
      </c>
      <c r="D54" s="699">
        <v>1115.0631208032923</v>
      </c>
      <c r="E54" s="699">
        <v>-41.396139089773193</v>
      </c>
      <c r="F54" s="699">
        <v>-211.2625664188912</v>
      </c>
      <c r="G54" s="699">
        <v>125.93354381668398</v>
      </c>
      <c r="H54" s="701">
        <v>1241.7882824952731</v>
      </c>
    </row>
    <row r="55" spans="1:8">
      <c r="A55" s="694" t="s">
        <v>26</v>
      </c>
      <c r="B55" s="695">
        <v>4379.9506558941221</v>
      </c>
      <c r="C55" s="696" t="s">
        <v>154</v>
      </c>
      <c r="D55" s="695">
        <v>991.37445184640228</v>
      </c>
      <c r="E55" s="695">
        <v>191.76648603347468</v>
      </c>
      <c r="F55" s="695">
        <v>569.98054923177096</v>
      </c>
      <c r="G55" s="695">
        <v>-156.66578094770767</v>
      </c>
      <c r="H55" s="697">
        <v>386.29319752886363</v>
      </c>
    </row>
    <row r="56" spans="1:8">
      <c r="A56" s="698" t="s">
        <v>109</v>
      </c>
      <c r="B56" s="699">
        <v>4186.3427731267811</v>
      </c>
      <c r="C56" s="700" t="s">
        <v>153</v>
      </c>
      <c r="D56" s="699">
        <v>797.76656907906136</v>
      </c>
      <c r="E56" s="699">
        <v>1005.3276071335873</v>
      </c>
      <c r="F56" s="699">
        <v>80.480124071786094</v>
      </c>
      <c r="G56" s="699">
        <v>-269.17530996176743</v>
      </c>
      <c r="H56" s="701">
        <v>-18.865852164544439</v>
      </c>
    </row>
    <row r="57" spans="1:8">
      <c r="A57" s="694" t="s">
        <v>17</v>
      </c>
      <c r="B57" s="695">
        <v>4096.6805353999462</v>
      </c>
      <c r="C57" s="696" t="s">
        <v>153</v>
      </c>
      <c r="D57" s="695">
        <v>708.10433135222638</v>
      </c>
      <c r="E57" s="695">
        <v>1500.5110444415168</v>
      </c>
      <c r="F57" s="695">
        <v>334.59932655969055</v>
      </c>
      <c r="G57" s="695">
        <v>-347.23274036983008</v>
      </c>
      <c r="H57" s="697">
        <v>-779.77329927915116</v>
      </c>
    </row>
    <row r="58" spans="1:8">
      <c r="A58" s="698" t="s">
        <v>157</v>
      </c>
      <c r="B58" s="699">
        <v>3980.7575257939789</v>
      </c>
      <c r="C58" s="700" t="s">
        <v>153</v>
      </c>
      <c r="D58" s="699">
        <v>592.18132174625907</v>
      </c>
      <c r="E58" s="699">
        <v>1429.0413675865391</v>
      </c>
      <c r="F58" s="699">
        <v>23.203585425605496</v>
      </c>
      <c r="G58" s="699">
        <v>-305.89166226876722</v>
      </c>
      <c r="H58" s="701">
        <v>-554.17196899711917</v>
      </c>
    </row>
    <row r="59" spans="1:8">
      <c r="A59" s="694" t="s">
        <v>23</v>
      </c>
      <c r="B59" s="695">
        <v>3894.4900007179408</v>
      </c>
      <c r="C59" s="696" t="s">
        <v>153</v>
      </c>
      <c r="D59" s="695">
        <v>505.91379667022102</v>
      </c>
      <c r="E59" s="695">
        <v>-571.18169071150749</v>
      </c>
      <c r="F59" s="695">
        <v>-96.549284435419125</v>
      </c>
      <c r="G59" s="695">
        <v>451.60431443800729</v>
      </c>
      <c r="H59" s="697">
        <v>722.04045737913998</v>
      </c>
    </row>
    <row r="60" spans="1:8">
      <c r="A60" s="698" t="s">
        <v>4</v>
      </c>
      <c r="B60" s="699">
        <v>3845.8161490683228</v>
      </c>
      <c r="C60" s="700" t="s">
        <v>154</v>
      </c>
      <c r="D60" s="699">
        <v>457.23994502060305</v>
      </c>
      <c r="E60" s="699">
        <v>1205.8601700249724</v>
      </c>
      <c r="F60" s="699">
        <v>365.28618020750116</v>
      </c>
      <c r="G60" s="699">
        <v>-1331.9157014221748</v>
      </c>
      <c r="H60" s="701">
        <v>218.00929621030437</v>
      </c>
    </row>
    <row r="61" spans="1:8">
      <c r="A61" s="694" t="s">
        <v>12</v>
      </c>
      <c r="B61" s="695">
        <v>3552.4080907343082</v>
      </c>
      <c r="C61" s="696" t="s">
        <v>154</v>
      </c>
      <c r="D61" s="695">
        <v>163.8318866865884</v>
      </c>
      <c r="E61" s="695">
        <v>354.33667527860587</v>
      </c>
      <c r="F61" s="695">
        <v>-78.217575035725432</v>
      </c>
      <c r="G61" s="695">
        <v>394.44177282591687</v>
      </c>
      <c r="H61" s="697">
        <v>-506.72898638220931</v>
      </c>
    </row>
    <row r="62" spans="1:8">
      <c r="A62" s="698" t="s">
        <v>134</v>
      </c>
      <c r="B62" s="699">
        <v>3128.1050781563945</v>
      </c>
      <c r="C62" s="700" t="s">
        <v>154</v>
      </c>
      <c r="D62" s="699">
        <v>-260.4711258913253</v>
      </c>
      <c r="E62" s="699">
        <v>-2013.2404668560207</v>
      </c>
      <c r="F62" s="699">
        <v>-524.57332054947892</v>
      </c>
      <c r="G62" s="699">
        <v>1371.4954866950491</v>
      </c>
      <c r="H62" s="701">
        <v>905.84717481912548</v>
      </c>
    </row>
    <row r="63" spans="1:8">
      <c r="A63" s="694" t="s">
        <v>82</v>
      </c>
      <c r="B63" s="695">
        <v>3072.7334323837295</v>
      </c>
      <c r="C63" s="696" t="s">
        <v>153</v>
      </c>
      <c r="D63" s="695">
        <v>-315.84277166399033</v>
      </c>
      <c r="E63" s="695">
        <v>-698.64966175042514</v>
      </c>
      <c r="F63" s="695">
        <v>253.86083137435199</v>
      </c>
      <c r="G63" s="695">
        <v>345.08833744921537</v>
      </c>
      <c r="H63" s="697">
        <v>-216.14227873713261</v>
      </c>
    </row>
    <row r="64" spans="1:8">
      <c r="A64" s="698" t="s">
        <v>21</v>
      </c>
      <c r="B64" s="699">
        <v>2881.5088480565573</v>
      </c>
      <c r="C64" s="700" t="s">
        <v>154</v>
      </c>
      <c r="D64" s="699">
        <v>-507.06735599116246</v>
      </c>
      <c r="E64" s="699">
        <v>183.98328077669433</v>
      </c>
      <c r="F64" s="699">
        <v>-267.78315003503235</v>
      </c>
      <c r="G64" s="699">
        <v>707.14835607772602</v>
      </c>
      <c r="H64" s="701">
        <v>-1130.41584281055</v>
      </c>
    </row>
    <row r="65" spans="1:8">
      <c r="A65" s="694" t="s">
        <v>27</v>
      </c>
      <c r="B65" s="695">
        <v>2560.0661307580367</v>
      </c>
      <c r="C65" s="696" t="s">
        <v>153</v>
      </c>
      <c r="D65" s="695">
        <v>-828.51007328968308</v>
      </c>
      <c r="E65" s="695">
        <v>-1080.6093670745515</v>
      </c>
      <c r="F65" s="695">
        <v>275.12654035986498</v>
      </c>
      <c r="G65" s="695">
        <v>12.123874421569418</v>
      </c>
      <c r="H65" s="697">
        <v>-35.151120996565837</v>
      </c>
    </row>
    <row r="66" spans="1:8">
      <c r="A66" s="698" t="s">
        <v>24</v>
      </c>
      <c r="B66" s="699">
        <v>2487.4409190676201</v>
      </c>
      <c r="C66" s="700" t="s">
        <v>153</v>
      </c>
      <c r="D66" s="699">
        <v>-901.13528498009964</v>
      </c>
      <c r="E66" s="699">
        <v>-561.55241813680698</v>
      </c>
      <c r="F66" s="699">
        <v>233.29896890492046</v>
      </c>
      <c r="G66" s="699">
        <v>161.7421980315201</v>
      </c>
      <c r="H66" s="701">
        <v>-734.62403377973294</v>
      </c>
    </row>
    <row r="67" spans="1:8">
      <c r="A67" s="694" t="s">
        <v>28</v>
      </c>
      <c r="B67" s="695">
        <v>2364.5515117431619</v>
      </c>
      <c r="C67" s="696" t="s">
        <v>154</v>
      </c>
      <c r="D67" s="695">
        <v>-1024.0246923045579</v>
      </c>
      <c r="E67" s="695">
        <v>-1696.9041076164131</v>
      </c>
      <c r="F67" s="695">
        <v>-359.84808750405767</v>
      </c>
      <c r="G67" s="695">
        <v>671.00288724561972</v>
      </c>
      <c r="H67" s="697">
        <v>361.72461557029357</v>
      </c>
    </row>
    <row r="68" spans="1:8">
      <c r="A68" s="698" t="s">
        <v>31</v>
      </c>
      <c r="B68" s="699">
        <v>1775.994706000278</v>
      </c>
      <c r="C68" s="700" t="s">
        <v>153</v>
      </c>
      <c r="D68" s="699">
        <v>-1612.5814980474418</v>
      </c>
      <c r="E68" s="699">
        <v>-2167.9103231071977</v>
      </c>
      <c r="F68" s="699">
        <v>-673.59543842541143</v>
      </c>
      <c r="G68" s="699">
        <v>383.69393147894334</v>
      </c>
      <c r="H68" s="701">
        <v>845.23033200622376</v>
      </c>
    </row>
    <row r="69" spans="1:8">
      <c r="A69" s="694" t="s">
        <v>33</v>
      </c>
      <c r="B69" s="695">
        <v>1539.8099655375725</v>
      </c>
      <c r="C69" s="696" t="s">
        <v>154</v>
      </c>
      <c r="D69" s="695">
        <v>-1848.7662385101473</v>
      </c>
      <c r="E69" s="695">
        <v>-2103.0692959074108</v>
      </c>
      <c r="F69" s="695">
        <v>-116.38274193292607</v>
      </c>
      <c r="G69" s="695">
        <v>261.13219411732456</v>
      </c>
      <c r="H69" s="697">
        <v>109.55360521286526</v>
      </c>
    </row>
    <row r="70" spans="1:8">
      <c r="A70" s="698" t="s">
        <v>86</v>
      </c>
      <c r="B70" s="699">
        <v>1333.0331006530062</v>
      </c>
      <c r="C70" s="700" t="s">
        <v>153</v>
      </c>
      <c r="D70" s="699">
        <v>-2055.5431033947134</v>
      </c>
      <c r="E70" s="699">
        <v>-2182.2953875206854</v>
      </c>
      <c r="F70" s="699">
        <v>-238.41627490925597</v>
      </c>
      <c r="G70" s="699">
        <v>154.87656371711131</v>
      </c>
      <c r="H70" s="701">
        <v>210.2919953181171</v>
      </c>
    </row>
    <row r="71" spans="1:8">
      <c r="A71" s="694"/>
      <c r="B71" s="695"/>
      <c r="C71" s="696"/>
      <c r="D71" s="695"/>
      <c r="E71" s="695"/>
      <c r="F71" s="695"/>
      <c r="G71" s="695"/>
      <c r="H71" s="697"/>
    </row>
    <row r="72" spans="1:8">
      <c r="A72" s="698"/>
      <c r="B72" s="699"/>
      <c r="C72" s="700"/>
      <c r="D72" s="699"/>
      <c r="E72" s="699"/>
      <c r="F72" s="699"/>
      <c r="G72" s="699"/>
      <c r="H72" s="701"/>
    </row>
    <row r="73" spans="1:8">
      <c r="A73" s="683" t="s">
        <v>42</v>
      </c>
      <c r="B73" s="684">
        <v>999.68143608220635</v>
      </c>
      <c r="C73" s="685" t="s">
        <v>154</v>
      </c>
      <c r="D73" s="684">
        <v>-2388.8947679655134</v>
      </c>
      <c r="E73" s="684">
        <v>-427.49220033337275</v>
      </c>
      <c r="F73" s="684">
        <v>524.11016064118883</v>
      </c>
      <c r="G73" s="684">
        <v>-861.73131482270173</v>
      </c>
      <c r="H73" s="686">
        <v>-1623.7814134506275</v>
      </c>
    </row>
    <row r="74" spans="1:8">
      <c r="A74" s="687" t="s">
        <v>308</v>
      </c>
      <c r="B74" s="688" t="s">
        <v>153</v>
      </c>
      <c r="C74" s="689" t="s">
        <v>154</v>
      </c>
      <c r="D74" s="688" t="s">
        <v>153</v>
      </c>
      <c r="E74" s="688" t="s">
        <v>153</v>
      </c>
      <c r="F74" s="688" t="s">
        <v>153</v>
      </c>
      <c r="G74" s="688" t="s">
        <v>153</v>
      </c>
      <c r="H74" s="690" t="s">
        <v>153</v>
      </c>
    </row>
    <row r="75" spans="1:8">
      <c r="A75" s="683" t="s">
        <v>121</v>
      </c>
      <c r="B75" s="684" t="s">
        <v>153</v>
      </c>
      <c r="C75" s="685" t="s">
        <v>154</v>
      </c>
      <c r="D75" s="684" t="s">
        <v>153</v>
      </c>
      <c r="E75" s="684" t="s">
        <v>153</v>
      </c>
      <c r="F75" s="684" t="s">
        <v>153</v>
      </c>
      <c r="G75" s="684" t="s">
        <v>153</v>
      </c>
      <c r="H75" s="686" t="s">
        <v>153</v>
      </c>
    </row>
    <row r="76" spans="1:8">
      <c r="A76" s="687" t="s">
        <v>22</v>
      </c>
      <c r="B76" s="688" t="s">
        <v>153</v>
      </c>
      <c r="C76" s="689" t="s">
        <v>154</v>
      </c>
      <c r="D76" s="688" t="s">
        <v>153</v>
      </c>
      <c r="E76" s="688" t="s">
        <v>153</v>
      </c>
      <c r="F76" s="688" t="s">
        <v>153</v>
      </c>
      <c r="G76" s="688" t="s">
        <v>153</v>
      </c>
      <c r="H76" s="690" t="s">
        <v>153</v>
      </c>
    </row>
    <row r="77" spans="1:8">
      <c r="A77" s="683" t="s">
        <v>7</v>
      </c>
      <c r="B77" s="684" t="s">
        <v>153</v>
      </c>
      <c r="C77" s="685" t="s">
        <v>154</v>
      </c>
      <c r="D77" s="684" t="s">
        <v>153</v>
      </c>
      <c r="E77" s="684" t="s">
        <v>153</v>
      </c>
      <c r="F77" s="684" t="s">
        <v>153</v>
      </c>
      <c r="G77" s="684" t="s">
        <v>153</v>
      </c>
      <c r="H77" s="686" t="s">
        <v>153</v>
      </c>
    </row>
    <row r="78" spans="1:8">
      <c r="A78" s="687" t="s">
        <v>309</v>
      </c>
      <c r="B78" s="688" t="s">
        <v>153</v>
      </c>
      <c r="C78" s="689" t="s">
        <v>154</v>
      </c>
      <c r="D78" s="688" t="s">
        <v>153</v>
      </c>
      <c r="E78" s="688" t="s">
        <v>153</v>
      </c>
      <c r="F78" s="688" t="s">
        <v>153</v>
      </c>
      <c r="G78" s="688" t="s">
        <v>153</v>
      </c>
      <c r="H78" s="690" t="s">
        <v>153</v>
      </c>
    </row>
    <row r="79" spans="1:8">
      <c r="A79" s="683" t="s">
        <v>8</v>
      </c>
      <c r="B79" s="684" t="s">
        <v>153</v>
      </c>
      <c r="C79" s="685" t="s">
        <v>154</v>
      </c>
      <c r="D79" s="684" t="s">
        <v>153</v>
      </c>
      <c r="E79" s="684" t="s">
        <v>153</v>
      </c>
      <c r="F79" s="684" t="s">
        <v>153</v>
      </c>
      <c r="G79" s="684" t="s">
        <v>153</v>
      </c>
      <c r="H79" s="686" t="s">
        <v>153</v>
      </c>
    </row>
    <row r="80" spans="1:8">
      <c r="A80" s="687" t="s">
        <v>25</v>
      </c>
      <c r="B80" s="688" t="s">
        <v>153</v>
      </c>
      <c r="C80" s="689" t="s">
        <v>154</v>
      </c>
      <c r="D80" s="688" t="s">
        <v>153</v>
      </c>
      <c r="E80" s="688" t="s">
        <v>153</v>
      </c>
      <c r="F80" s="688" t="s">
        <v>153</v>
      </c>
      <c r="G80" s="688" t="s">
        <v>153</v>
      </c>
      <c r="H80" s="690" t="s">
        <v>153</v>
      </c>
    </row>
    <row r="81" spans="1:8">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3"/>
  <sheetViews>
    <sheetView showGridLines="0" workbookViewId="0">
      <selection activeCell="H41" sqref="H41"/>
    </sheetView>
  </sheetViews>
  <sheetFormatPr defaultColWidth="8.81640625" defaultRowHeight="12.5"/>
  <cols>
    <col min="1" max="1" width="16.453125" customWidth="1"/>
    <col min="2" max="2" width="9.81640625" customWidth="1"/>
    <col min="3" max="3" width="9" customWidth="1"/>
    <col min="4" max="4" width="10.7265625" customWidth="1"/>
    <col min="5" max="5" width="11.26953125" customWidth="1"/>
    <col min="6" max="6" width="11.81640625" customWidth="1"/>
    <col min="7" max="7" width="13.1796875" customWidth="1"/>
    <col min="8" max="8" width="11.81640625" customWidth="1"/>
    <col min="9" max="9" width="14.453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08" t="s">
        <v>125</v>
      </c>
      <c r="B7" s="108"/>
      <c r="C7" s="108"/>
      <c r="D7" s="108"/>
      <c r="E7" s="108"/>
      <c r="F7" s="106"/>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821" t="s">
        <v>127</v>
      </c>
      <c r="B35" s="822"/>
      <c r="C35" s="822"/>
      <c r="D35" s="822"/>
      <c r="E35" s="822"/>
      <c r="F35" s="822"/>
      <c r="G35" s="822"/>
      <c r="H35" s="822"/>
      <c r="I35" s="822"/>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4" spans="1:10" ht="13">
      <c r="A44" s="6"/>
      <c r="B44" s="6"/>
      <c r="C44" s="6"/>
    </row>
    <row r="45" spans="1:10" ht="105">
      <c r="A45" s="3"/>
      <c r="B45" s="4" t="s">
        <v>132</v>
      </c>
      <c r="C45" s="5" t="s">
        <v>133</v>
      </c>
    </row>
    <row r="46" spans="1:10" ht="11.25" customHeight="1">
      <c r="A46" s="118" t="s">
        <v>75</v>
      </c>
      <c r="B46" s="119">
        <v>1.2348189742338613</v>
      </c>
      <c r="C46" s="120"/>
    </row>
    <row r="47" spans="1:10" ht="11.25" customHeight="1">
      <c r="A47" s="121" t="s">
        <v>134</v>
      </c>
      <c r="B47" s="122">
        <v>1.0701116148090657</v>
      </c>
      <c r="C47" s="123"/>
    </row>
    <row r="48" spans="1:10" ht="11.25" customHeight="1">
      <c r="A48" s="124" t="s">
        <v>27</v>
      </c>
      <c r="B48" s="125">
        <v>0.99234070955946585</v>
      </c>
      <c r="C48" s="126">
        <v>0.8675930943038016</v>
      </c>
    </row>
    <row r="49" spans="1:3" ht="11.25" customHeight="1">
      <c r="A49" s="121" t="s">
        <v>14</v>
      </c>
      <c r="B49" s="122">
        <v>0.97737819216616317</v>
      </c>
      <c r="C49" s="123">
        <v>0.83337439199160057</v>
      </c>
    </row>
    <row r="50" spans="1:3" ht="11.25" customHeight="1">
      <c r="A50" s="124" t="s">
        <v>19</v>
      </c>
      <c r="B50" s="125">
        <v>0.97604295524280338</v>
      </c>
      <c r="C50" s="126">
        <v>0.87142007297465551</v>
      </c>
    </row>
    <row r="51" spans="1:3" ht="11.25" customHeight="1">
      <c r="A51" s="121" t="s">
        <v>135</v>
      </c>
      <c r="B51" s="122">
        <v>0.9078006060792061</v>
      </c>
      <c r="C51" s="123"/>
    </row>
    <row r="52" spans="1:3" ht="11.25" customHeight="1">
      <c r="A52" s="124" t="s">
        <v>24</v>
      </c>
      <c r="B52" s="125">
        <v>0.89727729525299804</v>
      </c>
      <c r="C52" s="126">
        <v>0.92488282918983067</v>
      </c>
    </row>
    <row r="53" spans="1:3" ht="11.25" customHeight="1">
      <c r="A53" s="121" t="s">
        <v>136</v>
      </c>
      <c r="B53" s="122">
        <v>0.88512370609870716</v>
      </c>
      <c r="C53" s="123"/>
    </row>
    <row r="54" spans="1:3" ht="11.25" customHeight="1">
      <c r="A54" s="124" t="s">
        <v>25</v>
      </c>
      <c r="B54" s="125">
        <v>0.87985059987309877</v>
      </c>
      <c r="C54" s="126">
        <v>0.84492881123282815</v>
      </c>
    </row>
    <row r="55" spans="1:3" ht="11.25" customHeight="1">
      <c r="A55" s="121" t="s">
        <v>11</v>
      </c>
      <c r="B55" s="122">
        <v>0.87830201920701367</v>
      </c>
      <c r="C55" s="123"/>
    </row>
    <row r="56" spans="1:3" ht="11.25" customHeight="1">
      <c r="A56" s="124" t="s">
        <v>3</v>
      </c>
      <c r="B56" s="125">
        <v>0.8763198573529144</v>
      </c>
      <c r="C56" s="126">
        <v>0.96523301001261042</v>
      </c>
    </row>
    <row r="57" spans="1:3" ht="11.25" customHeight="1">
      <c r="A57" s="121" t="s">
        <v>22</v>
      </c>
      <c r="B57" s="122">
        <v>0.86974405998609772</v>
      </c>
      <c r="C57" s="123">
        <v>0.94434704031816608</v>
      </c>
    </row>
    <row r="58" spans="1:3" ht="11.25" customHeight="1">
      <c r="A58" s="124" t="s">
        <v>5</v>
      </c>
      <c r="B58" s="125">
        <v>0.86462310882280979</v>
      </c>
      <c r="C58" s="126"/>
    </row>
    <row r="59" spans="1:3" ht="11.25" customHeight="1">
      <c r="A59" s="121" t="s">
        <v>13</v>
      </c>
      <c r="B59" s="122">
        <v>0.85999312522913507</v>
      </c>
      <c r="C59" s="123"/>
    </row>
    <row r="60" spans="1:3" ht="11.25" customHeight="1">
      <c r="A60" s="124" t="s">
        <v>17</v>
      </c>
      <c r="B60" s="125">
        <v>0.85282052225592464</v>
      </c>
      <c r="C60" s="126"/>
    </row>
    <row r="61" spans="1:3" ht="11.25" customHeight="1">
      <c r="A61" s="121" t="s">
        <v>18</v>
      </c>
      <c r="B61" s="122">
        <v>0.85148226171930796</v>
      </c>
      <c r="C61" s="123"/>
    </row>
    <row r="62" spans="1:3" ht="11.25" customHeight="1">
      <c r="A62" s="124" t="s">
        <v>15</v>
      </c>
      <c r="B62" s="125">
        <v>0.84740961751889721</v>
      </c>
      <c r="C62" s="126"/>
    </row>
    <row r="63" spans="1:3" ht="11.25" customHeight="1">
      <c r="A63" s="121" t="s">
        <v>137</v>
      </c>
      <c r="B63" s="122">
        <v>0.83814952989552227</v>
      </c>
      <c r="C63" s="123"/>
    </row>
    <row r="64" spans="1:3" ht="11.25" customHeight="1">
      <c r="A64" s="124" t="s">
        <v>7</v>
      </c>
      <c r="B64" s="125">
        <v>0.83613850688377123</v>
      </c>
      <c r="C64" s="126"/>
    </row>
    <row r="65" spans="1:3" ht="11.25" customHeight="1">
      <c r="A65" s="121" t="s">
        <v>138</v>
      </c>
      <c r="B65" s="122">
        <v>0.82958451249393816</v>
      </c>
      <c r="C65" s="123">
        <v>0.82853846142510557</v>
      </c>
    </row>
    <row r="66" spans="1:3" ht="11.25" customHeight="1">
      <c r="A66" s="124" t="s">
        <v>28</v>
      </c>
      <c r="B66" s="125">
        <v>0.82913621080081223</v>
      </c>
      <c r="C66" s="126"/>
    </row>
    <row r="67" spans="1:3" ht="11.25" customHeight="1">
      <c r="A67" s="121" t="s">
        <v>120</v>
      </c>
      <c r="B67" s="122">
        <v>0.72844915050115611</v>
      </c>
      <c r="C67" s="123">
        <v>0.59062733383555255</v>
      </c>
    </row>
    <row r="68" spans="1:3" ht="11.25" customHeight="1">
      <c r="A68" s="124" t="s">
        <v>31</v>
      </c>
      <c r="B68" s="125">
        <v>0.7102040892650171</v>
      </c>
      <c r="C68" s="126"/>
    </row>
    <row r="69" spans="1:3" ht="11.25" customHeight="1">
      <c r="A69" s="121" t="s">
        <v>2</v>
      </c>
      <c r="B69" s="122">
        <v>0.69947136146360389</v>
      </c>
      <c r="C69" s="123">
        <v>0.76570869744406655</v>
      </c>
    </row>
    <row r="70" spans="1:3" ht="11.25" customHeight="1">
      <c r="A70" s="124" t="s">
        <v>82</v>
      </c>
      <c r="B70" s="125">
        <v>0.68909750563830152</v>
      </c>
      <c r="C70" s="126"/>
    </row>
    <row r="71" spans="1:3" ht="11.25" customHeight="1">
      <c r="A71" s="121" t="s">
        <v>4</v>
      </c>
      <c r="B71" s="122">
        <v>0.68830303008233396</v>
      </c>
      <c r="C71" s="123">
        <v>0.59784515122302562</v>
      </c>
    </row>
    <row r="72" spans="1:3" ht="11.25" customHeight="1">
      <c r="A72" s="124" t="s">
        <v>86</v>
      </c>
      <c r="B72" s="125">
        <v>0.6114798854129454</v>
      </c>
      <c r="C72" s="126"/>
    </row>
    <row r="73" spans="1:3" ht="11.25" customHeight="1">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1640625" defaultRowHeight="12.5"/>
  <cols>
    <col min="1" max="1" width="16.453125" customWidth="1"/>
    <col min="2" max="2" width="9.81640625" customWidth="1"/>
    <col min="3" max="3" width="9" customWidth="1"/>
    <col min="4" max="4" width="10.7265625" customWidth="1"/>
    <col min="5" max="5" width="11.26953125" customWidth="1"/>
    <col min="6" max="6" width="11.81640625" customWidth="1"/>
    <col min="7" max="7" width="13.1796875" customWidth="1"/>
    <col min="8" max="8" width="11.81640625" customWidth="1"/>
    <col min="9" max="9" width="14.453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32" t="s">
        <v>125</v>
      </c>
      <c r="B7" s="132"/>
      <c r="C7" s="132"/>
      <c r="D7" s="132"/>
      <c r="E7" s="132"/>
      <c r="F7" s="133"/>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821" t="s">
        <v>127</v>
      </c>
      <c r="B35" s="822"/>
      <c r="C35" s="822"/>
      <c r="D35" s="822"/>
      <c r="E35" s="822"/>
      <c r="F35" s="822"/>
      <c r="G35" s="822"/>
      <c r="H35" s="822"/>
      <c r="I35" s="822"/>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1" spans="1:10">
      <c r="A41" s="726" t="s">
        <v>393</v>
      </c>
    </row>
    <row r="44" spans="1:10" ht="13">
      <c r="A44" s="6"/>
      <c r="B44" s="6"/>
      <c r="C44" s="6"/>
    </row>
    <row r="45" spans="1:10" ht="105">
      <c r="A45" s="363"/>
      <c r="B45" s="370" t="s">
        <v>132</v>
      </c>
      <c r="C45" s="5" t="s">
        <v>133</v>
      </c>
    </row>
    <row r="46" spans="1:10" ht="11.25" customHeight="1">
      <c r="A46" s="393" t="s">
        <v>75</v>
      </c>
      <c r="B46" s="735">
        <v>123.48189742338613</v>
      </c>
      <c r="C46" s="120"/>
      <c r="D46" s="739"/>
    </row>
    <row r="47" spans="1:10" ht="11.25" customHeight="1">
      <c r="A47" s="394" t="s">
        <v>134</v>
      </c>
      <c r="B47" s="736">
        <v>107.01116148090657</v>
      </c>
      <c r="C47" s="123"/>
      <c r="D47" s="739"/>
    </row>
    <row r="48" spans="1:10" ht="11.25" customHeight="1">
      <c r="A48" s="395" t="s">
        <v>27</v>
      </c>
      <c r="B48" s="737">
        <v>99.234070955946578</v>
      </c>
      <c r="C48" s="126">
        <v>0.8675930943038016</v>
      </c>
      <c r="D48" s="739"/>
    </row>
    <row r="49" spans="1:4" ht="11.25" customHeight="1">
      <c r="A49" s="394" t="s">
        <v>14</v>
      </c>
      <c r="B49" s="736">
        <v>97.737819216616316</v>
      </c>
      <c r="C49" s="123">
        <v>0.83337439199160057</v>
      </c>
      <c r="D49" s="739"/>
    </row>
    <row r="50" spans="1:4" ht="11.25" customHeight="1">
      <c r="A50" s="395" t="s">
        <v>19</v>
      </c>
      <c r="B50" s="737">
        <v>97.604295524280332</v>
      </c>
      <c r="C50" s="126">
        <v>0.87142007297465551</v>
      </c>
      <c r="D50" s="739"/>
    </row>
    <row r="51" spans="1:4" ht="11.25" customHeight="1">
      <c r="A51" s="394" t="s">
        <v>158</v>
      </c>
      <c r="B51" s="736">
        <v>90.780060607920603</v>
      </c>
      <c r="C51" s="123"/>
      <c r="D51" s="739"/>
    </row>
    <row r="52" spans="1:4" ht="11.25" customHeight="1">
      <c r="A52" s="395" t="s">
        <v>24</v>
      </c>
      <c r="B52" s="737">
        <v>89.727729525299807</v>
      </c>
      <c r="C52" s="126">
        <v>0.92488282918983067</v>
      </c>
      <c r="D52" s="739"/>
    </row>
    <row r="53" spans="1:4" ht="11.25" customHeight="1">
      <c r="A53" s="394" t="s">
        <v>155</v>
      </c>
      <c r="B53" s="736">
        <v>88.512370609870715</v>
      </c>
      <c r="C53" s="123"/>
      <c r="D53" s="739"/>
    </row>
    <row r="54" spans="1:4" ht="11.25" customHeight="1">
      <c r="A54" s="395" t="s">
        <v>25</v>
      </c>
      <c r="B54" s="737">
        <v>87.985059987309882</v>
      </c>
      <c r="C54" s="126">
        <v>0.84492881123282815</v>
      </c>
      <c r="D54" s="739"/>
    </row>
    <row r="55" spans="1:4" ht="11.25" customHeight="1">
      <c r="A55" s="394" t="s">
        <v>11</v>
      </c>
      <c r="B55" s="736">
        <v>87.83020192070137</v>
      </c>
      <c r="C55" s="123"/>
      <c r="D55" s="739"/>
    </row>
    <row r="56" spans="1:4" ht="11.25" customHeight="1">
      <c r="A56" s="395" t="s">
        <v>3</v>
      </c>
      <c r="B56" s="737">
        <v>87.631985735291437</v>
      </c>
      <c r="C56" s="126">
        <v>0.96523301001261042</v>
      </c>
      <c r="D56" s="739"/>
    </row>
    <row r="57" spans="1:4" ht="11.25" customHeight="1">
      <c r="A57" s="394" t="s">
        <v>22</v>
      </c>
      <c r="B57" s="736">
        <v>86.974405998609768</v>
      </c>
      <c r="C57" s="123">
        <v>0.94434704031816608</v>
      </c>
      <c r="D57" s="739"/>
    </row>
    <row r="58" spans="1:4" ht="11.25" customHeight="1">
      <c r="A58" s="395" t="s">
        <v>5</v>
      </c>
      <c r="B58" s="737">
        <v>86.462310882280974</v>
      </c>
      <c r="C58" s="126"/>
      <c r="D58" s="739"/>
    </row>
    <row r="59" spans="1:4" ht="11.25" customHeight="1">
      <c r="A59" s="394" t="s">
        <v>13</v>
      </c>
      <c r="B59" s="736">
        <v>85.999312522913513</v>
      </c>
      <c r="C59" s="123"/>
      <c r="D59" s="739"/>
    </row>
    <row r="60" spans="1:4" ht="11.25" customHeight="1">
      <c r="A60" s="395" t="s">
        <v>17</v>
      </c>
      <c r="B60" s="737">
        <v>85.282052225592466</v>
      </c>
      <c r="C60" s="126"/>
      <c r="D60" s="739"/>
    </row>
    <row r="61" spans="1:4" ht="11.25" customHeight="1">
      <c r="A61" s="394" t="s">
        <v>18</v>
      </c>
      <c r="B61" s="736">
        <v>85.148226171930801</v>
      </c>
      <c r="C61" s="123"/>
      <c r="D61" s="739"/>
    </row>
    <row r="62" spans="1:4" ht="11.25" customHeight="1">
      <c r="A62" s="395" t="s">
        <v>15</v>
      </c>
      <c r="B62" s="737">
        <v>84.740961751889728</v>
      </c>
      <c r="C62" s="126"/>
      <c r="D62" s="739"/>
    </row>
    <row r="63" spans="1:4" ht="11.25" customHeight="1">
      <c r="A63" s="394" t="s">
        <v>156</v>
      </c>
      <c r="B63" s="736">
        <v>83.814952989552225</v>
      </c>
      <c r="C63" s="123"/>
      <c r="D63" s="739"/>
    </row>
    <row r="64" spans="1:4" ht="11.25" customHeight="1">
      <c r="A64" s="395" t="s">
        <v>7</v>
      </c>
      <c r="B64" s="737">
        <v>83.613850688377127</v>
      </c>
      <c r="C64" s="126"/>
      <c r="D64" s="739"/>
    </row>
    <row r="65" spans="1:4" ht="11.25" customHeight="1">
      <c r="A65" s="394" t="s">
        <v>159</v>
      </c>
      <c r="B65" s="736">
        <v>82.958451249393818</v>
      </c>
      <c r="C65" s="123">
        <v>0.82853846142510557</v>
      </c>
      <c r="D65" s="739"/>
    </row>
    <row r="66" spans="1:4" ht="11.25" customHeight="1">
      <c r="A66" s="395" t="s">
        <v>28</v>
      </c>
      <c r="B66" s="737">
        <v>82.913621080081228</v>
      </c>
      <c r="C66" s="126"/>
      <c r="D66" s="739"/>
    </row>
    <row r="67" spans="1:4" ht="11.25" customHeight="1">
      <c r="A67" s="394" t="s">
        <v>120</v>
      </c>
      <c r="B67" s="736">
        <v>72.844915050115617</v>
      </c>
      <c r="C67" s="123">
        <v>0.59062733383555255</v>
      </c>
      <c r="D67" s="739"/>
    </row>
    <row r="68" spans="1:4" ht="11.25" customHeight="1">
      <c r="A68" s="395" t="s">
        <v>31</v>
      </c>
      <c r="B68" s="737">
        <v>71.020408926501716</v>
      </c>
      <c r="C68" s="126"/>
      <c r="D68" s="739"/>
    </row>
    <row r="69" spans="1:4" ht="11.25" customHeight="1">
      <c r="A69" s="394" t="s">
        <v>2</v>
      </c>
      <c r="B69" s="736">
        <v>69.947136146360393</v>
      </c>
      <c r="C69" s="123">
        <v>0.76570869744406655</v>
      </c>
      <c r="D69" s="739"/>
    </row>
    <row r="70" spans="1:4" ht="11.25" customHeight="1">
      <c r="A70" s="395" t="s">
        <v>82</v>
      </c>
      <c r="B70" s="737">
        <v>68.909750563830158</v>
      </c>
      <c r="C70" s="126"/>
      <c r="D70" s="739"/>
    </row>
    <row r="71" spans="1:4" ht="11.25" customHeight="1">
      <c r="A71" s="394" t="s">
        <v>4</v>
      </c>
      <c r="B71" s="736">
        <v>68.8303030082334</v>
      </c>
      <c r="C71" s="123">
        <v>0.59784515122302562</v>
      </c>
      <c r="D71" s="739"/>
    </row>
    <row r="72" spans="1:4" ht="11.25" customHeight="1">
      <c r="A72" s="395" t="s">
        <v>86</v>
      </c>
      <c r="B72" s="737">
        <v>61.147988541294538</v>
      </c>
      <c r="C72" s="126"/>
      <c r="D72" s="739"/>
    </row>
    <row r="73" spans="1:4" ht="11.25" customHeight="1">
      <c r="A73" s="130" t="s">
        <v>33</v>
      </c>
      <c r="B73" s="738">
        <v>55.5602812797827</v>
      </c>
      <c r="C73" s="131">
        <v>0.55159801842961098</v>
      </c>
      <c r="D73" s="739"/>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CW74"/>
  <sheetViews>
    <sheetView showGridLines="0" zoomScaleSheetLayoutView="90" workbookViewId="0"/>
  </sheetViews>
  <sheetFormatPr defaultColWidth="10.26953125" defaultRowHeight="10"/>
  <cols>
    <col min="1" max="1" width="16.81640625" style="137" customWidth="1"/>
    <col min="2" max="2" width="4.1796875" style="137" customWidth="1"/>
    <col min="3" max="3" width="7.81640625" style="137" customWidth="1"/>
    <col min="4" max="4" width="6.453125" style="137" customWidth="1"/>
    <col min="5" max="5" width="3" style="137" bestFit="1" customWidth="1"/>
    <col min="6" max="6" width="6.26953125" style="137" customWidth="1"/>
    <col min="7" max="7" width="3" style="137" bestFit="1" customWidth="1"/>
    <col min="8" max="8" width="6.26953125" style="137" customWidth="1"/>
    <col min="9" max="9" width="3" style="137" bestFit="1" customWidth="1"/>
    <col min="10" max="10" width="6.26953125" style="137" customWidth="1"/>
    <col min="11" max="11" width="3" style="137" bestFit="1" customWidth="1"/>
    <col min="12" max="12" width="6.26953125" style="137" customWidth="1"/>
    <col min="13" max="13" width="3" style="137" bestFit="1" customWidth="1"/>
    <col min="14" max="14" width="6.26953125" style="137" customWidth="1"/>
    <col min="15" max="15" width="3" style="137" bestFit="1" customWidth="1"/>
    <col min="16" max="16" width="6.26953125" style="137" customWidth="1"/>
    <col min="17" max="17" width="3" style="137" bestFit="1" customWidth="1"/>
    <col min="18" max="18" width="6.26953125" style="137" customWidth="1"/>
    <col min="19" max="19" width="3" style="137" customWidth="1"/>
    <col min="20" max="20" width="10.26953125" style="137" customWidth="1"/>
    <col min="21" max="71" width="10.26953125" style="136"/>
    <col min="72" max="243" width="10.26953125" style="137"/>
    <col min="244" max="244" width="16.81640625" style="137" customWidth="1"/>
    <col min="245" max="245" width="4.81640625" style="137" customWidth="1"/>
    <col min="246" max="246" width="10.7265625" style="137" customWidth="1"/>
    <col min="247" max="247" width="8" style="137" customWidth="1"/>
    <col min="248" max="248" width="13.26953125" style="137" customWidth="1"/>
    <col min="249" max="251" width="8.453125" style="137" customWidth="1"/>
    <col min="252" max="252" width="9.81640625" style="137" customWidth="1"/>
    <col min="253" max="255" width="8.453125" style="137" customWidth="1"/>
    <col min="256" max="256" width="9.81640625" style="137" customWidth="1"/>
    <col min="257" max="259" width="8.453125" style="137" customWidth="1"/>
    <col min="260" max="260" width="9.81640625" style="137" customWidth="1"/>
    <col min="261" max="263" width="8.453125" style="137" customWidth="1"/>
    <col min="264" max="264" width="9.81640625" style="137" customWidth="1"/>
    <col min="265" max="267" width="8.453125" style="137" customWidth="1"/>
    <col min="268" max="268" width="9.81640625" style="137" customWidth="1"/>
    <col min="269" max="271" width="8.453125" style="137" customWidth="1"/>
    <col min="272" max="272" width="9.81640625" style="137" customWidth="1"/>
    <col min="273" max="275" width="8.453125" style="137" customWidth="1"/>
    <col min="276" max="499" width="10.26953125" style="137"/>
    <col min="500" max="500" width="16.81640625" style="137" customWidth="1"/>
    <col min="501" max="501" width="4.81640625" style="137" customWidth="1"/>
    <col min="502" max="502" width="10.7265625" style="137" customWidth="1"/>
    <col min="503" max="503" width="8" style="137" customWidth="1"/>
    <col min="504" max="504" width="13.26953125" style="137" customWidth="1"/>
    <col min="505" max="507" width="8.453125" style="137" customWidth="1"/>
    <col min="508" max="508" width="9.81640625" style="137" customWidth="1"/>
    <col min="509" max="511" width="8.453125" style="137" customWidth="1"/>
    <col min="512" max="512" width="9.81640625" style="137" customWidth="1"/>
    <col min="513" max="515" width="8.453125" style="137" customWidth="1"/>
    <col min="516" max="516" width="9.81640625" style="137" customWidth="1"/>
    <col min="517" max="519" width="8.453125" style="137" customWidth="1"/>
    <col min="520" max="520" width="9.81640625" style="137" customWidth="1"/>
    <col min="521" max="523" width="8.453125" style="137" customWidth="1"/>
    <col min="524" max="524" width="9.81640625" style="137" customWidth="1"/>
    <col min="525" max="527" width="8.453125" style="137" customWidth="1"/>
    <col min="528" max="528" width="9.81640625" style="137" customWidth="1"/>
    <col min="529" max="531" width="8.453125" style="137" customWidth="1"/>
    <col min="532" max="755" width="10.26953125" style="137"/>
    <col min="756" max="756" width="16.81640625" style="137" customWidth="1"/>
    <col min="757" max="757" width="4.81640625" style="137" customWidth="1"/>
    <col min="758" max="758" width="10.7265625" style="137" customWidth="1"/>
    <col min="759" max="759" width="8" style="137" customWidth="1"/>
    <col min="760" max="760" width="13.26953125" style="137" customWidth="1"/>
    <col min="761" max="763" width="8.453125" style="137" customWidth="1"/>
    <col min="764" max="764" width="9.81640625" style="137" customWidth="1"/>
    <col min="765" max="767" width="8.453125" style="137" customWidth="1"/>
    <col min="768" max="768" width="9.81640625" style="137" customWidth="1"/>
    <col min="769" max="771" width="8.453125" style="137" customWidth="1"/>
    <col min="772" max="772" width="9.81640625" style="137" customWidth="1"/>
    <col min="773" max="775" width="8.453125" style="137" customWidth="1"/>
    <col min="776" max="776" width="9.81640625" style="137" customWidth="1"/>
    <col min="777" max="779" width="8.453125" style="137" customWidth="1"/>
    <col min="780" max="780" width="9.81640625" style="137" customWidth="1"/>
    <col min="781" max="783" width="8.453125" style="137" customWidth="1"/>
    <col min="784" max="784" width="9.81640625" style="137" customWidth="1"/>
    <col min="785" max="787" width="8.453125" style="137" customWidth="1"/>
    <col min="788" max="1011" width="10.26953125" style="137"/>
    <col min="1012" max="1012" width="16.81640625" style="137" customWidth="1"/>
    <col min="1013" max="1013" width="4.81640625" style="137" customWidth="1"/>
    <col min="1014" max="1014" width="10.7265625" style="137" customWidth="1"/>
    <col min="1015" max="1015" width="8" style="137" customWidth="1"/>
    <col min="1016" max="1016" width="13.26953125" style="137" customWidth="1"/>
    <col min="1017" max="1019" width="8.453125" style="137" customWidth="1"/>
    <col min="1020" max="1020" width="9.81640625" style="137" customWidth="1"/>
    <col min="1021" max="1023" width="8.453125" style="137" customWidth="1"/>
    <col min="1024" max="1024" width="9.81640625" style="137" customWidth="1"/>
    <col min="1025" max="1027" width="8.453125" style="137" customWidth="1"/>
    <col min="1028" max="1028" width="9.81640625" style="137" customWidth="1"/>
    <col min="1029" max="1031" width="8.453125" style="137" customWidth="1"/>
    <col min="1032" max="1032" width="9.81640625" style="137" customWidth="1"/>
    <col min="1033" max="1035" width="8.453125" style="137" customWidth="1"/>
    <col min="1036" max="1036" width="9.81640625" style="137" customWidth="1"/>
    <col min="1037" max="1039" width="8.453125" style="137" customWidth="1"/>
    <col min="1040" max="1040" width="9.81640625" style="137" customWidth="1"/>
    <col min="1041" max="1043" width="8.453125" style="137" customWidth="1"/>
    <col min="1044" max="1267" width="10.26953125" style="137"/>
    <col min="1268" max="1268" width="16.81640625" style="137" customWidth="1"/>
    <col min="1269" max="1269" width="4.81640625" style="137" customWidth="1"/>
    <col min="1270" max="1270" width="10.7265625" style="137" customWidth="1"/>
    <col min="1271" max="1271" width="8" style="137" customWidth="1"/>
    <col min="1272" max="1272" width="13.26953125" style="137" customWidth="1"/>
    <col min="1273" max="1275" width="8.453125" style="137" customWidth="1"/>
    <col min="1276" max="1276" width="9.81640625" style="137" customWidth="1"/>
    <col min="1277" max="1279" width="8.453125" style="137" customWidth="1"/>
    <col min="1280" max="1280" width="9.81640625" style="137" customWidth="1"/>
    <col min="1281" max="1283" width="8.453125" style="137" customWidth="1"/>
    <col min="1284" max="1284" width="9.81640625" style="137" customWidth="1"/>
    <col min="1285" max="1287" width="8.453125" style="137" customWidth="1"/>
    <col min="1288" max="1288" width="9.81640625" style="137" customWidth="1"/>
    <col min="1289" max="1291" width="8.453125" style="137" customWidth="1"/>
    <col min="1292" max="1292" width="9.81640625" style="137" customWidth="1"/>
    <col min="1293" max="1295" width="8.453125" style="137" customWidth="1"/>
    <col min="1296" max="1296" width="9.81640625" style="137" customWidth="1"/>
    <col min="1297" max="1299" width="8.453125" style="137" customWidth="1"/>
    <col min="1300" max="1523" width="10.26953125" style="137"/>
    <col min="1524" max="1524" width="16.81640625" style="137" customWidth="1"/>
    <col min="1525" max="1525" width="4.81640625" style="137" customWidth="1"/>
    <col min="1526" max="1526" width="10.7265625" style="137" customWidth="1"/>
    <col min="1527" max="1527" width="8" style="137" customWidth="1"/>
    <col min="1528" max="1528" width="13.26953125" style="137" customWidth="1"/>
    <col min="1529" max="1531" width="8.453125" style="137" customWidth="1"/>
    <col min="1532" max="1532" width="9.81640625" style="137" customWidth="1"/>
    <col min="1533" max="1535" width="8.453125" style="137" customWidth="1"/>
    <col min="1536" max="1536" width="9.81640625" style="137" customWidth="1"/>
    <col min="1537" max="1539" width="8.453125" style="137" customWidth="1"/>
    <col min="1540" max="1540" width="9.81640625" style="137" customWidth="1"/>
    <col min="1541" max="1543" width="8.453125" style="137" customWidth="1"/>
    <col min="1544" max="1544" width="9.81640625" style="137" customWidth="1"/>
    <col min="1545" max="1547" width="8.453125" style="137" customWidth="1"/>
    <col min="1548" max="1548" width="9.81640625" style="137" customWidth="1"/>
    <col min="1549" max="1551" width="8.453125" style="137" customWidth="1"/>
    <col min="1552" max="1552" width="9.81640625" style="137" customWidth="1"/>
    <col min="1553" max="1555" width="8.453125" style="137" customWidth="1"/>
    <col min="1556" max="1779" width="10.26953125" style="137"/>
    <col min="1780" max="1780" width="16.81640625" style="137" customWidth="1"/>
    <col min="1781" max="1781" width="4.81640625" style="137" customWidth="1"/>
    <col min="1782" max="1782" width="10.7265625" style="137" customWidth="1"/>
    <col min="1783" max="1783" width="8" style="137" customWidth="1"/>
    <col min="1784" max="1784" width="13.26953125" style="137" customWidth="1"/>
    <col min="1785" max="1787" width="8.453125" style="137" customWidth="1"/>
    <col min="1788" max="1788" width="9.81640625" style="137" customWidth="1"/>
    <col min="1789" max="1791" width="8.453125" style="137" customWidth="1"/>
    <col min="1792" max="1792" width="9.81640625" style="137" customWidth="1"/>
    <col min="1793" max="1795" width="8.453125" style="137" customWidth="1"/>
    <col min="1796" max="1796" width="9.81640625" style="137" customWidth="1"/>
    <col min="1797" max="1799" width="8.453125" style="137" customWidth="1"/>
    <col min="1800" max="1800" width="9.81640625" style="137" customWidth="1"/>
    <col min="1801" max="1803" width="8.453125" style="137" customWidth="1"/>
    <col min="1804" max="1804" width="9.81640625" style="137" customWidth="1"/>
    <col min="1805" max="1807" width="8.453125" style="137" customWidth="1"/>
    <col min="1808" max="1808" width="9.81640625" style="137" customWidth="1"/>
    <col min="1809" max="1811" width="8.453125" style="137" customWidth="1"/>
    <col min="1812" max="2035" width="10.26953125" style="137"/>
    <col min="2036" max="2036" width="16.81640625" style="137" customWidth="1"/>
    <col min="2037" max="2037" width="4.81640625" style="137" customWidth="1"/>
    <col min="2038" max="2038" width="10.7265625" style="137" customWidth="1"/>
    <col min="2039" max="2039" width="8" style="137" customWidth="1"/>
    <col min="2040" max="2040" width="13.26953125" style="137" customWidth="1"/>
    <col min="2041" max="2043" width="8.453125" style="137" customWidth="1"/>
    <col min="2044" max="2044" width="9.81640625" style="137" customWidth="1"/>
    <col min="2045" max="2047" width="8.453125" style="137" customWidth="1"/>
    <col min="2048" max="2048" width="9.81640625" style="137" customWidth="1"/>
    <col min="2049" max="2051" width="8.453125" style="137" customWidth="1"/>
    <col min="2052" max="2052" width="9.81640625" style="137" customWidth="1"/>
    <col min="2053" max="2055" width="8.453125" style="137" customWidth="1"/>
    <col min="2056" max="2056" width="9.81640625" style="137" customWidth="1"/>
    <col min="2057" max="2059" width="8.453125" style="137" customWidth="1"/>
    <col min="2060" max="2060" width="9.81640625" style="137" customWidth="1"/>
    <col min="2061" max="2063" width="8.453125" style="137" customWidth="1"/>
    <col min="2064" max="2064" width="9.81640625" style="137" customWidth="1"/>
    <col min="2065" max="2067" width="8.453125" style="137" customWidth="1"/>
    <col min="2068" max="2291" width="10.26953125" style="137"/>
    <col min="2292" max="2292" width="16.81640625" style="137" customWidth="1"/>
    <col min="2293" max="2293" width="4.81640625" style="137" customWidth="1"/>
    <col min="2294" max="2294" width="10.7265625" style="137" customWidth="1"/>
    <col min="2295" max="2295" width="8" style="137" customWidth="1"/>
    <col min="2296" max="2296" width="13.26953125" style="137" customWidth="1"/>
    <col min="2297" max="2299" width="8.453125" style="137" customWidth="1"/>
    <col min="2300" max="2300" width="9.81640625" style="137" customWidth="1"/>
    <col min="2301" max="2303" width="8.453125" style="137" customWidth="1"/>
    <col min="2304" max="2304" width="9.81640625" style="137" customWidth="1"/>
    <col min="2305" max="2307" width="8.453125" style="137" customWidth="1"/>
    <col min="2308" max="2308" width="9.81640625" style="137" customWidth="1"/>
    <col min="2309" max="2311" width="8.453125" style="137" customWidth="1"/>
    <col min="2312" max="2312" width="9.81640625" style="137" customWidth="1"/>
    <col min="2313" max="2315" width="8.453125" style="137" customWidth="1"/>
    <col min="2316" max="2316" width="9.81640625" style="137" customWidth="1"/>
    <col min="2317" max="2319" width="8.453125" style="137" customWidth="1"/>
    <col min="2320" max="2320" width="9.81640625" style="137" customWidth="1"/>
    <col min="2321" max="2323" width="8.453125" style="137" customWidth="1"/>
    <col min="2324" max="2547" width="10.26953125" style="137"/>
    <col min="2548" max="2548" width="16.81640625" style="137" customWidth="1"/>
    <col min="2549" max="2549" width="4.81640625" style="137" customWidth="1"/>
    <col min="2550" max="2550" width="10.7265625" style="137" customWidth="1"/>
    <col min="2551" max="2551" width="8" style="137" customWidth="1"/>
    <col min="2552" max="2552" width="13.26953125" style="137" customWidth="1"/>
    <col min="2553" max="2555" width="8.453125" style="137" customWidth="1"/>
    <col min="2556" max="2556" width="9.81640625" style="137" customWidth="1"/>
    <col min="2557" max="2559" width="8.453125" style="137" customWidth="1"/>
    <col min="2560" max="2560" width="9.81640625" style="137" customWidth="1"/>
    <col min="2561" max="2563" width="8.453125" style="137" customWidth="1"/>
    <col min="2564" max="2564" width="9.81640625" style="137" customWidth="1"/>
    <col min="2565" max="2567" width="8.453125" style="137" customWidth="1"/>
    <col min="2568" max="2568" width="9.81640625" style="137" customWidth="1"/>
    <col min="2569" max="2571" width="8.453125" style="137" customWidth="1"/>
    <col min="2572" max="2572" width="9.81640625" style="137" customWidth="1"/>
    <col min="2573" max="2575" width="8.453125" style="137" customWidth="1"/>
    <col min="2576" max="2576" width="9.81640625" style="137" customWidth="1"/>
    <col min="2577" max="2579" width="8.453125" style="137" customWidth="1"/>
    <col min="2580" max="2803" width="10.26953125" style="137"/>
    <col min="2804" max="2804" width="16.81640625" style="137" customWidth="1"/>
    <col min="2805" max="2805" width="4.81640625" style="137" customWidth="1"/>
    <col min="2806" max="2806" width="10.7265625" style="137" customWidth="1"/>
    <col min="2807" max="2807" width="8" style="137" customWidth="1"/>
    <col min="2808" max="2808" width="13.26953125" style="137" customWidth="1"/>
    <col min="2809" max="2811" width="8.453125" style="137" customWidth="1"/>
    <col min="2812" max="2812" width="9.81640625" style="137" customWidth="1"/>
    <col min="2813" max="2815" width="8.453125" style="137" customWidth="1"/>
    <col min="2816" max="2816" width="9.81640625" style="137" customWidth="1"/>
    <col min="2817" max="2819" width="8.453125" style="137" customWidth="1"/>
    <col min="2820" max="2820" width="9.81640625" style="137" customWidth="1"/>
    <col min="2821" max="2823" width="8.453125" style="137" customWidth="1"/>
    <col min="2824" max="2824" width="9.81640625" style="137" customWidth="1"/>
    <col min="2825" max="2827" width="8.453125" style="137" customWidth="1"/>
    <col min="2828" max="2828" width="9.81640625" style="137" customWidth="1"/>
    <col min="2829" max="2831" width="8.453125" style="137" customWidth="1"/>
    <col min="2832" max="2832" width="9.81640625" style="137" customWidth="1"/>
    <col min="2833" max="2835" width="8.453125" style="137" customWidth="1"/>
    <col min="2836" max="3059" width="10.26953125" style="137"/>
    <col min="3060" max="3060" width="16.81640625" style="137" customWidth="1"/>
    <col min="3061" max="3061" width="4.81640625" style="137" customWidth="1"/>
    <col min="3062" max="3062" width="10.7265625" style="137" customWidth="1"/>
    <col min="3063" max="3063" width="8" style="137" customWidth="1"/>
    <col min="3064" max="3064" width="13.26953125" style="137" customWidth="1"/>
    <col min="3065" max="3067" width="8.453125" style="137" customWidth="1"/>
    <col min="3068" max="3068" width="9.81640625" style="137" customWidth="1"/>
    <col min="3069" max="3071" width="8.453125" style="137" customWidth="1"/>
    <col min="3072" max="3072" width="9.81640625" style="137" customWidth="1"/>
    <col min="3073" max="3075" width="8.453125" style="137" customWidth="1"/>
    <col min="3076" max="3076" width="9.81640625" style="137" customWidth="1"/>
    <col min="3077" max="3079" width="8.453125" style="137" customWidth="1"/>
    <col min="3080" max="3080" width="9.81640625" style="137" customWidth="1"/>
    <col min="3081" max="3083" width="8.453125" style="137" customWidth="1"/>
    <col min="3084" max="3084" width="9.81640625" style="137" customWidth="1"/>
    <col min="3085" max="3087" width="8.453125" style="137" customWidth="1"/>
    <col min="3088" max="3088" width="9.81640625" style="137" customWidth="1"/>
    <col min="3089" max="3091" width="8.453125" style="137" customWidth="1"/>
    <col min="3092" max="3315" width="10.26953125" style="137"/>
    <col min="3316" max="3316" width="16.81640625" style="137" customWidth="1"/>
    <col min="3317" max="3317" width="4.81640625" style="137" customWidth="1"/>
    <col min="3318" max="3318" width="10.7265625" style="137" customWidth="1"/>
    <col min="3319" max="3319" width="8" style="137" customWidth="1"/>
    <col min="3320" max="3320" width="13.26953125" style="137" customWidth="1"/>
    <col min="3321" max="3323" width="8.453125" style="137" customWidth="1"/>
    <col min="3324" max="3324" width="9.81640625" style="137" customWidth="1"/>
    <col min="3325" max="3327" width="8.453125" style="137" customWidth="1"/>
    <col min="3328" max="3328" width="9.81640625" style="137" customWidth="1"/>
    <col min="3329" max="3331" width="8.453125" style="137" customWidth="1"/>
    <col min="3332" max="3332" width="9.81640625" style="137" customWidth="1"/>
    <col min="3333" max="3335" width="8.453125" style="137" customWidth="1"/>
    <col min="3336" max="3336" width="9.81640625" style="137" customWidth="1"/>
    <col min="3337" max="3339" width="8.453125" style="137" customWidth="1"/>
    <col min="3340" max="3340" width="9.81640625" style="137" customWidth="1"/>
    <col min="3341" max="3343" width="8.453125" style="137" customWidth="1"/>
    <col min="3344" max="3344" width="9.81640625" style="137" customWidth="1"/>
    <col min="3345" max="3347" width="8.453125" style="137" customWidth="1"/>
    <col min="3348" max="3571" width="10.26953125" style="137"/>
    <col min="3572" max="3572" width="16.81640625" style="137" customWidth="1"/>
    <col min="3573" max="3573" width="4.81640625" style="137" customWidth="1"/>
    <col min="3574" max="3574" width="10.7265625" style="137" customWidth="1"/>
    <col min="3575" max="3575" width="8" style="137" customWidth="1"/>
    <col min="3576" max="3576" width="13.26953125" style="137" customWidth="1"/>
    <col min="3577" max="3579" width="8.453125" style="137" customWidth="1"/>
    <col min="3580" max="3580" width="9.81640625" style="137" customWidth="1"/>
    <col min="3581" max="3583" width="8.453125" style="137" customWidth="1"/>
    <col min="3584" max="3584" width="9.81640625" style="137" customWidth="1"/>
    <col min="3585" max="3587" width="8.453125" style="137" customWidth="1"/>
    <col min="3588" max="3588" width="9.81640625" style="137" customWidth="1"/>
    <col min="3589" max="3591" width="8.453125" style="137" customWidth="1"/>
    <col min="3592" max="3592" width="9.81640625" style="137" customWidth="1"/>
    <col min="3593" max="3595" width="8.453125" style="137" customWidth="1"/>
    <col min="3596" max="3596" width="9.81640625" style="137" customWidth="1"/>
    <col min="3597" max="3599" width="8.453125" style="137" customWidth="1"/>
    <col min="3600" max="3600" width="9.81640625" style="137" customWidth="1"/>
    <col min="3601" max="3603" width="8.453125" style="137" customWidth="1"/>
    <col min="3604" max="3827" width="10.26953125" style="137"/>
    <col min="3828" max="3828" width="16.81640625" style="137" customWidth="1"/>
    <col min="3829" max="3829" width="4.81640625" style="137" customWidth="1"/>
    <col min="3830" max="3830" width="10.7265625" style="137" customWidth="1"/>
    <col min="3831" max="3831" width="8" style="137" customWidth="1"/>
    <col min="3832" max="3832" width="13.26953125" style="137" customWidth="1"/>
    <col min="3833" max="3835" width="8.453125" style="137" customWidth="1"/>
    <col min="3836" max="3836" width="9.81640625" style="137" customWidth="1"/>
    <col min="3837" max="3839" width="8.453125" style="137" customWidth="1"/>
    <col min="3840" max="3840" width="9.81640625" style="137" customWidth="1"/>
    <col min="3841" max="3843" width="8.453125" style="137" customWidth="1"/>
    <col min="3844" max="3844" width="9.81640625" style="137" customWidth="1"/>
    <col min="3845" max="3847" width="8.453125" style="137" customWidth="1"/>
    <col min="3848" max="3848" width="9.81640625" style="137" customWidth="1"/>
    <col min="3849" max="3851" width="8.453125" style="137" customWidth="1"/>
    <col min="3852" max="3852" width="9.81640625" style="137" customWidth="1"/>
    <col min="3853" max="3855" width="8.453125" style="137" customWidth="1"/>
    <col min="3856" max="3856" width="9.81640625" style="137" customWidth="1"/>
    <col min="3857" max="3859" width="8.453125" style="137" customWidth="1"/>
    <col min="3860" max="4083" width="10.26953125" style="137"/>
    <col min="4084" max="4084" width="16.81640625" style="137" customWidth="1"/>
    <col min="4085" max="4085" width="4.81640625" style="137" customWidth="1"/>
    <col min="4086" max="4086" width="10.7265625" style="137" customWidth="1"/>
    <col min="4087" max="4087" width="8" style="137" customWidth="1"/>
    <col min="4088" max="4088" width="13.26953125" style="137" customWidth="1"/>
    <col min="4089" max="4091" width="8.453125" style="137" customWidth="1"/>
    <col min="4092" max="4092" width="9.81640625" style="137" customWidth="1"/>
    <col min="4093" max="4095" width="8.453125" style="137" customWidth="1"/>
    <col min="4096" max="4096" width="9.81640625" style="137" customWidth="1"/>
    <col min="4097" max="4099" width="8.453125" style="137" customWidth="1"/>
    <col min="4100" max="4100" width="9.81640625" style="137" customWidth="1"/>
    <col min="4101" max="4103" width="8.453125" style="137" customWidth="1"/>
    <col min="4104" max="4104" width="9.81640625" style="137" customWidth="1"/>
    <col min="4105" max="4107" width="8.453125" style="137" customWidth="1"/>
    <col min="4108" max="4108" width="9.81640625" style="137" customWidth="1"/>
    <col min="4109" max="4111" width="8.453125" style="137" customWidth="1"/>
    <col min="4112" max="4112" width="9.81640625" style="137" customWidth="1"/>
    <col min="4113" max="4115" width="8.453125" style="137" customWidth="1"/>
    <col min="4116" max="4339" width="10.26953125" style="137"/>
    <col min="4340" max="4340" width="16.81640625" style="137" customWidth="1"/>
    <col min="4341" max="4341" width="4.81640625" style="137" customWidth="1"/>
    <col min="4342" max="4342" width="10.7265625" style="137" customWidth="1"/>
    <col min="4343" max="4343" width="8" style="137" customWidth="1"/>
    <col min="4344" max="4344" width="13.26953125" style="137" customWidth="1"/>
    <col min="4345" max="4347" width="8.453125" style="137" customWidth="1"/>
    <col min="4348" max="4348" width="9.81640625" style="137" customWidth="1"/>
    <col min="4349" max="4351" width="8.453125" style="137" customWidth="1"/>
    <col min="4352" max="4352" width="9.81640625" style="137" customWidth="1"/>
    <col min="4353" max="4355" width="8.453125" style="137" customWidth="1"/>
    <col min="4356" max="4356" width="9.81640625" style="137" customWidth="1"/>
    <col min="4357" max="4359" width="8.453125" style="137" customWidth="1"/>
    <col min="4360" max="4360" width="9.81640625" style="137" customWidth="1"/>
    <col min="4361" max="4363" width="8.453125" style="137" customWidth="1"/>
    <col min="4364" max="4364" width="9.81640625" style="137" customWidth="1"/>
    <col min="4365" max="4367" width="8.453125" style="137" customWidth="1"/>
    <col min="4368" max="4368" width="9.81640625" style="137" customWidth="1"/>
    <col min="4369" max="4371" width="8.453125" style="137" customWidth="1"/>
    <col min="4372" max="4595" width="10.26953125" style="137"/>
    <col min="4596" max="4596" width="16.81640625" style="137" customWidth="1"/>
    <col min="4597" max="4597" width="4.81640625" style="137" customWidth="1"/>
    <col min="4598" max="4598" width="10.7265625" style="137" customWidth="1"/>
    <col min="4599" max="4599" width="8" style="137" customWidth="1"/>
    <col min="4600" max="4600" width="13.26953125" style="137" customWidth="1"/>
    <col min="4601" max="4603" width="8.453125" style="137" customWidth="1"/>
    <col min="4604" max="4604" width="9.81640625" style="137" customWidth="1"/>
    <col min="4605" max="4607" width="8.453125" style="137" customWidth="1"/>
    <col min="4608" max="4608" width="9.81640625" style="137" customWidth="1"/>
    <col min="4609" max="4611" width="8.453125" style="137" customWidth="1"/>
    <col min="4612" max="4612" width="9.81640625" style="137" customWidth="1"/>
    <col min="4613" max="4615" width="8.453125" style="137" customWidth="1"/>
    <col min="4616" max="4616" width="9.81640625" style="137" customWidth="1"/>
    <col min="4617" max="4619" width="8.453125" style="137" customWidth="1"/>
    <col min="4620" max="4620" width="9.81640625" style="137" customWidth="1"/>
    <col min="4621" max="4623" width="8.453125" style="137" customWidth="1"/>
    <col min="4624" max="4624" width="9.81640625" style="137" customWidth="1"/>
    <col min="4625" max="4627" width="8.453125" style="137" customWidth="1"/>
    <col min="4628" max="4851" width="10.26953125" style="137"/>
    <col min="4852" max="4852" width="16.81640625" style="137" customWidth="1"/>
    <col min="4853" max="4853" width="4.81640625" style="137" customWidth="1"/>
    <col min="4854" max="4854" width="10.7265625" style="137" customWidth="1"/>
    <col min="4855" max="4855" width="8" style="137" customWidth="1"/>
    <col min="4856" max="4856" width="13.26953125" style="137" customWidth="1"/>
    <col min="4857" max="4859" width="8.453125" style="137" customWidth="1"/>
    <col min="4860" max="4860" width="9.81640625" style="137" customWidth="1"/>
    <col min="4861" max="4863" width="8.453125" style="137" customWidth="1"/>
    <col min="4864" max="4864" width="9.81640625" style="137" customWidth="1"/>
    <col min="4865" max="4867" width="8.453125" style="137" customWidth="1"/>
    <col min="4868" max="4868" width="9.81640625" style="137" customWidth="1"/>
    <col min="4869" max="4871" width="8.453125" style="137" customWidth="1"/>
    <col min="4872" max="4872" width="9.81640625" style="137" customWidth="1"/>
    <col min="4873" max="4875" width="8.453125" style="137" customWidth="1"/>
    <col min="4876" max="4876" width="9.81640625" style="137" customWidth="1"/>
    <col min="4877" max="4879" width="8.453125" style="137" customWidth="1"/>
    <col min="4880" max="4880" width="9.81640625" style="137" customWidth="1"/>
    <col min="4881" max="4883" width="8.453125" style="137" customWidth="1"/>
    <col min="4884" max="5107" width="10.26953125" style="137"/>
    <col min="5108" max="5108" width="16.81640625" style="137" customWidth="1"/>
    <col min="5109" max="5109" width="4.81640625" style="137" customWidth="1"/>
    <col min="5110" max="5110" width="10.7265625" style="137" customWidth="1"/>
    <col min="5111" max="5111" width="8" style="137" customWidth="1"/>
    <col min="5112" max="5112" width="13.26953125" style="137" customWidth="1"/>
    <col min="5113" max="5115" width="8.453125" style="137" customWidth="1"/>
    <col min="5116" max="5116" width="9.81640625" style="137" customWidth="1"/>
    <col min="5117" max="5119" width="8.453125" style="137" customWidth="1"/>
    <col min="5120" max="5120" width="9.81640625" style="137" customWidth="1"/>
    <col min="5121" max="5123" width="8.453125" style="137" customWidth="1"/>
    <col min="5124" max="5124" width="9.81640625" style="137" customWidth="1"/>
    <col min="5125" max="5127" width="8.453125" style="137" customWidth="1"/>
    <col min="5128" max="5128" width="9.81640625" style="137" customWidth="1"/>
    <col min="5129" max="5131" width="8.453125" style="137" customWidth="1"/>
    <col min="5132" max="5132" width="9.81640625" style="137" customWidth="1"/>
    <col min="5133" max="5135" width="8.453125" style="137" customWidth="1"/>
    <col min="5136" max="5136" width="9.81640625" style="137" customWidth="1"/>
    <col min="5137" max="5139" width="8.453125" style="137" customWidth="1"/>
    <col min="5140" max="5363" width="10.26953125" style="137"/>
    <col min="5364" max="5364" width="16.81640625" style="137" customWidth="1"/>
    <col min="5365" max="5365" width="4.81640625" style="137" customWidth="1"/>
    <col min="5366" max="5366" width="10.7265625" style="137" customWidth="1"/>
    <col min="5367" max="5367" width="8" style="137" customWidth="1"/>
    <col min="5368" max="5368" width="13.26953125" style="137" customWidth="1"/>
    <col min="5369" max="5371" width="8.453125" style="137" customWidth="1"/>
    <col min="5372" max="5372" width="9.81640625" style="137" customWidth="1"/>
    <col min="5373" max="5375" width="8.453125" style="137" customWidth="1"/>
    <col min="5376" max="5376" width="9.81640625" style="137" customWidth="1"/>
    <col min="5377" max="5379" width="8.453125" style="137" customWidth="1"/>
    <col min="5380" max="5380" width="9.81640625" style="137" customWidth="1"/>
    <col min="5381" max="5383" width="8.453125" style="137" customWidth="1"/>
    <col min="5384" max="5384" width="9.81640625" style="137" customWidth="1"/>
    <col min="5385" max="5387" width="8.453125" style="137" customWidth="1"/>
    <col min="5388" max="5388" width="9.81640625" style="137" customWidth="1"/>
    <col min="5389" max="5391" width="8.453125" style="137" customWidth="1"/>
    <col min="5392" max="5392" width="9.81640625" style="137" customWidth="1"/>
    <col min="5393" max="5395" width="8.453125" style="137" customWidth="1"/>
    <col min="5396" max="5619" width="10.26953125" style="137"/>
    <col min="5620" max="5620" width="16.81640625" style="137" customWidth="1"/>
    <col min="5621" max="5621" width="4.81640625" style="137" customWidth="1"/>
    <col min="5622" max="5622" width="10.7265625" style="137" customWidth="1"/>
    <col min="5623" max="5623" width="8" style="137" customWidth="1"/>
    <col min="5624" max="5624" width="13.26953125" style="137" customWidth="1"/>
    <col min="5625" max="5627" width="8.453125" style="137" customWidth="1"/>
    <col min="5628" max="5628" width="9.81640625" style="137" customWidth="1"/>
    <col min="5629" max="5631" width="8.453125" style="137" customWidth="1"/>
    <col min="5632" max="5632" width="9.81640625" style="137" customWidth="1"/>
    <col min="5633" max="5635" width="8.453125" style="137" customWidth="1"/>
    <col min="5636" max="5636" width="9.81640625" style="137" customWidth="1"/>
    <col min="5637" max="5639" width="8.453125" style="137" customWidth="1"/>
    <col min="5640" max="5640" width="9.81640625" style="137" customWidth="1"/>
    <col min="5641" max="5643" width="8.453125" style="137" customWidth="1"/>
    <col min="5644" max="5644" width="9.81640625" style="137" customWidth="1"/>
    <col min="5645" max="5647" width="8.453125" style="137" customWidth="1"/>
    <col min="5648" max="5648" width="9.81640625" style="137" customWidth="1"/>
    <col min="5649" max="5651" width="8.453125" style="137" customWidth="1"/>
    <col min="5652" max="5875" width="10.26953125" style="137"/>
    <col min="5876" max="5876" width="16.81640625" style="137" customWidth="1"/>
    <col min="5877" max="5877" width="4.81640625" style="137" customWidth="1"/>
    <col min="5878" max="5878" width="10.7265625" style="137" customWidth="1"/>
    <col min="5879" max="5879" width="8" style="137" customWidth="1"/>
    <col min="5880" max="5880" width="13.26953125" style="137" customWidth="1"/>
    <col min="5881" max="5883" width="8.453125" style="137" customWidth="1"/>
    <col min="5884" max="5884" width="9.81640625" style="137" customWidth="1"/>
    <col min="5885" max="5887" width="8.453125" style="137" customWidth="1"/>
    <col min="5888" max="5888" width="9.81640625" style="137" customWidth="1"/>
    <col min="5889" max="5891" width="8.453125" style="137" customWidth="1"/>
    <col min="5892" max="5892" width="9.81640625" style="137" customWidth="1"/>
    <col min="5893" max="5895" width="8.453125" style="137" customWidth="1"/>
    <col min="5896" max="5896" width="9.81640625" style="137" customWidth="1"/>
    <col min="5897" max="5899" width="8.453125" style="137" customWidth="1"/>
    <col min="5900" max="5900" width="9.81640625" style="137" customWidth="1"/>
    <col min="5901" max="5903" width="8.453125" style="137" customWidth="1"/>
    <col min="5904" max="5904" width="9.81640625" style="137" customWidth="1"/>
    <col min="5905" max="5907" width="8.453125" style="137" customWidth="1"/>
    <col min="5908" max="6131" width="10.26953125" style="137"/>
    <col min="6132" max="6132" width="16.81640625" style="137" customWidth="1"/>
    <col min="6133" max="6133" width="4.81640625" style="137" customWidth="1"/>
    <col min="6134" max="6134" width="10.7265625" style="137" customWidth="1"/>
    <col min="6135" max="6135" width="8" style="137" customWidth="1"/>
    <col min="6136" max="6136" width="13.26953125" style="137" customWidth="1"/>
    <col min="6137" max="6139" width="8.453125" style="137" customWidth="1"/>
    <col min="6140" max="6140" width="9.81640625" style="137" customWidth="1"/>
    <col min="6141" max="6143" width="8.453125" style="137" customWidth="1"/>
    <col min="6144" max="6144" width="9.81640625" style="137" customWidth="1"/>
    <col min="6145" max="6147" width="8.453125" style="137" customWidth="1"/>
    <col min="6148" max="6148" width="9.81640625" style="137" customWidth="1"/>
    <col min="6149" max="6151" width="8.453125" style="137" customWidth="1"/>
    <col min="6152" max="6152" width="9.81640625" style="137" customWidth="1"/>
    <col min="6153" max="6155" width="8.453125" style="137" customWidth="1"/>
    <col min="6156" max="6156" width="9.81640625" style="137" customWidth="1"/>
    <col min="6157" max="6159" width="8.453125" style="137" customWidth="1"/>
    <col min="6160" max="6160" width="9.81640625" style="137" customWidth="1"/>
    <col min="6161" max="6163" width="8.453125" style="137" customWidth="1"/>
    <col min="6164" max="6387" width="10.26953125" style="137"/>
    <col min="6388" max="6388" width="16.81640625" style="137" customWidth="1"/>
    <col min="6389" max="6389" width="4.81640625" style="137" customWidth="1"/>
    <col min="6390" max="6390" width="10.7265625" style="137" customWidth="1"/>
    <col min="6391" max="6391" width="8" style="137" customWidth="1"/>
    <col min="6392" max="6392" width="13.26953125" style="137" customWidth="1"/>
    <col min="6393" max="6395" width="8.453125" style="137" customWidth="1"/>
    <col min="6396" max="6396" width="9.81640625" style="137" customWidth="1"/>
    <col min="6397" max="6399" width="8.453125" style="137" customWidth="1"/>
    <col min="6400" max="6400" width="9.81640625" style="137" customWidth="1"/>
    <col min="6401" max="6403" width="8.453125" style="137" customWidth="1"/>
    <col min="6404" max="6404" width="9.81640625" style="137" customWidth="1"/>
    <col min="6405" max="6407" width="8.453125" style="137" customWidth="1"/>
    <col min="6408" max="6408" width="9.81640625" style="137" customWidth="1"/>
    <col min="6409" max="6411" width="8.453125" style="137" customWidth="1"/>
    <col min="6412" max="6412" width="9.81640625" style="137" customWidth="1"/>
    <col min="6413" max="6415" width="8.453125" style="137" customWidth="1"/>
    <col min="6416" max="6416" width="9.81640625" style="137" customWidth="1"/>
    <col min="6417" max="6419" width="8.453125" style="137" customWidth="1"/>
    <col min="6420" max="6643" width="10.26953125" style="137"/>
    <col min="6644" max="6644" width="16.81640625" style="137" customWidth="1"/>
    <col min="6645" max="6645" width="4.81640625" style="137" customWidth="1"/>
    <col min="6646" max="6646" width="10.7265625" style="137" customWidth="1"/>
    <col min="6647" max="6647" width="8" style="137" customWidth="1"/>
    <col min="6648" max="6648" width="13.26953125" style="137" customWidth="1"/>
    <col min="6649" max="6651" width="8.453125" style="137" customWidth="1"/>
    <col min="6652" max="6652" width="9.81640625" style="137" customWidth="1"/>
    <col min="6653" max="6655" width="8.453125" style="137" customWidth="1"/>
    <col min="6656" max="6656" width="9.81640625" style="137" customWidth="1"/>
    <col min="6657" max="6659" width="8.453125" style="137" customWidth="1"/>
    <col min="6660" max="6660" width="9.81640625" style="137" customWidth="1"/>
    <col min="6661" max="6663" width="8.453125" style="137" customWidth="1"/>
    <col min="6664" max="6664" width="9.81640625" style="137" customWidth="1"/>
    <col min="6665" max="6667" width="8.453125" style="137" customWidth="1"/>
    <col min="6668" max="6668" width="9.81640625" style="137" customWidth="1"/>
    <col min="6669" max="6671" width="8.453125" style="137" customWidth="1"/>
    <col min="6672" max="6672" width="9.81640625" style="137" customWidth="1"/>
    <col min="6673" max="6675" width="8.453125" style="137" customWidth="1"/>
    <col min="6676" max="6899" width="10.26953125" style="137"/>
    <col min="6900" max="6900" width="16.81640625" style="137" customWidth="1"/>
    <col min="6901" max="6901" width="4.81640625" style="137" customWidth="1"/>
    <col min="6902" max="6902" width="10.7265625" style="137" customWidth="1"/>
    <col min="6903" max="6903" width="8" style="137" customWidth="1"/>
    <col min="6904" max="6904" width="13.26953125" style="137" customWidth="1"/>
    <col min="6905" max="6907" width="8.453125" style="137" customWidth="1"/>
    <col min="6908" max="6908" width="9.81640625" style="137" customWidth="1"/>
    <col min="6909" max="6911" width="8.453125" style="137" customWidth="1"/>
    <col min="6912" max="6912" width="9.81640625" style="137" customWidth="1"/>
    <col min="6913" max="6915" width="8.453125" style="137" customWidth="1"/>
    <col min="6916" max="6916" width="9.81640625" style="137" customWidth="1"/>
    <col min="6917" max="6919" width="8.453125" style="137" customWidth="1"/>
    <col min="6920" max="6920" width="9.81640625" style="137" customWidth="1"/>
    <col min="6921" max="6923" width="8.453125" style="137" customWidth="1"/>
    <col min="6924" max="6924" width="9.81640625" style="137" customWidth="1"/>
    <col min="6925" max="6927" width="8.453125" style="137" customWidth="1"/>
    <col min="6928" max="6928" width="9.81640625" style="137" customWidth="1"/>
    <col min="6929" max="6931" width="8.453125" style="137" customWidth="1"/>
    <col min="6932" max="7155" width="10.26953125" style="137"/>
    <col min="7156" max="7156" width="16.81640625" style="137" customWidth="1"/>
    <col min="7157" max="7157" width="4.81640625" style="137" customWidth="1"/>
    <col min="7158" max="7158" width="10.7265625" style="137" customWidth="1"/>
    <col min="7159" max="7159" width="8" style="137" customWidth="1"/>
    <col min="7160" max="7160" width="13.26953125" style="137" customWidth="1"/>
    <col min="7161" max="7163" width="8.453125" style="137" customWidth="1"/>
    <col min="7164" max="7164" width="9.81640625" style="137" customWidth="1"/>
    <col min="7165" max="7167" width="8.453125" style="137" customWidth="1"/>
    <col min="7168" max="7168" width="9.81640625" style="137" customWidth="1"/>
    <col min="7169" max="7171" width="8.453125" style="137" customWidth="1"/>
    <col min="7172" max="7172" width="9.81640625" style="137" customWidth="1"/>
    <col min="7173" max="7175" width="8.453125" style="137" customWidth="1"/>
    <col min="7176" max="7176" width="9.81640625" style="137" customWidth="1"/>
    <col min="7177" max="7179" width="8.453125" style="137" customWidth="1"/>
    <col min="7180" max="7180" width="9.81640625" style="137" customWidth="1"/>
    <col min="7181" max="7183" width="8.453125" style="137" customWidth="1"/>
    <col min="7184" max="7184" width="9.81640625" style="137" customWidth="1"/>
    <col min="7185" max="7187" width="8.453125" style="137" customWidth="1"/>
    <col min="7188" max="7411" width="10.26953125" style="137"/>
    <col min="7412" max="7412" width="16.81640625" style="137" customWidth="1"/>
    <col min="7413" max="7413" width="4.81640625" style="137" customWidth="1"/>
    <col min="7414" max="7414" width="10.7265625" style="137" customWidth="1"/>
    <col min="7415" max="7415" width="8" style="137" customWidth="1"/>
    <col min="7416" max="7416" width="13.26953125" style="137" customWidth="1"/>
    <col min="7417" max="7419" width="8.453125" style="137" customWidth="1"/>
    <col min="7420" max="7420" width="9.81640625" style="137" customWidth="1"/>
    <col min="7421" max="7423" width="8.453125" style="137" customWidth="1"/>
    <col min="7424" max="7424" width="9.81640625" style="137" customWidth="1"/>
    <col min="7425" max="7427" width="8.453125" style="137" customWidth="1"/>
    <col min="7428" max="7428" width="9.81640625" style="137" customWidth="1"/>
    <col min="7429" max="7431" width="8.453125" style="137" customWidth="1"/>
    <col min="7432" max="7432" width="9.81640625" style="137" customWidth="1"/>
    <col min="7433" max="7435" width="8.453125" style="137" customWidth="1"/>
    <col min="7436" max="7436" width="9.81640625" style="137" customWidth="1"/>
    <col min="7437" max="7439" width="8.453125" style="137" customWidth="1"/>
    <col min="7440" max="7440" width="9.81640625" style="137" customWidth="1"/>
    <col min="7441" max="7443" width="8.453125" style="137" customWidth="1"/>
    <col min="7444" max="7667" width="10.26953125" style="137"/>
    <col min="7668" max="7668" width="16.81640625" style="137" customWidth="1"/>
    <col min="7669" max="7669" width="4.81640625" style="137" customWidth="1"/>
    <col min="7670" max="7670" width="10.7265625" style="137" customWidth="1"/>
    <col min="7671" max="7671" width="8" style="137" customWidth="1"/>
    <col min="7672" max="7672" width="13.26953125" style="137" customWidth="1"/>
    <col min="7673" max="7675" width="8.453125" style="137" customWidth="1"/>
    <col min="7676" max="7676" width="9.81640625" style="137" customWidth="1"/>
    <col min="7677" max="7679" width="8.453125" style="137" customWidth="1"/>
    <col min="7680" max="7680" width="9.81640625" style="137" customWidth="1"/>
    <col min="7681" max="7683" width="8.453125" style="137" customWidth="1"/>
    <col min="7684" max="7684" width="9.81640625" style="137" customWidth="1"/>
    <col min="7685" max="7687" width="8.453125" style="137" customWidth="1"/>
    <col min="7688" max="7688" width="9.81640625" style="137" customWidth="1"/>
    <col min="7689" max="7691" width="8.453125" style="137" customWidth="1"/>
    <col min="7692" max="7692" width="9.81640625" style="137" customWidth="1"/>
    <col min="7693" max="7695" width="8.453125" style="137" customWidth="1"/>
    <col min="7696" max="7696" width="9.81640625" style="137" customWidth="1"/>
    <col min="7697" max="7699" width="8.453125" style="137" customWidth="1"/>
    <col min="7700" max="7923" width="10.26953125" style="137"/>
    <col min="7924" max="7924" width="16.81640625" style="137" customWidth="1"/>
    <col min="7925" max="7925" width="4.81640625" style="137" customWidth="1"/>
    <col min="7926" max="7926" width="10.7265625" style="137" customWidth="1"/>
    <col min="7927" max="7927" width="8" style="137" customWidth="1"/>
    <col min="7928" max="7928" width="13.26953125" style="137" customWidth="1"/>
    <col min="7929" max="7931" width="8.453125" style="137" customWidth="1"/>
    <col min="7932" max="7932" width="9.81640625" style="137" customWidth="1"/>
    <col min="7933" max="7935" width="8.453125" style="137" customWidth="1"/>
    <col min="7936" max="7936" width="9.81640625" style="137" customWidth="1"/>
    <col min="7937" max="7939" width="8.453125" style="137" customWidth="1"/>
    <col min="7940" max="7940" width="9.81640625" style="137" customWidth="1"/>
    <col min="7941" max="7943" width="8.453125" style="137" customWidth="1"/>
    <col min="7944" max="7944" width="9.81640625" style="137" customWidth="1"/>
    <col min="7945" max="7947" width="8.453125" style="137" customWidth="1"/>
    <col min="7948" max="7948" width="9.81640625" style="137" customWidth="1"/>
    <col min="7949" max="7951" width="8.453125" style="137" customWidth="1"/>
    <col min="7952" max="7952" width="9.81640625" style="137" customWidth="1"/>
    <col min="7953" max="7955" width="8.453125" style="137" customWidth="1"/>
    <col min="7956" max="8179" width="10.26953125" style="137"/>
    <col min="8180" max="8180" width="16.81640625" style="137" customWidth="1"/>
    <col min="8181" max="8181" width="4.81640625" style="137" customWidth="1"/>
    <col min="8182" max="8182" width="10.7265625" style="137" customWidth="1"/>
    <col min="8183" max="8183" width="8" style="137" customWidth="1"/>
    <col min="8184" max="8184" width="13.26953125" style="137" customWidth="1"/>
    <col min="8185" max="8187" width="8.453125" style="137" customWidth="1"/>
    <col min="8188" max="8188" width="9.81640625" style="137" customWidth="1"/>
    <col min="8189" max="8191" width="8.453125" style="137" customWidth="1"/>
    <col min="8192" max="8192" width="9.81640625" style="137" customWidth="1"/>
    <col min="8193" max="8195" width="8.453125" style="137" customWidth="1"/>
    <col min="8196" max="8196" width="9.81640625" style="137" customWidth="1"/>
    <col min="8197" max="8199" width="8.453125" style="137" customWidth="1"/>
    <col min="8200" max="8200" width="9.81640625" style="137" customWidth="1"/>
    <col min="8201" max="8203" width="8.453125" style="137" customWidth="1"/>
    <col min="8204" max="8204" width="9.81640625" style="137" customWidth="1"/>
    <col min="8205" max="8207" width="8.453125" style="137" customWidth="1"/>
    <col min="8208" max="8208" width="9.81640625" style="137" customWidth="1"/>
    <col min="8209" max="8211" width="8.453125" style="137" customWidth="1"/>
    <col min="8212" max="8435" width="10.26953125" style="137"/>
    <col min="8436" max="8436" width="16.81640625" style="137" customWidth="1"/>
    <col min="8437" max="8437" width="4.81640625" style="137" customWidth="1"/>
    <col min="8438" max="8438" width="10.7265625" style="137" customWidth="1"/>
    <col min="8439" max="8439" width="8" style="137" customWidth="1"/>
    <col min="8440" max="8440" width="13.26953125" style="137" customWidth="1"/>
    <col min="8441" max="8443" width="8.453125" style="137" customWidth="1"/>
    <col min="8444" max="8444" width="9.81640625" style="137" customWidth="1"/>
    <col min="8445" max="8447" width="8.453125" style="137" customWidth="1"/>
    <col min="8448" max="8448" width="9.81640625" style="137" customWidth="1"/>
    <col min="8449" max="8451" width="8.453125" style="137" customWidth="1"/>
    <col min="8452" max="8452" width="9.81640625" style="137" customWidth="1"/>
    <col min="8453" max="8455" width="8.453125" style="137" customWidth="1"/>
    <col min="8456" max="8456" width="9.81640625" style="137" customWidth="1"/>
    <col min="8457" max="8459" width="8.453125" style="137" customWidth="1"/>
    <col min="8460" max="8460" width="9.81640625" style="137" customWidth="1"/>
    <col min="8461" max="8463" width="8.453125" style="137" customWidth="1"/>
    <col min="8464" max="8464" width="9.81640625" style="137" customWidth="1"/>
    <col min="8465" max="8467" width="8.453125" style="137" customWidth="1"/>
    <col min="8468" max="8691" width="10.26953125" style="137"/>
    <col min="8692" max="8692" width="16.81640625" style="137" customWidth="1"/>
    <col min="8693" max="8693" width="4.81640625" style="137" customWidth="1"/>
    <col min="8694" max="8694" width="10.7265625" style="137" customWidth="1"/>
    <col min="8695" max="8695" width="8" style="137" customWidth="1"/>
    <col min="8696" max="8696" width="13.26953125" style="137" customWidth="1"/>
    <col min="8697" max="8699" width="8.453125" style="137" customWidth="1"/>
    <col min="8700" max="8700" width="9.81640625" style="137" customWidth="1"/>
    <col min="8701" max="8703" width="8.453125" style="137" customWidth="1"/>
    <col min="8704" max="8704" width="9.81640625" style="137" customWidth="1"/>
    <col min="8705" max="8707" width="8.453125" style="137" customWidth="1"/>
    <col min="8708" max="8708" width="9.81640625" style="137" customWidth="1"/>
    <col min="8709" max="8711" width="8.453125" style="137" customWidth="1"/>
    <col min="8712" max="8712" width="9.81640625" style="137" customWidth="1"/>
    <col min="8713" max="8715" width="8.453125" style="137" customWidth="1"/>
    <col min="8716" max="8716" width="9.81640625" style="137" customWidth="1"/>
    <col min="8717" max="8719" width="8.453125" style="137" customWidth="1"/>
    <col min="8720" max="8720" width="9.81640625" style="137" customWidth="1"/>
    <col min="8721" max="8723" width="8.453125" style="137" customWidth="1"/>
    <col min="8724" max="8947" width="10.26953125" style="137"/>
    <col min="8948" max="8948" width="16.81640625" style="137" customWidth="1"/>
    <col min="8949" max="8949" width="4.81640625" style="137" customWidth="1"/>
    <col min="8950" max="8950" width="10.7265625" style="137" customWidth="1"/>
    <col min="8951" max="8951" width="8" style="137" customWidth="1"/>
    <col min="8952" max="8952" width="13.26953125" style="137" customWidth="1"/>
    <col min="8953" max="8955" width="8.453125" style="137" customWidth="1"/>
    <col min="8956" max="8956" width="9.81640625" style="137" customWidth="1"/>
    <col min="8957" max="8959" width="8.453125" style="137" customWidth="1"/>
    <col min="8960" max="8960" width="9.81640625" style="137" customWidth="1"/>
    <col min="8961" max="8963" width="8.453125" style="137" customWidth="1"/>
    <col min="8964" max="8964" width="9.81640625" style="137" customWidth="1"/>
    <col min="8965" max="8967" width="8.453125" style="137" customWidth="1"/>
    <col min="8968" max="8968" width="9.81640625" style="137" customWidth="1"/>
    <col min="8969" max="8971" width="8.453125" style="137" customWidth="1"/>
    <col min="8972" max="8972" width="9.81640625" style="137" customWidth="1"/>
    <col min="8973" max="8975" width="8.453125" style="137" customWidth="1"/>
    <col min="8976" max="8976" width="9.81640625" style="137" customWidth="1"/>
    <col min="8977" max="8979" width="8.453125" style="137" customWidth="1"/>
    <col min="8980" max="9203" width="10.26953125" style="137"/>
    <col min="9204" max="9204" width="16.81640625" style="137" customWidth="1"/>
    <col min="9205" max="9205" width="4.81640625" style="137" customWidth="1"/>
    <col min="9206" max="9206" width="10.7265625" style="137" customWidth="1"/>
    <col min="9207" max="9207" width="8" style="137" customWidth="1"/>
    <col min="9208" max="9208" width="13.26953125" style="137" customWidth="1"/>
    <col min="9209" max="9211" width="8.453125" style="137" customWidth="1"/>
    <col min="9212" max="9212" width="9.81640625" style="137" customWidth="1"/>
    <col min="9213" max="9215" width="8.453125" style="137" customWidth="1"/>
    <col min="9216" max="9216" width="9.81640625" style="137" customWidth="1"/>
    <col min="9217" max="9219" width="8.453125" style="137" customWidth="1"/>
    <col min="9220" max="9220" width="9.81640625" style="137" customWidth="1"/>
    <col min="9221" max="9223" width="8.453125" style="137" customWidth="1"/>
    <col min="9224" max="9224" width="9.81640625" style="137" customWidth="1"/>
    <col min="9225" max="9227" width="8.453125" style="137" customWidth="1"/>
    <col min="9228" max="9228" width="9.81640625" style="137" customWidth="1"/>
    <col min="9229" max="9231" width="8.453125" style="137" customWidth="1"/>
    <col min="9232" max="9232" width="9.81640625" style="137" customWidth="1"/>
    <col min="9233" max="9235" width="8.453125" style="137" customWidth="1"/>
    <col min="9236" max="9459" width="10.26953125" style="137"/>
    <col min="9460" max="9460" width="16.81640625" style="137" customWidth="1"/>
    <col min="9461" max="9461" width="4.81640625" style="137" customWidth="1"/>
    <col min="9462" max="9462" width="10.7265625" style="137" customWidth="1"/>
    <col min="9463" max="9463" width="8" style="137" customWidth="1"/>
    <col min="9464" max="9464" width="13.26953125" style="137" customWidth="1"/>
    <col min="9465" max="9467" width="8.453125" style="137" customWidth="1"/>
    <col min="9468" max="9468" width="9.81640625" style="137" customWidth="1"/>
    <col min="9469" max="9471" width="8.453125" style="137" customWidth="1"/>
    <col min="9472" max="9472" width="9.81640625" style="137" customWidth="1"/>
    <col min="9473" max="9475" width="8.453125" style="137" customWidth="1"/>
    <col min="9476" max="9476" width="9.81640625" style="137" customWidth="1"/>
    <col min="9477" max="9479" width="8.453125" style="137" customWidth="1"/>
    <col min="9480" max="9480" width="9.81640625" style="137" customWidth="1"/>
    <col min="9481" max="9483" width="8.453125" style="137" customWidth="1"/>
    <col min="9484" max="9484" width="9.81640625" style="137" customWidth="1"/>
    <col min="9485" max="9487" width="8.453125" style="137" customWidth="1"/>
    <col min="9488" max="9488" width="9.81640625" style="137" customWidth="1"/>
    <col min="9489" max="9491" width="8.453125" style="137" customWidth="1"/>
    <col min="9492" max="9715" width="10.26953125" style="137"/>
    <col min="9716" max="9716" width="16.81640625" style="137" customWidth="1"/>
    <col min="9717" max="9717" width="4.81640625" style="137" customWidth="1"/>
    <col min="9718" max="9718" width="10.7265625" style="137" customWidth="1"/>
    <col min="9719" max="9719" width="8" style="137" customWidth="1"/>
    <col min="9720" max="9720" width="13.26953125" style="137" customWidth="1"/>
    <col min="9721" max="9723" width="8.453125" style="137" customWidth="1"/>
    <col min="9724" max="9724" width="9.81640625" style="137" customWidth="1"/>
    <col min="9725" max="9727" width="8.453125" style="137" customWidth="1"/>
    <col min="9728" max="9728" width="9.81640625" style="137" customWidth="1"/>
    <col min="9729" max="9731" width="8.453125" style="137" customWidth="1"/>
    <col min="9732" max="9732" width="9.81640625" style="137" customWidth="1"/>
    <col min="9733" max="9735" width="8.453125" style="137" customWidth="1"/>
    <col min="9736" max="9736" width="9.81640625" style="137" customWidth="1"/>
    <col min="9737" max="9739" width="8.453125" style="137" customWidth="1"/>
    <col min="9740" max="9740" width="9.81640625" style="137" customWidth="1"/>
    <col min="9741" max="9743" width="8.453125" style="137" customWidth="1"/>
    <col min="9744" max="9744" width="9.81640625" style="137" customWidth="1"/>
    <col min="9745" max="9747" width="8.453125" style="137" customWidth="1"/>
    <col min="9748" max="9971" width="10.26953125" style="137"/>
    <col min="9972" max="9972" width="16.81640625" style="137" customWidth="1"/>
    <col min="9973" max="9973" width="4.81640625" style="137" customWidth="1"/>
    <col min="9974" max="9974" width="10.7265625" style="137" customWidth="1"/>
    <col min="9975" max="9975" width="8" style="137" customWidth="1"/>
    <col min="9976" max="9976" width="13.26953125" style="137" customWidth="1"/>
    <col min="9977" max="9979" width="8.453125" style="137" customWidth="1"/>
    <col min="9980" max="9980" width="9.81640625" style="137" customWidth="1"/>
    <col min="9981" max="9983" width="8.453125" style="137" customWidth="1"/>
    <col min="9984" max="9984" width="9.81640625" style="137" customWidth="1"/>
    <col min="9985" max="9987" width="8.453125" style="137" customWidth="1"/>
    <col min="9988" max="9988" width="9.81640625" style="137" customWidth="1"/>
    <col min="9989" max="9991" width="8.453125" style="137" customWidth="1"/>
    <col min="9992" max="9992" width="9.81640625" style="137" customWidth="1"/>
    <col min="9993" max="9995" width="8.453125" style="137" customWidth="1"/>
    <col min="9996" max="9996" width="9.81640625" style="137" customWidth="1"/>
    <col min="9997" max="9999" width="8.453125" style="137" customWidth="1"/>
    <col min="10000" max="10000" width="9.81640625" style="137" customWidth="1"/>
    <col min="10001" max="10003" width="8.453125" style="137" customWidth="1"/>
    <col min="10004" max="10227" width="10.26953125" style="137"/>
    <col min="10228" max="10228" width="16.81640625" style="137" customWidth="1"/>
    <col min="10229" max="10229" width="4.81640625" style="137" customWidth="1"/>
    <col min="10230" max="10230" width="10.7265625" style="137" customWidth="1"/>
    <col min="10231" max="10231" width="8" style="137" customWidth="1"/>
    <col min="10232" max="10232" width="13.26953125" style="137" customWidth="1"/>
    <col min="10233" max="10235" width="8.453125" style="137" customWidth="1"/>
    <col min="10236" max="10236" width="9.81640625" style="137" customWidth="1"/>
    <col min="10237" max="10239" width="8.453125" style="137" customWidth="1"/>
    <col min="10240" max="10240" width="9.81640625" style="137" customWidth="1"/>
    <col min="10241" max="10243" width="8.453125" style="137" customWidth="1"/>
    <col min="10244" max="10244" width="9.81640625" style="137" customWidth="1"/>
    <col min="10245" max="10247" width="8.453125" style="137" customWidth="1"/>
    <col min="10248" max="10248" width="9.81640625" style="137" customWidth="1"/>
    <col min="10249" max="10251" width="8.453125" style="137" customWidth="1"/>
    <col min="10252" max="10252" width="9.81640625" style="137" customWidth="1"/>
    <col min="10253" max="10255" width="8.453125" style="137" customWidth="1"/>
    <col min="10256" max="10256" width="9.81640625" style="137" customWidth="1"/>
    <col min="10257" max="10259" width="8.453125" style="137" customWidth="1"/>
    <col min="10260" max="10483" width="10.26953125" style="137"/>
    <col min="10484" max="10484" width="16.81640625" style="137" customWidth="1"/>
    <col min="10485" max="10485" width="4.81640625" style="137" customWidth="1"/>
    <col min="10486" max="10486" width="10.7265625" style="137" customWidth="1"/>
    <col min="10487" max="10487" width="8" style="137" customWidth="1"/>
    <col min="10488" max="10488" width="13.26953125" style="137" customWidth="1"/>
    <col min="10489" max="10491" width="8.453125" style="137" customWidth="1"/>
    <col min="10492" max="10492" width="9.81640625" style="137" customWidth="1"/>
    <col min="10493" max="10495" width="8.453125" style="137" customWidth="1"/>
    <col min="10496" max="10496" width="9.81640625" style="137" customWidth="1"/>
    <col min="10497" max="10499" width="8.453125" style="137" customWidth="1"/>
    <col min="10500" max="10500" width="9.81640625" style="137" customWidth="1"/>
    <col min="10501" max="10503" width="8.453125" style="137" customWidth="1"/>
    <col min="10504" max="10504" width="9.81640625" style="137" customWidth="1"/>
    <col min="10505" max="10507" width="8.453125" style="137" customWidth="1"/>
    <col min="10508" max="10508" width="9.81640625" style="137" customWidth="1"/>
    <col min="10509" max="10511" width="8.453125" style="137" customWidth="1"/>
    <col min="10512" max="10512" width="9.81640625" style="137" customWidth="1"/>
    <col min="10513" max="10515" width="8.453125" style="137" customWidth="1"/>
    <col min="10516" max="10739" width="10.26953125" style="137"/>
    <col min="10740" max="10740" width="16.81640625" style="137" customWidth="1"/>
    <col min="10741" max="10741" width="4.81640625" style="137" customWidth="1"/>
    <col min="10742" max="10742" width="10.7265625" style="137" customWidth="1"/>
    <col min="10743" max="10743" width="8" style="137" customWidth="1"/>
    <col min="10744" max="10744" width="13.26953125" style="137" customWidth="1"/>
    <col min="10745" max="10747" width="8.453125" style="137" customWidth="1"/>
    <col min="10748" max="10748" width="9.81640625" style="137" customWidth="1"/>
    <col min="10749" max="10751" width="8.453125" style="137" customWidth="1"/>
    <col min="10752" max="10752" width="9.81640625" style="137" customWidth="1"/>
    <col min="10753" max="10755" width="8.453125" style="137" customWidth="1"/>
    <col min="10756" max="10756" width="9.81640625" style="137" customWidth="1"/>
    <col min="10757" max="10759" width="8.453125" style="137" customWidth="1"/>
    <col min="10760" max="10760" width="9.81640625" style="137" customWidth="1"/>
    <col min="10761" max="10763" width="8.453125" style="137" customWidth="1"/>
    <col min="10764" max="10764" width="9.81640625" style="137" customWidth="1"/>
    <col min="10765" max="10767" width="8.453125" style="137" customWidth="1"/>
    <col min="10768" max="10768" width="9.81640625" style="137" customWidth="1"/>
    <col min="10769" max="10771" width="8.453125" style="137" customWidth="1"/>
    <col min="10772" max="10995" width="10.26953125" style="137"/>
    <col min="10996" max="10996" width="16.81640625" style="137" customWidth="1"/>
    <col min="10997" max="10997" width="4.81640625" style="137" customWidth="1"/>
    <col min="10998" max="10998" width="10.7265625" style="137" customWidth="1"/>
    <col min="10999" max="10999" width="8" style="137" customWidth="1"/>
    <col min="11000" max="11000" width="13.26953125" style="137" customWidth="1"/>
    <col min="11001" max="11003" width="8.453125" style="137" customWidth="1"/>
    <col min="11004" max="11004" width="9.81640625" style="137" customWidth="1"/>
    <col min="11005" max="11007" width="8.453125" style="137" customWidth="1"/>
    <col min="11008" max="11008" width="9.81640625" style="137" customWidth="1"/>
    <col min="11009" max="11011" width="8.453125" style="137" customWidth="1"/>
    <col min="11012" max="11012" width="9.81640625" style="137" customWidth="1"/>
    <col min="11013" max="11015" width="8.453125" style="137" customWidth="1"/>
    <col min="11016" max="11016" width="9.81640625" style="137" customWidth="1"/>
    <col min="11017" max="11019" width="8.453125" style="137" customWidth="1"/>
    <col min="11020" max="11020" width="9.81640625" style="137" customWidth="1"/>
    <col min="11021" max="11023" width="8.453125" style="137" customWidth="1"/>
    <col min="11024" max="11024" width="9.81640625" style="137" customWidth="1"/>
    <col min="11025" max="11027" width="8.453125" style="137" customWidth="1"/>
    <col min="11028" max="11251" width="10.26953125" style="137"/>
    <col min="11252" max="11252" width="16.81640625" style="137" customWidth="1"/>
    <col min="11253" max="11253" width="4.81640625" style="137" customWidth="1"/>
    <col min="11254" max="11254" width="10.7265625" style="137" customWidth="1"/>
    <col min="11255" max="11255" width="8" style="137" customWidth="1"/>
    <col min="11256" max="11256" width="13.26953125" style="137" customWidth="1"/>
    <col min="11257" max="11259" width="8.453125" style="137" customWidth="1"/>
    <col min="11260" max="11260" width="9.81640625" style="137" customWidth="1"/>
    <col min="11261" max="11263" width="8.453125" style="137" customWidth="1"/>
    <col min="11264" max="11264" width="9.81640625" style="137" customWidth="1"/>
    <col min="11265" max="11267" width="8.453125" style="137" customWidth="1"/>
    <col min="11268" max="11268" width="9.81640625" style="137" customWidth="1"/>
    <col min="11269" max="11271" width="8.453125" style="137" customWidth="1"/>
    <col min="11272" max="11272" width="9.81640625" style="137" customWidth="1"/>
    <col min="11273" max="11275" width="8.453125" style="137" customWidth="1"/>
    <col min="11276" max="11276" width="9.81640625" style="137" customWidth="1"/>
    <col min="11277" max="11279" width="8.453125" style="137" customWidth="1"/>
    <col min="11280" max="11280" width="9.81640625" style="137" customWidth="1"/>
    <col min="11281" max="11283" width="8.453125" style="137" customWidth="1"/>
    <col min="11284" max="11507" width="10.26953125" style="137"/>
    <col min="11508" max="11508" width="16.81640625" style="137" customWidth="1"/>
    <col min="11509" max="11509" width="4.81640625" style="137" customWidth="1"/>
    <col min="11510" max="11510" width="10.7265625" style="137" customWidth="1"/>
    <col min="11511" max="11511" width="8" style="137" customWidth="1"/>
    <col min="11512" max="11512" width="13.26953125" style="137" customWidth="1"/>
    <col min="11513" max="11515" width="8.453125" style="137" customWidth="1"/>
    <col min="11516" max="11516" width="9.81640625" style="137" customWidth="1"/>
    <col min="11517" max="11519" width="8.453125" style="137" customWidth="1"/>
    <col min="11520" max="11520" width="9.81640625" style="137" customWidth="1"/>
    <col min="11521" max="11523" width="8.453125" style="137" customWidth="1"/>
    <col min="11524" max="11524" width="9.81640625" style="137" customWidth="1"/>
    <col min="11525" max="11527" width="8.453125" style="137" customWidth="1"/>
    <col min="11528" max="11528" width="9.81640625" style="137" customWidth="1"/>
    <col min="11529" max="11531" width="8.453125" style="137" customWidth="1"/>
    <col min="11532" max="11532" width="9.81640625" style="137" customWidth="1"/>
    <col min="11533" max="11535" width="8.453125" style="137" customWidth="1"/>
    <col min="11536" max="11536" width="9.81640625" style="137" customWidth="1"/>
    <col min="11537" max="11539" width="8.453125" style="137" customWidth="1"/>
    <col min="11540" max="11763" width="10.26953125" style="137"/>
    <col min="11764" max="11764" width="16.81640625" style="137" customWidth="1"/>
    <col min="11765" max="11765" width="4.81640625" style="137" customWidth="1"/>
    <col min="11766" max="11766" width="10.7265625" style="137" customWidth="1"/>
    <col min="11767" max="11767" width="8" style="137" customWidth="1"/>
    <col min="11768" max="11768" width="13.26953125" style="137" customWidth="1"/>
    <col min="11769" max="11771" width="8.453125" style="137" customWidth="1"/>
    <col min="11772" max="11772" width="9.81640625" style="137" customWidth="1"/>
    <col min="11773" max="11775" width="8.453125" style="137" customWidth="1"/>
    <col min="11776" max="11776" width="9.81640625" style="137" customWidth="1"/>
    <col min="11777" max="11779" width="8.453125" style="137" customWidth="1"/>
    <col min="11780" max="11780" width="9.81640625" style="137" customWidth="1"/>
    <col min="11781" max="11783" width="8.453125" style="137" customWidth="1"/>
    <col min="11784" max="11784" width="9.81640625" style="137" customWidth="1"/>
    <col min="11785" max="11787" width="8.453125" style="137" customWidth="1"/>
    <col min="11788" max="11788" width="9.81640625" style="137" customWidth="1"/>
    <col min="11789" max="11791" width="8.453125" style="137" customWidth="1"/>
    <col min="11792" max="11792" width="9.81640625" style="137" customWidth="1"/>
    <col min="11793" max="11795" width="8.453125" style="137" customWidth="1"/>
    <col min="11796" max="12019" width="10.26953125" style="137"/>
    <col min="12020" max="12020" width="16.81640625" style="137" customWidth="1"/>
    <col min="12021" max="12021" width="4.81640625" style="137" customWidth="1"/>
    <col min="12022" max="12022" width="10.7265625" style="137" customWidth="1"/>
    <col min="12023" max="12023" width="8" style="137" customWidth="1"/>
    <col min="12024" max="12024" width="13.26953125" style="137" customWidth="1"/>
    <col min="12025" max="12027" width="8.453125" style="137" customWidth="1"/>
    <col min="12028" max="12028" width="9.81640625" style="137" customWidth="1"/>
    <col min="12029" max="12031" width="8.453125" style="137" customWidth="1"/>
    <col min="12032" max="12032" width="9.81640625" style="137" customWidth="1"/>
    <col min="12033" max="12035" width="8.453125" style="137" customWidth="1"/>
    <col min="12036" max="12036" width="9.81640625" style="137" customWidth="1"/>
    <col min="12037" max="12039" width="8.453125" style="137" customWidth="1"/>
    <col min="12040" max="12040" width="9.81640625" style="137" customWidth="1"/>
    <col min="12041" max="12043" width="8.453125" style="137" customWidth="1"/>
    <col min="12044" max="12044" width="9.81640625" style="137" customWidth="1"/>
    <col min="12045" max="12047" width="8.453125" style="137" customWidth="1"/>
    <col min="12048" max="12048" width="9.81640625" style="137" customWidth="1"/>
    <col min="12049" max="12051" width="8.453125" style="137" customWidth="1"/>
    <col min="12052" max="12275" width="10.26953125" style="137"/>
    <col min="12276" max="12276" width="16.81640625" style="137" customWidth="1"/>
    <col min="12277" max="12277" width="4.81640625" style="137" customWidth="1"/>
    <col min="12278" max="12278" width="10.7265625" style="137" customWidth="1"/>
    <col min="12279" max="12279" width="8" style="137" customWidth="1"/>
    <col min="12280" max="12280" width="13.26953125" style="137" customWidth="1"/>
    <col min="12281" max="12283" width="8.453125" style="137" customWidth="1"/>
    <col min="12284" max="12284" width="9.81640625" style="137" customWidth="1"/>
    <col min="12285" max="12287" width="8.453125" style="137" customWidth="1"/>
    <col min="12288" max="12288" width="9.81640625" style="137" customWidth="1"/>
    <col min="12289" max="12291" width="8.453125" style="137" customWidth="1"/>
    <col min="12292" max="12292" width="9.81640625" style="137" customWidth="1"/>
    <col min="12293" max="12295" width="8.453125" style="137" customWidth="1"/>
    <col min="12296" max="12296" width="9.81640625" style="137" customWidth="1"/>
    <col min="12297" max="12299" width="8.453125" style="137" customWidth="1"/>
    <col min="12300" max="12300" width="9.81640625" style="137" customWidth="1"/>
    <col min="12301" max="12303" width="8.453125" style="137" customWidth="1"/>
    <col min="12304" max="12304" width="9.81640625" style="137" customWidth="1"/>
    <col min="12305" max="12307" width="8.453125" style="137" customWidth="1"/>
    <col min="12308" max="12531" width="10.26953125" style="137"/>
    <col min="12532" max="12532" width="16.81640625" style="137" customWidth="1"/>
    <col min="12533" max="12533" width="4.81640625" style="137" customWidth="1"/>
    <col min="12534" max="12534" width="10.7265625" style="137" customWidth="1"/>
    <col min="12535" max="12535" width="8" style="137" customWidth="1"/>
    <col min="12536" max="12536" width="13.26953125" style="137" customWidth="1"/>
    <col min="12537" max="12539" width="8.453125" style="137" customWidth="1"/>
    <col min="12540" max="12540" width="9.81640625" style="137" customWidth="1"/>
    <col min="12541" max="12543" width="8.453125" style="137" customWidth="1"/>
    <col min="12544" max="12544" width="9.81640625" style="137" customWidth="1"/>
    <col min="12545" max="12547" width="8.453125" style="137" customWidth="1"/>
    <col min="12548" max="12548" width="9.81640625" style="137" customWidth="1"/>
    <col min="12549" max="12551" width="8.453125" style="137" customWidth="1"/>
    <col min="12552" max="12552" width="9.81640625" style="137" customWidth="1"/>
    <col min="12553" max="12555" width="8.453125" style="137" customWidth="1"/>
    <col min="12556" max="12556" width="9.81640625" style="137" customWidth="1"/>
    <col min="12557" max="12559" width="8.453125" style="137" customWidth="1"/>
    <col min="12560" max="12560" width="9.81640625" style="137" customWidth="1"/>
    <col min="12561" max="12563" width="8.453125" style="137" customWidth="1"/>
    <col min="12564" max="12787" width="10.26953125" style="137"/>
    <col min="12788" max="12788" width="16.81640625" style="137" customWidth="1"/>
    <col min="12789" max="12789" width="4.81640625" style="137" customWidth="1"/>
    <col min="12790" max="12790" width="10.7265625" style="137" customWidth="1"/>
    <col min="12791" max="12791" width="8" style="137" customWidth="1"/>
    <col min="12792" max="12792" width="13.26953125" style="137" customWidth="1"/>
    <col min="12793" max="12795" width="8.453125" style="137" customWidth="1"/>
    <col min="12796" max="12796" width="9.81640625" style="137" customWidth="1"/>
    <col min="12797" max="12799" width="8.453125" style="137" customWidth="1"/>
    <col min="12800" max="12800" width="9.81640625" style="137" customWidth="1"/>
    <col min="12801" max="12803" width="8.453125" style="137" customWidth="1"/>
    <col min="12804" max="12804" width="9.81640625" style="137" customWidth="1"/>
    <col min="12805" max="12807" width="8.453125" style="137" customWidth="1"/>
    <col min="12808" max="12808" width="9.81640625" style="137" customWidth="1"/>
    <col min="12809" max="12811" width="8.453125" style="137" customWidth="1"/>
    <col min="12812" max="12812" width="9.81640625" style="137" customWidth="1"/>
    <col min="12813" max="12815" width="8.453125" style="137" customWidth="1"/>
    <col min="12816" max="12816" width="9.81640625" style="137" customWidth="1"/>
    <col min="12817" max="12819" width="8.453125" style="137" customWidth="1"/>
    <col min="12820" max="13043" width="10.26953125" style="137"/>
    <col min="13044" max="13044" width="16.81640625" style="137" customWidth="1"/>
    <col min="13045" max="13045" width="4.81640625" style="137" customWidth="1"/>
    <col min="13046" max="13046" width="10.7265625" style="137" customWidth="1"/>
    <col min="13047" max="13047" width="8" style="137" customWidth="1"/>
    <col min="13048" max="13048" width="13.26953125" style="137" customWidth="1"/>
    <col min="13049" max="13051" width="8.453125" style="137" customWidth="1"/>
    <col min="13052" max="13052" width="9.81640625" style="137" customWidth="1"/>
    <col min="13053" max="13055" width="8.453125" style="137" customWidth="1"/>
    <col min="13056" max="13056" width="9.81640625" style="137" customWidth="1"/>
    <col min="13057" max="13059" width="8.453125" style="137" customWidth="1"/>
    <col min="13060" max="13060" width="9.81640625" style="137" customWidth="1"/>
    <col min="13061" max="13063" width="8.453125" style="137" customWidth="1"/>
    <col min="13064" max="13064" width="9.81640625" style="137" customWidth="1"/>
    <col min="13065" max="13067" width="8.453125" style="137" customWidth="1"/>
    <col min="13068" max="13068" width="9.81640625" style="137" customWidth="1"/>
    <col min="13069" max="13071" width="8.453125" style="137" customWidth="1"/>
    <col min="13072" max="13072" width="9.81640625" style="137" customWidth="1"/>
    <col min="13073" max="13075" width="8.453125" style="137" customWidth="1"/>
    <col min="13076" max="13299" width="10.26953125" style="137"/>
    <col min="13300" max="13300" width="16.81640625" style="137" customWidth="1"/>
    <col min="13301" max="13301" width="4.81640625" style="137" customWidth="1"/>
    <col min="13302" max="13302" width="10.7265625" style="137" customWidth="1"/>
    <col min="13303" max="13303" width="8" style="137" customWidth="1"/>
    <col min="13304" max="13304" width="13.26953125" style="137" customWidth="1"/>
    <col min="13305" max="13307" width="8.453125" style="137" customWidth="1"/>
    <col min="13308" max="13308" width="9.81640625" style="137" customWidth="1"/>
    <col min="13309" max="13311" width="8.453125" style="137" customWidth="1"/>
    <col min="13312" max="13312" width="9.81640625" style="137" customWidth="1"/>
    <col min="13313" max="13315" width="8.453125" style="137" customWidth="1"/>
    <col min="13316" max="13316" width="9.81640625" style="137" customWidth="1"/>
    <col min="13317" max="13319" width="8.453125" style="137" customWidth="1"/>
    <col min="13320" max="13320" width="9.81640625" style="137" customWidth="1"/>
    <col min="13321" max="13323" width="8.453125" style="137" customWidth="1"/>
    <col min="13324" max="13324" width="9.81640625" style="137" customWidth="1"/>
    <col min="13325" max="13327" width="8.453125" style="137" customWidth="1"/>
    <col min="13328" max="13328" width="9.81640625" style="137" customWidth="1"/>
    <col min="13329" max="13331" width="8.453125" style="137" customWidth="1"/>
    <col min="13332" max="13555" width="10.26953125" style="137"/>
    <col min="13556" max="13556" width="16.81640625" style="137" customWidth="1"/>
    <col min="13557" max="13557" width="4.81640625" style="137" customWidth="1"/>
    <col min="13558" max="13558" width="10.7265625" style="137" customWidth="1"/>
    <col min="13559" max="13559" width="8" style="137" customWidth="1"/>
    <col min="13560" max="13560" width="13.26953125" style="137" customWidth="1"/>
    <col min="13561" max="13563" width="8.453125" style="137" customWidth="1"/>
    <col min="13564" max="13564" width="9.81640625" style="137" customWidth="1"/>
    <col min="13565" max="13567" width="8.453125" style="137" customWidth="1"/>
    <col min="13568" max="13568" width="9.81640625" style="137" customWidth="1"/>
    <col min="13569" max="13571" width="8.453125" style="137" customWidth="1"/>
    <col min="13572" max="13572" width="9.81640625" style="137" customWidth="1"/>
    <col min="13573" max="13575" width="8.453125" style="137" customWidth="1"/>
    <col min="13576" max="13576" width="9.81640625" style="137" customWidth="1"/>
    <col min="13577" max="13579" width="8.453125" style="137" customWidth="1"/>
    <col min="13580" max="13580" width="9.81640625" style="137" customWidth="1"/>
    <col min="13581" max="13583" width="8.453125" style="137" customWidth="1"/>
    <col min="13584" max="13584" width="9.81640625" style="137" customWidth="1"/>
    <col min="13585" max="13587" width="8.453125" style="137" customWidth="1"/>
    <col min="13588" max="13811" width="10.26953125" style="137"/>
    <col min="13812" max="13812" width="16.81640625" style="137" customWidth="1"/>
    <col min="13813" max="13813" width="4.81640625" style="137" customWidth="1"/>
    <col min="13814" max="13814" width="10.7265625" style="137" customWidth="1"/>
    <col min="13815" max="13815" width="8" style="137" customWidth="1"/>
    <col min="13816" max="13816" width="13.26953125" style="137" customWidth="1"/>
    <col min="13817" max="13819" width="8.453125" style="137" customWidth="1"/>
    <col min="13820" max="13820" width="9.81640625" style="137" customWidth="1"/>
    <col min="13821" max="13823" width="8.453125" style="137" customWidth="1"/>
    <col min="13824" max="13824" width="9.81640625" style="137" customWidth="1"/>
    <col min="13825" max="13827" width="8.453125" style="137" customWidth="1"/>
    <col min="13828" max="13828" width="9.81640625" style="137" customWidth="1"/>
    <col min="13829" max="13831" width="8.453125" style="137" customWidth="1"/>
    <col min="13832" max="13832" width="9.81640625" style="137" customWidth="1"/>
    <col min="13833" max="13835" width="8.453125" style="137" customWidth="1"/>
    <col min="13836" max="13836" width="9.81640625" style="137" customWidth="1"/>
    <col min="13837" max="13839" width="8.453125" style="137" customWidth="1"/>
    <col min="13840" max="13840" width="9.81640625" style="137" customWidth="1"/>
    <col min="13841" max="13843" width="8.453125" style="137" customWidth="1"/>
    <col min="13844" max="14067" width="10.26953125" style="137"/>
    <col min="14068" max="14068" width="16.81640625" style="137" customWidth="1"/>
    <col min="14069" max="14069" width="4.81640625" style="137" customWidth="1"/>
    <col min="14070" max="14070" width="10.7265625" style="137" customWidth="1"/>
    <col min="14071" max="14071" width="8" style="137" customWidth="1"/>
    <col min="14072" max="14072" width="13.26953125" style="137" customWidth="1"/>
    <col min="14073" max="14075" width="8.453125" style="137" customWidth="1"/>
    <col min="14076" max="14076" width="9.81640625" style="137" customWidth="1"/>
    <col min="14077" max="14079" width="8.453125" style="137" customWidth="1"/>
    <col min="14080" max="14080" width="9.81640625" style="137" customWidth="1"/>
    <col min="14081" max="14083" width="8.453125" style="137" customWidth="1"/>
    <col min="14084" max="14084" width="9.81640625" style="137" customWidth="1"/>
    <col min="14085" max="14087" width="8.453125" style="137" customWidth="1"/>
    <col min="14088" max="14088" width="9.81640625" style="137" customWidth="1"/>
    <col min="14089" max="14091" width="8.453125" style="137" customWidth="1"/>
    <col min="14092" max="14092" width="9.81640625" style="137" customWidth="1"/>
    <col min="14093" max="14095" width="8.453125" style="137" customWidth="1"/>
    <col min="14096" max="14096" width="9.81640625" style="137" customWidth="1"/>
    <col min="14097" max="14099" width="8.453125" style="137" customWidth="1"/>
    <col min="14100" max="14323" width="10.26953125" style="137"/>
    <col min="14324" max="14324" width="16.81640625" style="137" customWidth="1"/>
    <col min="14325" max="14325" width="4.81640625" style="137" customWidth="1"/>
    <col min="14326" max="14326" width="10.7265625" style="137" customWidth="1"/>
    <col min="14327" max="14327" width="8" style="137" customWidth="1"/>
    <col min="14328" max="14328" width="13.26953125" style="137" customWidth="1"/>
    <col min="14329" max="14331" width="8.453125" style="137" customWidth="1"/>
    <col min="14332" max="14332" width="9.81640625" style="137" customWidth="1"/>
    <col min="14333" max="14335" width="8.453125" style="137" customWidth="1"/>
    <col min="14336" max="14336" width="9.81640625" style="137" customWidth="1"/>
    <col min="14337" max="14339" width="8.453125" style="137" customWidth="1"/>
    <col min="14340" max="14340" width="9.81640625" style="137" customWidth="1"/>
    <col min="14341" max="14343" width="8.453125" style="137" customWidth="1"/>
    <col min="14344" max="14344" width="9.81640625" style="137" customWidth="1"/>
    <col min="14345" max="14347" width="8.453125" style="137" customWidth="1"/>
    <col min="14348" max="14348" width="9.81640625" style="137" customWidth="1"/>
    <col min="14349" max="14351" width="8.453125" style="137" customWidth="1"/>
    <col min="14352" max="14352" width="9.81640625" style="137" customWidth="1"/>
    <col min="14353" max="14355" width="8.453125" style="137" customWidth="1"/>
    <col min="14356" max="14579" width="10.26953125" style="137"/>
    <col min="14580" max="14580" width="16.81640625" style="137" customWidth="1"/>
    <col min="14581" max="14581" width="4.81640625" style="137" customWidth="1"/>
    <col min="14582" max="14582" width="10.7265625" style="137" customWidth="1"/>
    <col min="14583" max="14583" width="8" style="137" customWidth="1"/>
    <col min="14584" max="14584" width="13.26953125" style="137" customWidth="1"/>
    <col min="14585" max="14587" width="8.453125" style="137" customWidth="1"/>
    <col min="14588" max="14588" width="9.81640625" style="137" customWidth="1"/>
    <col min="14589" max="14591" width="8.453125" style="137" customWidth="1"/>
    <col min="14592" max="14592" width="9.81640625" style="137" customWidth="1"/>
    <col min="14593" max="14595" width="8.453125" style="137" customWidth="1"/>
    <col min="14596" max="14596" width="9.81640625" style="137" customWidth="1"/>
    <col min="14597" max="14599" width="8.453125" style="137" customWidth="1"/>
    <col min="14600" max="14600" width="9.81640625" style="137" customWidth="1"/>
    <col min="14601" max="14603" width="8.453125" style="137" customWidth="1"/>
    <col min="14604" max="14604" width="9.81640625" style="137" customWidth="1"/>
    <col min="14605" max="14607" width="8.453125" style="137" customWidth="1"/>
    <col min="14608" max="14608" width="9.81640625" style="137" customWidth="1"/>
    <col min="14609" max="14611" width="8.453125" style="137" customWidth="1"/>
    <col min="14612" max="14835" width="10.26953125" style="137"/>
    <col min="14836" max="14836" width="16.81640625" style="137" customWidth="1"/>
    <col min="14837" max="14837" width="4.81640625" style="137" customWidth="1"/>
    <col min="14838" max="14838" width="10.7265625" style="137" customWidth="1"/>
    <col min="14839" max="14839" width="8" style="137" customWidth="1"/>
    <col min="14840" max="14840" width="13.26953125" style="137" customWidth="1"/>
    <col min="14841" max="14843" width="8.453125" style="137" customWidth="1"/>
    <col min="14844" max="14844" width="9.81640625" style="137" customWidth="1"/>
    <col min="14845" max="14847" width="8.453125" style="137" customWidth="1"/>
    <col min="14848" max="14848" width="9.81640625" style="137" customWidth="1"/>
    <col min="14849" max="14851" width="8.453125" style="137" customWidth="1"/>
    <col min="14852" max="14852" width="9.81640625" style="137" customWidth="1"/>
    <col min="14853" max="14855" width="8.453125" style="137" customWidth="1"/>
    <col min="14856" max="14856" width="9.81640625" style="137" customWidth="1"/>
    <col min="14857" max="14859" width="8.453125" style="137" customWidth="1"/>
    <col min="14860" max="14860" width="9.81640625" style="137" customWidth="1"/>
    <col min="14861" max="14863" width="8.453125" style="137" customWidth="1"/>
    <col min="14864" max="14864" width="9.81640625" style="137" customWidth="1"/>
    <col min="14865" max="14867" width="8.453125" style="137" customWidth="1"/>
    <col min="14868" max="15091" width="10.26953125" style="137"/>
    <col min="15092" max="15092" width="16.81640625" style="137" customWidth="1"/>
    <col min="15093" max="15093" width="4.81640625" style="137" customWidth="1"/>
    <col min="15094" max="15094" width="10.7265625" style="137" customWidth="1"/>
    <col min="15095" max="15095" width="8" style="137" customWidth="1"/>
    <col min="15096" max="15096" width="13.26953125" style="137" customWidth="1"/>
    <col min="15097" max="15099" width="8.453125" style="137" customWidth="1"/>
    <col min="15100" max="15100" width="9.81640625" style="137" customWidth="1"/>
    <col min="15101" max="15103" width="8.453125" style="137" customWidth="1"/>
    <col min="15104" max="15104" width="9.81640625" style="137" customWidth="1"/>
    <col min="15105" max="15107" width="8.453125" style="137" customWidth="1"/>
    <col min="15108" max="15108" width="9.81640625" style="137" customWidth="1"/>
    <col min="15109" max="15111" width="8.453125" style="137" customWidth="1"/>
    <col min="15112" max="15112" width="9.81640625" style="137" customWidth="1"/>
    <col min="15113" max="15115" width="8.453125" style="137" customWidth="1"/>
    <col min="15116" max="15116" width="9.81640625" style="137" customWidth="1"/>
    <col min="15117" max="15119" width="8.453125" style="137" customWidth="1"/>
    <col min="15120" max="15120" width="9.81640625" style="137" customWidth="1"/>
    <col min="15121" max="15123" width="8.453125" style="137" customWidth="1"/>
    <col min="15124" max="15347" width="10.26953125" style="137"/>
    <col min="15348" max="15348" width="16.81640625" style="137" customWidth="1"/>
    <col min="15349" max="15349" width="4.81640625" style="137" customWidth="1"/>
    <col min="15350" max="15350" width="10.7265625" style="137" customWidth="1"/>
    <col min="15351" max="15351" width="8" style="137" customWidth="1"/>
    <col min="15352" max="15352" width="13.26953125" style="137" customWidth="1"/>
    <col min="15353" max="15355" width="8.453125" style="137" customWidth="1"/>
    <col min="15356" max="15356" width="9.81640625" style="137" customWidth="1"/>
    <col min="15357" max="15359" width="8.453125" style="137" customWidth="1"/>
    <col min="15360" max="15360" width="9.81640625" style="137" customWidth="1"/>
    <col min="15361" max="15363" width="8.453125" style="137" customWidth="1"/>
    <col min="15364" max="15364" width="9.81640625" style="137" customWidth="1"/>
    <col min="15365" max="15367" width="8.453125" style="137" customWidth="1"/>
    <col min="15368" max="15368" width="9.81640625" style="137" customWidth="1"/>
    <col min="15369" max="15371" width="8.453125" style="137" customWidth="1"/>
    <col min="15372" max="15372" width="9.81640625" style="137" customWidth="1"/>
    <col min="15373" max="15375" width="8.453125" style="137" customWidth="1"/>
    <col min="15376" max="15376" width="9.81640625" style="137" customWidth="1"/>
    <col min="15377" max="15379" width="8.453125" style="137" customWidth="1"/>
    <col min="15380" max="15603" width="10.26953125" style="137"/>
    <col min="15604" max="15604" width="16.81640625" style="137" customWidth="1"/>
    <col min="15605" max="15605" width="4.81640625" style="137" customWidth="1"/>
    <col min="15606" max="15606" width="10.7265625" style="137" customWidth="1"/>
    <col min="15607" max="15607" width="8" style="137" customWidth="1"/>
    <col min="15608" max="15608" width="13.26953125" style="137" customWidth="1"/>
    <col min="15609" max="15611" width="8.453125" style="137" customWidth="1"/>
    <col min="15612" max="15612" width="9.81640625" style="137" customWidth="1"/>
    <col min="15613" max="15615" width="8.453125" style="137" customWidth="1"/>
    <col min="15616" max="15616" width="9.81640625" style="137" customWidth="1"/>
    <col min="15617" max="15619" width="8.453125" style="137" customWidth="1"/>
    <col min="15620" max="15620" width="9.81640625" style="137" customWidth="1"/>
    <col min="15621" max="15623" width="8.453125" style="137" customWidth="1"/>
    <col min="15624" max="15624" width="9.81640625" style="137" customWidth="1"/>
    <col min="15625" max="15627" width="8.453125" style="137" customWidth="1"/>
    <col min="15628" max="15628" width="9.81640625" style="137" customWidth="1"/>
    <col min="15629" max="15631" width="8.453125" style="137" customWidth="1"/>
    <col min="15632" max="15632" width="9.81640625" style="137" customWidth="1"/>
    <col min="15633" max="15635" width="8.453125" style="137" customWidth="1"/>
    <col min="15636" max="15859" width="10.26953125" style="137"/>
    <col min="15860" max="15860" width="16.81640625" style="137" customWidth="1"/>
    <col min="15861" max="15861" width="4.81640625" style="137" customWidth="1"/>
    <col min="15862" max="15862" width="10.7265625" style="137" customWidth="1"/>
    <col min="15863" max="15863" width="8" style="137" customWidth="1"/>
    <col min="15864" max="15864" width="13.26953125" style="137" customWidth="1"/>
    <col min="15865" max="15867" width="8.453125" style="137" customWidth="1"/>
    <col min="15868" max="15868" width="9.81640625" style="137" customWidth="1"/>
    <col min="15869" max="15871" width="8.453125" style="137" customWidth="1"/>
    <col min="15872" max="15872" width="9.81640625" style="137" customWidth="1"/>
    <col min="15873" max="15875" width="8.453125" style="137" customWidth="1"/>
    <col min="15876" max="15876" width="9.81640625" style="137" customWidth="1"/>
    <col min="15877" max="15879" width="8.453125" style="137" customWidth="1"/>
    <col min="15880" max="15880" width="9.81640625" style="137" customWidth="1"/>
    <col min="15881" max="15883" width="8.453125" style="137" customWidth="1"/>
    <col min="15884" max="15884" width="9.81640625" style="137" customWidth="1"/>
    <col min="15885" max="15887" width="8.453125" style="137" customWidth="1"/>
    <col min="15888" max="15888" width="9.81640625" style="137" customWidth="1"/>
    <col min="15889" max="15891" width="8.453125" style="137" customWidth="1"/>
    <col min="15892" max="16115" width="10.26953125" style="137"/>
    <col min="16116" max="16116" width="16.81640625" style="137" customWidth="1"/>
    <col min="16117" max="16117" width="4.81640625" style="137" customWidth="1"/>
    <col min="16118" max="16118" width="10.7265625" style="137" customWidth="1"/>
    <col min="16119" max="16119" width="8" style="137" customWidth="1"/>
    <col min="16120" max="16120" width="13.26953125" style="137" customWidth="1"/>
    <col min="16121" max="16123" width="8.453125" style="137" customWidth="1"/>
    <col min="16124" max="16124" width="9.81640625" style="137" customWidth="1"/>
    <col min="16125" max="16127" width="8.453125" style="137" customWidth="1"/>
    <col min="16128" max="16128" width="9.81640625" style="137" customWidth="1"/>
    <col min="16129" max="16131" width="8.453125" style="137" customWidth="1"/>
    <col min="16132" max="16132" width="9.81640625" style="137" customWidth="1"/>
    <col min="16133" max="16135" width="8.453125" style="137" customWidth="1"/>
    <col min="16136" max="16136" width="9.81640625" style="137" customWidth="1"/>
    <col min="16137" max="16139" width="8.453125" style="137" customWidth="1"/>
    <col min="16140" max="16140" width="9.81640625" style="137" customWidth="1"/>
    <col min="16141" max="16143" width="8.453125" style="137" customWidth="1"/>
    <col min="16144" max="16144" width="9.81640625" style="137" customWidth="1"/>
    <col min="16145" max="16147" width="8.453125" style="137" customWidth="1"/>
    <col min="16148" max="16384" width="10.26953125" style="137"/>
  </cols>
  <sheetData>
    <row r="1" spans="1:101" s="134" customFormat="1" ht="12.5">
      <c r="A1" s="27" t="s">
        <v>59</v>
      </c>
    </row>
    <row r="2" spans="1:101" s="134" customFormat="1" ht="12.5">
      <c r="A2" s="134" t="s">
        <v>122</v>
      </c>
      <c r="B2" s="134" t="s">
        <v>139</v>
      </c>
    </row>
    <row r="3" spans="1:101" s="134" customFormat="1" ht="12.5">
      <c r="A3" s="134" t="s">
        <v>62</v>
      </c>
    </row>
    <row r="4" spans="1:101" s="134" customFormat="1" ht="12.5">
      <c r="A4" s="27" t="s">
        <v>63</v>
      </c>
    </row>
    <row r="5" spans="1:101" s="134" customFormat="1" ht="12.5"/>
    <row r="6" spans="1:101" ht="10.5">
      <c r="A6" s="135" t="s">
        <v>140</v>
      </c>
      <c r="B6" s="135"/>
      <c r="C6" s="135"/>
      <c r="D6" s="135"/>
      <c r="E6" s="135"/>
      <c r="F6" s="135"/>
      <c r="G6" s="135"/>
      <c r="H6" s="135"/>
      <c r="I6" s="135"/>
      <c r="J6" s="135"/>
      <c r="K6" s="135"/>
      <c r="L6" s="135"/>
      <c r="M6" s="135"/>
      <c r="N6" s="135"/>
      <c r="O6" s="135"/>
      <c r="P6" s="135"/>
      <c r="Q6" s="135"/>
      <c r="R6" s="135"/>
      <c r="S6" s="135"/>
      <c r="T6" s="136"/>
    </row>
    <row r="7" spans="1:101" ht="10.5">
      <c r="A7" s="135" t="s">
        <v>141</v>
      </c>
      <c r="B7" s="135"/>
      <c r="C7" s="135"/>
      <c r="D7" s="135"/>
      <c r="E7" s="135"/>
      <c r="F7" s="135"/>
      <c r="G7" s="135"/>
      <c r="H7" s="135"/>
      <c r="I7" s="135"/>
      <c r="J7" s="135"/>
      <c r="K7" s="135"/>
      <c r="L7" s="135"/>
      <c r="M7" s="135"/>
      <c r="N7" s="135"/>
      <c r="O7" s="135"/>
      <c r="P7" s="135"/>
      <c r="Q7" s="135"/>
      <c r="R7" s="135"/>
      <c r="S7" s="135"/>
      <c r="T7" s="136"/>
    </row>
    <row r="8" spans="1:101" ht="28.5" customHeight="1">
      <c r="A8" s="825" t="s">
        <v>142</v>
      </c>
      <c r="B8" s="826"/>
      <c r="C8" s="826"/>
      <c r="D8" s="826"/>
      <c r="E8" s="826"/>
      <c r="F8" s="826"/>
      <c r="G8" s="826"/>
      <c r="H8" s="826"/>
      <c r="I8" s="826"/>
      <c r="J8" s="826"/>
      <c r="K8" s="826"/>
      <c r="L8" s="826"/>
      <c r="M8" s="826"/>
      <c r="N8" s="826"/>
      <c r="O8" s="826"/>
      <c r="P8" s="826"/>
      <c r="Q8" s="826"/>
      <c r="R8" s="826"/>
      <c r="S8" s="826"/>
      <c r="T8" s="136"/>
    </row>
    <row r="9" spans="1:101" ht="20.149999999999999" customHeight="1" thickBot="1">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c r="A10" s="827"/>
      <c r="B10" s="828" t="s">
        <v>143</v>
      </c>
      <c r="C10" s="829" t="s">
        <v>144</v>
      </c>
      <c r="D10" s="830" t="s">
        <v>145</v>
      </c>
      <c r="E10" s="831"/>
      <c r="F10" s="831"/>
      <c r="G10" s="831"/>
      <c r="H10" s="831"/>
      <c r="I10" s="831"/>
      <c r="J10" s="831"/>
      <c r="K10" s="832"/>
      <c r="L10" s="830" t="s">
        <v>146</v>
      </c>
      <c r="M10" s="831"/>
      <c r="N10" s="831"/>
      <c r="O10" s="831"/>
      <c r="P10" s="831"/>
      <c r="Q10" s="831"/>
      <c r="R10" s="831"/>
      <c r="S10" s="832"/>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5" customHeight="1">
      <c r="A11" s="827"/>
      <c r="B11" s="828"/>
      <c r="C11" s="829"/>
      <c r="D11" s="833"/>
      <c r="E11" s="834"/>
      <c r="F11" s="834"/>
      <c r="G11" s="834"/>
      <c r="H11" s="834"/>
      <c r="I11" s="834"/>
      <c r="J11" s="834"/>
      <c r="K11" s="835"/>
      <c r="L11" s="836"/>
      <c r="M11" s="837"/>
      <c r="N11" s="837"/>
      <c r="O11" s="837"/>
      <c r="P11" s="837"/>
      <c r="Q11" s="837"/>
      <c r="R11" s="837"/>
      <c r="S11" s="838"/>
    </row>
    <row r="12" spans="1:101" s="142" customFormat="1" ht="14.25" customHeight="1">
      <c r="A12" s="827"/>
      <c r="B12" s="828"/>
      <c r="C12" s="829"/>
      <c r="D12" s="839" t="s">
        <v>147</v>
      </c>
      <c r="E12" s="840"/>
      <c r="F12" s="840"/>
      <c r="G12" s="840"/>
      <c r="H12" s="840"/>
      <c r="I12" s="840"/>
      <c r="J12" s="840"/>
      <c r="K12" s="841"/>
      <c r="L12" s="839" t="s">
        <v>147</v>
      </c>
      <c r="M12" s="840"/>
      <c r="N12" s="840"/>
      <c r="O12" s="840"/>
      <c r="P12" s="840"/>
      <c r="Q12" s="840"/>
      <c r="R12" s="840"/>
      <c r="S12" s="841"/>
    </row>
    <row r="13" spans="1:101" s="142" customFormat="1" ht="48.75" customHeight="1">
      <c r="A13" s="827"/>
      <c r="B13" s="828"/>
      <c r="C13" s="829"/>
      <c r="D13" s="842" t="s">
        <v>148</v>
      </c>
      <c r="E13" s="843"/>
      <c r="F13" s="844" t="s">
        <v>149</v>
      </c>
      <c r="G13" s="843"/>
      <c r="H13" s="844" t="s">
        <v>150</v>
      </c>
      <c r="I13" s="843"/>
      <c r="J13" s="823" t="s">
        <v>151</v>
      </c>
      <c r="K13" s="824"/>
      <c r="L13" s="842" t="s">
        <v>148</v>
      </c>
      <c r="M13" s="843"/>
      <c r="N13" s="844" t="s">
        <v>149</v>
      </c>
      <c r="O13" s="843"/>
      <c r="P13" s="844" t="s">
        <v>150</v>
      </c>
      <c r="Q13" s="843"/>
      <c r="R13" s="823" t="s">
        <v>151</v>
      </c>
      <c r="S13" s="824"/>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c r="A14" s="827"/>
      <c r="B14" s="828"/>
      <c r="C14" s="361">
        <v>1</v>
      </c>
      <c r="D14" s="849">
        <v>2</v>
      </c>
      <c r="E14" s="850"/>
      <c r="F14" s="845">
        <v>3</v>
      </c>
      <c r="G14" s="846"/>
      <c r="H14" s="845">
        <v>4</v>
      </c>
      <c r="I14" s="846"/>
      <c r="J14" s="847">
        <v>5</v>
      </c>
      <c r="K14" s="848"/>
      <c r="L14" s="851">
        <v>6</v>
      </c>
      <c r="M14" s="846"/>
      <c r="N14" s="845">
        <v>7</v>
      </c>
      <c r="O14" s="846"/>
      <c r="P14" s="845">
        <v>8</v>
      </c>
      <c r="Q14" s="846"/>
      <c r="R14" s="847">
        <v>9</v>
      </c>
      <c r="S14" s="848"/>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3"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3"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3"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3"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3"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3"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3"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3"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3"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3"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3"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3"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3"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3"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3"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3"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3"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3"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3"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3"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3"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3"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3"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3"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3"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3"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3"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3"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3"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3"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3"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3"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3"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3"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3" customHeight="1">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3"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3"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3" customHeight="1">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3"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3"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3"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3"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3"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3"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3"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3"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3"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3"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3"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3" customHeight="1">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c r="A73" s="221" t="s">
        <v>169</v>
      </c>
    </row>
    <row r="74" spans="1:101" s="136" customFormat="1">
      <c r="A74" s="222" t="s">
        <v>58</v>
      </c>
    </row>
  </sheetData>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D74"/>
  <sheetViews>
    <sheetView showGridLines="0" topLeftCell="L1" zoomScaleSheetLayoutView="90" workbookViewId="0">
      <selection activeCell="X13" sqref="X13"/>
    </sheetView>
  </sheetViews>
  <sheetFormatPr defaultColWidth="10.26953125" defaultRowHeight="10"/>
  <cols>
    <col min="1" max="1" width="16.81640625" style="137" customWidth="1"/>
    <col min="2" max="2" width="4.1796875" style="137" customWidth="1"/>
    <col min="3" max="3" width="7.81640625" style="137" customWidth="1"/>
    <col min="4" max="4" width="6.453125" style="137" customWidth="1"/>
    <col min="5" max="5" width="3" style="137" bestFit="1" customWidth="1"/>
    <col min="6" max="6" width="6.26953125" style="137" customWidth="1"/>
    <col min="7" max="7" width="3" style="137" bestFit="1" customWidth="1"/>
    <col min="8" max="8" width="6.26953125" style="137" customWidth="1"/>
    <col min="9" max="9" width="3" style="137" bestFit="1" customWidth="1"/>
    <col min="10" max="10" width="6.26953125" style="137" customWidth="1"/>
    <col min="11" max="11" width="3" style="137" bestFit="1" customWidth="1"/>
    <col min="12" max="12" width="6.26953125" style="137" customWidth="1"/>
    <col min="13" max="13" width="3" style="137" bestFit="1" customWidth="1"/>
    <col min="14" max="14" width="6.26953125" style="137" customWidth="1"/>
    <col min="15" max="15" width="3" style="137" bestFit="1" customWidth="1"/>
    <col min="16" max="16" width="6.26953125" style="137" customWidth="1"/>
    <col min="17" max="17" width="3" style="137" bestFit="1" customWidth="1"/>
    <col min="18" max="18" width="6.26953125" style="137" customWidth="1"/>
    <col min="19" max="19" width="3" style="137" customWidth="1"/>
    <col min="20" max="20" width="10.26953125" style="137" customWidth="1"/>
    <col min="21" max="52" width="10.26953125" style="136"/>
    <col min="53" max="224" width="10.26953125" style="137"/>
    <col min="225" max="225" width="16.81640625" style="137" customWidth="1"/>
    <col min="226" max="226" width="4.81640625" style="137" customWidth="1"/>
    <col min="227" max="227" width="10.7265625" style="137" customWidth="1"/>
    <col min="228" max="228" width="8" style="137" customWidth="1"/>
    <col min="229" max="229" width="13.26953125" style="137" customWidth="1"/>
    <col min="230" max="232" width="8.453125" style="137" customWidth="1"/>
    <col min="233" max="233" width="9.81640625" style="137" customWidth="1"/>
    <col min="234" max="236" width="8.453125" style="137" customWidth="1"/>
    <col min="237" max="237" width="9.81640625" style="137" customWidth="1"/>
    <col min="238" max="240" width="8.453125" style="137" customWidth="1"/>
    <col min="241" max="241" width="9.81640625" style="137" customWidth="1"/>
    <col min="242" max="244" width="8.453125" style="137" customWidth="1"/>
    <col min="245" max="245" width="9.81640625" style="137" customWidth="1"/>
    <col min="246" max="248" width="8.453125" style="137" customWidth="1"/>
    <col min="249" max="249" width="9.81640625" style="137" customWidth="1"/>
    <col min="250" max="252" width="8.453125" style="137" customWidth="1"/>
    <col min="253" max="253" width="9.81640625" style="137" customWidth="1"/>
    <col min="254" max="256" width="8.453125" style="137" customWidth="1"/>
    <col min="257" max="480" width="10.26953125" style="137"/>
    <col min="481" max="481" width="16.81640625" style="137" customWidth="1"/>
    <col min="482" max="482" width="4.81640625" style="137" customWidth="1"/>
    <col min="483" max="483" width="10.7265625" style="137" customWidth="1"/>
    <col min="484" max="484" width="8" style="137" customWidth="1"/>
    <col min="485" max="485" width="13.26953125" style="137" customWidth="1"/>
    <col min="486" max="488" width="8.453125" style="137" customWidth="1"/>
    <col min="489" max="489" width="9.81640625" style="137" customWidth="1"/>
    <col min="490" max="492" width="8.453125" style="137" customWidth="1"/>
    <col min="493" max="493" width="9.81640625" style="137" customWidth="1"/>
    <col min="494" max="496" width="8.453125" style="137" customWidth="1"/>
    <col min="497" max="497" width="9.81640625" style="137" customWidth="1"/>
    <col min="498" max="500" width="8.453125" style="137" customWidth="1"/>
    <col min="501" max="501" width="9.81640625" style="137" customWidth="1"/>
    <col min="502" max="504" width="8.453125" style="137" customWidth="1"/>
    <col min="505" max="505" width="9.81640625" style="137" customWidth="1"/>
    <col min="506" max="508" width="8.453125" style="137" customWidth="1"/>
    <col min="509" max="509" width="9.81640625" style="137" customWidth="1"/>
    <col min="510" max="512" width="8.453125" style="137" customWidth="1"/>
    <col min="513" max="736" width="10.26953125" style="137"/>
    <col min="737" max="737" width="16.81640625" style="137" customWidth="1"/>
    <col min="738" max="738" width="4.81640625" style="137" customWidth="1"/>
    <col min="739" max="739" width="10.7265625" style="137" customWidth="1"/>
    <col min="740" max="740" width="8" style="137" customWidth="1"/>
    <col min="741" max="741" width="13.26953125" style="137" customWidth="1"/>
    <col min="742" max="744" width="8.453125" style="137" customWidth="1"/>
    <col min="745" max="745" width="9.81640625" style="137" customWidth="1"/>
    <col min="746" max="748" width="8.453125" style="137" customWidth="1"/>
    <col min="749" max="749" width="9.81640625" style="137" customWidth="1"/>
    <col min="750" max="752" width="8.453125" style="137" customWidth="1"/>
    <col min="753" max="753" width="9.81640625" style="137" customWidth="1"/>
    <col min="754" max="756" width="8.453125" style="137" customWidth="1"/>
    <col min="757" max="757" width="9.81640625" style="137" customWidth="1"/>
    <col min="758" max="760" width="8.453125" style="137" customWidth="1"/>
    <col min="761" max="761" width="9.81640625" style="137" customWidth="1"/>
    <col min="762" max="764" width="8.453125" style="137" customWidth="1"/>
    <col min="765" max="765" width="9.81640625" style="137" customWidth="1"/>
    <col min="766" max="768" width="8.453125" style="137" customWidth="1"/>
    <col min="769" max="992" width="10.26953125" style="137"/>
    <col min="993" max="993" width="16.81640625" style="137" customWidth="1"/>
    <col min="994" max="994" width="4.81640625" style="137" customWidth="1"/>
    <col min="995" max="995" width="10.7265625" style="137" customWidth="1"/>
    <col min="996" max="996" width="8" style="137" customWidth="1"/>
    <col min="997" max="997" width="13.26953125" style="137" customWidth="1"/>
    <col min="998" max="1000" width="8.453125" style="137" customWidth="1"/>
    <col min="1001" max="1001" width="9.81640625" style="137" customWidth="1"/>
    <col min="1002" max="1004" width="8.453125" style="137" customWidth="1"/>
    <col min="1005" max="1005" width="9.81640625" style="137" customWidth="1"/>
    <col min="1006" max="1008" width="8.453125" style="137" customWidth="1"/>
    <col min="1009" max="1009" width="9.81640625" style="137" customWidth="1"/>
    <col min="1010" max="1012" width="8.453125" style="137" customWidth="1"/>
    <col min="1013" max="1013" width="9.81640625" style="137" customWidth="1"/>
    <col min="1014" max="1016" width="8.453125" style="137" customWidth="1"/>
    <col min="1017" max="1017" width="9.81640625" style="137" customWidth="1"/>
    <col min="1018" max="1020" width="8.453125" style="137" customWidth="1"/>
    <col min="1021" max="1021" width="9.81640625" style="137" customWidth="1"/>
    <col min="1022" max="1024" width="8.453125" style="137" customWidth="1"/>
    <col min="1025" max="1248" width="10.26953125" style="137"/>
    <col min="1249" max="1249" width="16.81640625" style="137" customWidth="1"/>
    <col min="1250" max="1250" width="4.81640625" style="137" customWidth="1"/>
    <col min="1251" max="1251" width="10.7265625" style="137" customWidth="1"/>
    <col min="1252" max="1252" width="8" style="137" customWidth="1"/>
    <col min="1253" max="1253" width="13.26953125" style="137" customWidth="1"/>
    <col min="1254" max="1256" width="8.453125" style="137" customWidth="1"/>
    <col min="1257" max="1257" width="9.81640625" style="137" customWidth="1"/>
    <col min="1258" max="1260" width="8.453125" style="137" customWidth="1"/>
    <col min="1261" max="1261" width="9.81640625" style="137" customWidth="1"/>
    <col min="1262" max="1264" width="8.453125" style="137" customWidth="1"/>
    <col min="1265" max="1265" width="9.81640625" style="137" customWidth="1"/>
    <col min="1266" max="1268" width="8.453125" style="137" customWidth="1"/>
    <col min="1269" max="1269" width="9.81640625" style="137" customWidth="1"/>
    <col min="1270" max="1272" width="8.453125" style="137" customWidth="1"/>
    <col min="1273" max="1273" width="9.81640625" style="137" customWidth="1"/>
    <col min="1274" max="1276" width="8.453125" style="137" customWidth="1"/>
    <col min="1277" max="1277" width="9.81640625" style="137" customWidth="1"/>
    <col min="1278" max="1280" width="8.453125" style="137" customWidth="1"/>
    <col min="1281" max="1504" width="10.26953125" style="137"/>
    <col min="1505" max="1505" width="16.81640625" style="137" customWidth="1"/>
    <col min="1506" max="1506" width="4.81640625" style="137" customWidth="1"/>
    <col min="1507" max="1507" width="10.7265625" style="137" customWidth="1"/>
    <col min="1508" max="1508" width="8" style="137" customWidth="1"/>
    <col min="1509" max="1509" width="13.26953125" style="137" customWidth="1"/>
    <col min="1510" max="1512" width="8.453125" style="137" customWidth="1"/>
    <col min="1513" max="1513" width="9.81640625" style="137" customWidth="1"/>
    <col min="1514" max="1516" width="8.453125" style="137" customWidth="1"/>
    <col min="1517" max="1517" width="9.81640625" style="137" customWidth="1"/>
    <col min="1518" max="1520" width="8.453125" style="137" customWidth="1"/>
    <col min="1521" max="1521" width="9.81640625" style="137" customWidth="1"/>
    <col min="1522" max="1524" width="8.453125" style="137" customWidth="1"/>
    <col min="1525" max="1525" width="9.81640625" style="137" customWidth="1"/>
    <col min="1526" max="1528" width="8.453125" style="137" customWidth="1"/>
    <col min="1529" max="1529" width="9.81640625" style="137" customWidth="1"/>
    <col min="1530" max="1532" width="8.453125" style="137" customWidth="1"/>
    <col min="1533" max="1533" width="9.81640625" style="137" customWidth="1"/>
    <col min="1534" max="1536" width="8.453125" style="137" customWidth="1"/>
    <col min="1537" max="1760" width="10.26953125" style="137"/>
    <col min="1761" max="1761" width="16.81640625" style="137" customWidth="1"/>
    <col min="1762" max="1762" width="4.81640625" style="137" customWidth="1"/>
    <col min="1763" max="1763" width="10.7265625" style="137" customWidth="1"/>
    <col min="1764" max="1764" width="8" style="137" customWidth="1"/>
    <col min="1765" max="1765" width="13.26953125" style="137" customWidth="1"/>
    <col min="1766" max="1768" width="8.453125" style="137" customWidth="1"/>
    <col min="1769" max="1769" width="9.81640625" style="137" customWidth="1"/>
    <col min="1770" max="1772" width="8.453125" style="137" customWidth="1"/>
    <col min="1773" max="1773" width="9.81640625" style="137" customWidth="1"/>
    <col min="1774" max="1776" width="8.453125" style="137" customWidth="1"/>
    <col min="1777" max="1777" width="9.81640625" style="137" customWidth="1"/>
    <col min="1778" max="1780" width="8.453125" style="137" customWidth="1"/>
    <col min="1781" max="1781" width="9.81640625" style="137" customWidth="1"/>
    <col min="1782" max="1784" width="8.453125" style="137" customWidth="1"/>
    <col min="1785" max="1785" width="9.81640625" style="137" customWidth="1"/>
    <col min="1786" max="1788" width="8.453125" style="137" customWidth="1"/>
    <col min="1789" max="1789" width="9.81640625" style="137" customWidth="1"/>
    <col min="1790" max="1792" width="8.453125" style="137" customWidth="1"/>
    <col min="1793" max="2016" width="10.26953125" style="137"/>
    <col min="2017" max="2017" width="16.81640625" style="137" customWidth="1"/>
    <col min="2018" max="2018" width="4.81640625" style="137" customWidth="1"/>
    <col min="2019" max="2019" width="10.7265625" style="137" customWidth="1"/>
    <col min="2020" max="2020" width="8" style="137" customWidth="1"/>
    <col min="2021" max="2021" width="13.26953125" style="137" customWidth="1"/>
    <col min="2022" max="2024" width="8.453125" style="137" customWidth="1"/>
    <col min="2025" max="2025" width="9.81640625" style="137" customWidth="1"/>
    <col min="2026" max="2028" width="8.453125" style="137" customWidth="1"/>
    <col min="2029" max="2029" width="9.81640625" style="137" customWidth="1"/>
    <col min="2030" max="2032" width="8.453125" style="137" customWidth="1"/>
    <col min="2033" max="2033" width="9.81640625" style="137" customWidth="1"/>
    <col min="2034" max="2036" width="8.453125" style="137" customWidth="1"/>
    <col min="2037" max="2037" width="9.81640625" style="137" customWidth="1"/>
    <col min="2038" max="2040" width="8.453125" style="137" customWidth="1"/>
    <col min="2041" max="2041" width="9.81640625" style="137" customWidth="1"/>
    <col min="2042" max="2044" width="8.453125" style="137" customWidth="1"/>
    <col min="2045" max="2045" width="9.81640625" style="137" customWidth="1"/>
    <col min="2046" max="2048" width="8.453125" style="137" customWidth="1"/>
    <col min="2049" max="2272" width="10.26953125" style="137"/>
    <col min="2273" max="2273" width="16.81640625" style="137" customWidth="1"/>
    <col min="2274" max="2274" width="4.81640625" style="137" customWidth="1"/>
    <col min="2275" max="2275" width="10.7265625" style="137" customWidth="1"/>
    <col min="2276" max="2276" width="8" style="137" customWidth="1"/>
    <col min="2277" max="2277" width="13.26953125" style="137" customWidth="1"/>
    <col min="2278" max="2280" width="8.453125" style="137" customWidth="1"/>
    <col min="2281" max="2281" width="9.81640625" style="137" customWidth="1"/>
    <col min="2282" max="2284" width="8.453125" style="137" customWidth="1"/>
    <col min="2285" max="2285" width="9.81640625" style="137" customWidth="1"/>
    <col min="2286" max="2288" width="8.453125" style="137" customWidth="1"/>
    <col min="2289" max="2289" width="9.81640625" style="137" customWidth="1"/>
    <col min="2290" max="2292" width="8.453125" style="137" customWidth="1"/>
    <col min="2293" max="2293" width="9.81640625" style="137" customWidth="1"/>
    <col min="2294" max="2296" width="8.453125" style="137" customWidth="1"/>
    <col min="2297" max="2297" width="9.81640625" style="137" customWidth="1"/>
    <col min="2298" max="2300" width="8.453125" style="137" customWidth="1"/>
    <col min="2301" max="2301" width="9.81640625" style="137" customWidth="1"/>
    <col min="2302" max="2304" width="8.453125" style="137" customWidth="1"/>
    <col min="2305" max="2528" width="10.26953125" style="137"/>
    <col min="2529" max="2529" width="16.81640625" style="137" customWidth="1"/>
    <col min="2530" max="2530" width="4.81640625" style="137" customWidth="1"/>
    <col min="2531" max="2531" width="10.7265625" style="137" customWidth="1"/>
    <col min="2532" max="2532" width="8" style="137" customWidth="1"/>
    <col min="2533" max="2533" width="13.26953125" style="137" customWidth="1"/>
    <col min="2534" max="2536" width="8.453125" style="137" customWidth="1"/>
    <col min="2537" max="2537" width="9.81640625" style="137" customWidth="1"/>
    <col min="2538" max="2540" width="8.453125" style="137" customWidth="1"/>
    <col min="2541" max="2541" width="9.81640625" style="137" customWidth="1"/>
    <col min="2542" max="2544" width="8.453125" style="137" customWidth="1"/>
    <col min="2545" max="2545" width="9.81640625" style="137" customWidth="1"/>
    <col min="2546" max="2548" width="8.453125" style="137" customWidth="1"/>
    <col min="2549" max="2549" width="9.81640625" style="137" customWidth="1"/>
    <col min="2550" max="2552" width="8.453125" style="137" customWidth="1"/>
    <col min="2553" max="2553" width="9.81640625" style="137" customWidth="1"/>
    <col min="2554" max="2556" width="8.453125" style="137" customWidth="1"/>
    <col min="2557" max="2557" width="9.81640625" style="137" customWidth="1"/>
    <col min="2558" max="2560" width="8.453125" style="137" customWidth="1"/>
    <col min="2561" max="2784" width="10.26953125" style="137"/>
    <col min="2785" max="2785" width="16.81640625" style="137" customWidth="1"/>
    <col min="2786" max="2786" width="4.81640625" style="137" customWidth="1"/>
    <col min="2787" max="2787" width="10.7265625" style="137" customWidth="1"/>
    <col min="2788" max="2788" width="8" style="137" customWidth="1"/>
    <col min="2789" max="2789" width="13.26953125" style="137" customWidth="1"/>
    <col min="2790" max="2792" width="8.453125" style="137" customWidth="1"/>
    <col min="2793" max="2793" width="9.81640625" style="137" customWidth="1"/>
    <col min="2794" max="2796" width="8.453125" style="137" customWidth="1"/>
    <col min="2797" max="2797" width="9.81640625" style="137" customWidth="1"/>
    <col min="2798" max="2800" width="8.453125" style="137" customWidth="1"/>
    <col min="2801" max="2801" width="9.81640625" style="137" customWidth="1"/>
    <col min="2802" max="2804" width="8.453125" style="137" customWidth="1"/>
    <col min="2805" max="2805" width="9.81640625" style="137" customWidth="1"/>
    <col min="2806" max="2808" width="8.453125" style="137" customWidth="1"/>
    <col min="2809" max="2809" width="9.81640625" style="137" customWidth="1"/>
    <col min="2810" max="2812" width="8.453125" style="137" customWidth="1"/>
    <col min="2813" max="2813" width="9.81640625" style="137" customWidth="1"/>
    <col min="2814" max="2816" width="8.453125" style="137" customWidth="1"/>
    <col min="2817" max="3040" width="10.26953125" style="137"/>
    <col min="3041" max="3041" width="16.81640625" style="137" customWidth="1"/>
    <col min="3042" max="3042" width="4.81640625" style="137" customWidth="1"/>
    <col min="3043" max="3043" width="10.7265625" style="137" customWidth="1"/>
    <col min="3044" max="3044" width="8" style="137" customWidth="1"/>
    <col min="3045" max="3045" width="13.26953125" style="137" customWidth="1"/>
    <col min="3046" max="3048" width="8.453125" style="137" customWidth="1"/>
    <col min="3049" max="3049" width="9.81640625" style="137" customWidth="1"/>
    <col min="3050" max="3052" width="8.453125" style="137" customWidth="1"/>
    <col min="3053" max="3053" width="9.81640625" style="137" customWidth="1"/>
    <col min="3054" max="3056" width="8.453125" style="137" customWidth="1"/>
    <col min="3057" max="3057" width="9.81640625" style="137" customWidth="1"/>
    <col min="3058" max="3060" width="8.453125" style="137" customWidth="1"/>
    <col min="3061" max="3061" width="9.81640625" style="137" customWidth="1"/>
    <col min="3062" max="3064" width="8.453125" style="137" customWidth="1"/>
    <col min="3065" max="3065" width="9.81640625" style="137" customWidth="1"/>
    <col min="3066" max="3068" width="8.453125" style="137" customWidth="1"/>
    <col min="3069" max="3069" width="9.81640625" style="137" customWidth="1"/>
    <col min="3070" max="3072" width="8.453125" style="137" customWidth="1"/>
    <col min="3073" max="3296" width="10.26953125" style="137"/>
    <col min="3297" max="3297" width="16.81640625" style="137" customWidth="1"/>
    <col min="3298" max="3298" width="4.81640625" style="137" customWidth="1"/>
    <col min="3299" max="3299" width="10.7265625" style="137" customWidth="1"/>
    <col min="3300" max="3300" width="8" style="137" customWidth="1"/>
    <col min="3301" max="3301" width="13.26953125" style="137" customWidth="1"/>
    <col min="3302" max="3304" width="8.453125" style="137" customWidth="1"/>
    <col min="3305" max="3305" width="9.81640625" style="137" customWidth="1"/>
    <col min="3306" max="3308" width="8.453125" style="137" customWidth="1"/>
    <col min="3309" max="3309" width="9.81640625" style="137" customWidth="1"/>
    <col min="3310" max="3312" width="8.453125" style="137" customWidth="1"/>
    <col min="3313" max="3313" width="9.81640625" style="137" customWidth="1"/>
    <col min="3314" max="3316" width="8.453125" style="137" customWidth="1"/>
    <col min="3317" max="3317" width="9.81640625" style="137" customWidth="1"/>
    <col min="3318" max="3320" width="8.453125" style="137" customWidth="1"/>
    <col min="3321" max="3321" width="9.81640625" style="137" customWidth="1"/>
    <col min="3322" max="3324" width="8.453125" style="137" customWidth="1"/>
    <col min="3325" max="3325" width="9.81640625" style="137" customWidth="1"/>
    <col min="3326" max="3328" width="8.453125" style="137" customWidth="1"/>
    <col min="3329" max="3552" width="10.26953125" style="137"/>
    <col min="3553" max="3553" width="16.81640625" style="137" customWidth="1"/>
    <col min="3554" max="3554" width="4.81640625" style="137" customWidth="1"/>
    <col min="3555" max="3555" width="10.7265625" style="137" customWidth="1"/>
    <col min="3556" max="3556" width="8" style="137" customWidth="1"/>
    <col min="3557" max="3557" width="13.26953125" style="137" customWidth="1"/>
    <col min="3558" max="3560" width="8.453125" style="137" customWidth="1"/>
    <col min="3561" max="3561" width="9.81640625" style="137" customWidth="1"/>
    <col min="3562" max="3564" width="8.453125" style="137" customWidth="1"/>
    <col min="3565" max="3565" width="9.81640625" style="137" customWidth="1"/>
    <col min="3566" max="3568" width="8.453125" style="137" customWidth="1"/>
    <col min="3569" max="3569" width="9.81640625" style="137" customWidth="1"/>
    <col min="3570" max="3572" width="8.453125" style="137" customWidth="1"/>
    <col min="3573" max="3573" width="9.81640625" style="137" customWidth="1"/>
    <col min="3574" max="3576" width="8.453125" style="137" customWidth="1"/>
    <col min="3577" max="3577" width="9.81640625" style="137" customWidth="1"/>
    <col min="3578" max="3580" width="8.453125" style="137" customWidth="1"/>
    <col min="3581" max="3581" width="9.81640625" style="137" customWidth="1"/>
    <col min="3582" max="3584" width="8.453125" style="137" customWidth="1"/>
    <col min="3585" max="3808" width="10.26953125" style="137"/>
    <col min="3809" max="3809" width="16.81640625" style="137" customWidth="1"/>
    <col min="3810" max="3810" width="4.81640625" style="137" customWidth="1"/>
    <col min="3811" max="3811" width="10.7265625" style="137" customWidth="1"/>
    <col min="3812" max="3812" width="8" style="137" customWidth="1"/>
    <col min="3813" max="3813" width="13.26953125" style="137" customWidth="1"/>
    <col min="3814" max="3816" width="8.453125" style="137" customWidth="1"/>
    <col min="3817" max="3817" width="9.81640625" style="137" customWidth="1"/>
    <col min="3818" max="3820" width="8.453125" style="137" customWidth="1"/>
    <col min="3821" max="3821" width="9.81640625" style="137" customWidth="1"/>
    <col min="3822" max="3824" width="8.453125" style="137" customWidth="1"/>
    <col min="3825" max="3825" width="9.81640625" style="137" customWidth="1"/>
    <col min="3826" max="3828" width="8.453125" style="137" customWidth="1"/>
    <col min="3829" max="3829" width="9.81640625" style="137" customWidth="1"/>
    <col min="3830" max="3832" width="8.453125" style="137" customWidth="1"/>
    <col min="3833" max="3833" width="9.81640625" style="137" customWidth="1"/>
    <col min="3834" max="3836" width="8.453125" style="137" customWidth="1"/>
    <col min="3837" max="3837" width="9.81640625" style="137" customWidth="1"/>
    <col min="3838" max="3840" width="8.453125" style="137" customWidth="1"/>
    <col min="3841" max="4064" width="10.26953125" style="137"/>
    <col min="4065" max="4065" width="16.81640625" style="137" customWidth="1"/>
    <col min="4066" max="4066" width="4.81640625" style="137" customWidth="1"/>
    <col min="4067" max="4067" width="10.7265625" style="137" customWidth="1"/>
    <col min="4068" max="4068" width="8" style="137" customWidth="1"/>
    <col min="4069" max="4069" width="13.26953125" style="137" customWidth="1"/>
    <col min="4070" max="4072" width="8.453125" style="137" customWidth="1"/>
    <col min="4073" max="4073" width="9.81640625" style="137" customWidth="1"/>
    <col min="4074" max="4076" width="8.453125" style="137" customWidth="1"/>
    <col min="4077" max="4077" width="9.81640625" style="137" customWidth="1"/>
    <col min="4078" max="4080" width="8.453125" style="137" customWidth="1"/>
    <col min="4081" max="4081" width="9.81640625" style="137" customWidth="1"/>
    <col min="4082" max="4084" width="8.453125" style="137" customWidth="1"/>
    <col min="4085" max="4085" width="9.81640625" style="137" customWidth="1"/>
    <col min="4086" max="4088" width="8.453125" style="137" customWidth="1"/>
    <col min="4089" max="4089" width="9.81640625" style="137" customWidth="1"/>
    <col min="4090" max="4092" width="8.453125" style="137" customWidth="1"/>
    <col min="4093" max="4093" width="9.81640625" style="137" customWidth="1"/>
    <col min="4094" max="4096" width="8.453125" style="137" customWidth="1"/>
    <col min="4097" max="4320" width="10.26953125" style="137"/>
    <col min="4321" max="4321" width="16.81640625" style="137" customWidth="1"/>
    <col min="4322" max="4322" width="4.81640625" style="137" customWidth="1"/>
    <col min="4323" max="4323" width="10.7265625" style="137" customWidth="1"/>
    <col min="4324" max="4324" width="8" style="137" customWidth="1"/>
    <col min="4325" max="4325" width="13.26953125" style="137" customWidth="1"/>
    <col min="4326" max="4328" width="8.453125" style="137" customWidth="1"/>
    <col min="4329" max="4329" width="9.81640625" style="137" customWidth="1"/>
    <col min="4330" max="4332" width="8.453125" style="137" customWidth="1"/>
    <col min="4333" max="4333" width="9.81640625" style="137" customWidth="1"/>
    <col min="4334" max="4336" width="8.453125" style="137" customWidth="1"/>
    <col min="4337" max="4337" width="9.81640625" style="137" customWidth="1"/>
    <col min="4338" max="4340" width="8.453125" style="137" customWidth="1"/>
    <col min="4341" max="4341" width="9.81640625" style="137" customWidth="1"/>
    <col min="4342" max="4344" width="8.453125" style="137" customWidth="1"/>
    <col min="4345" max="4345" width="9.81640625" style="137" customWidth="1"/>
    <col min="4346" max="4348" width="8.453125" style="137" customWidth="1"/>
    <col min="4349" max="4349" width="9.81640625" style="137" customWidth="1"/>
    <col min="4350" max="4352" width="8.453125" style="137" customWidth="1"/>
    <col min="4353" max="4576" width="10.26953125" style="137"/>
    <col min="4577" max="4577" width="16.81640625" style="137" customWidth="1"/>
    <col min="4578" max="4578" width="4.81640625" style="137" customWidth="1"/>
    <col min="4579" max="4579" width="10.7265625" style="137" customWidth="1"/>
    <col min="4580" max="4580" width="8" style="137" customWidth="1"/>
    <col min="4581" max="4581" width="13.26953125" style="137" customWidth="1"/>
    <col min="4582" max="4584" width="8.453125" style="137" customWidth="1"/>
    <col min="4585" max="4585" width="9.81640625" style="137" customWidth="1"/>
    <col min="4586" max="4588" width="8.453125" style="137" customWidth="1"/>
    <col min="4589" max="4589" width="9.81640625" style="137" customWidth="1"/>
    <col min="4590" max="4592" width="8.453125" style="137" customWidth="1"/>
    <col min="4593" max="4593" width="9.81640625" style="137" customWidth="1"/>
    <col min="4594" max="4596" width="8.453125" style="137" customWidth="1"/>
    <col min="4597" max="4597" width="9.81640625" style="137" customWidth="1"/>
    <col min="4598" max="4600" width="8.453125" style="137" customWidth="1"/>
    <col min="4601" max="4601" width="9.81640625" style="137" customWidth="1"/>
    <col min="4602" max="4604" width="8.453125" style="137" customWidth="1"/>
    <col min="4605" max="4605" width="9.81640625" style="137" customWidth="1"/>
    <col min="4606" max="4608" width="8.453125" style="137" customWidth="1"/>
    <col min="4609" max="4832" width="10.26953125" style="137"/>
    <col min="4833" max="4833" width="16.81640625" style="137" customWidth="1"/>
    <col min="4834" max="4834" width="4.81640625" style="137" customWidth="1"/>
    <col min="4835" max="4835" width="10.7265625" style="137" customWidth="1"/>
    <col min="4836" max="4836" width="8" style="137" customWidth="1"/>
    <col min="4837" max="4837" width="13.26953125" style="137" customWidth="1"/>
    <col min="4838" max="4840" width="8.453125" style="137" customWidth="1"/>
    <col min="4841" max="4841" width="9.81640625" style="137" customWidth="1"/>
    <col min="4842" max="4844" width="8.453125" style="137" customWidth="1"/>
    <col min="4845" max="4845" width="9.81640625" style="137" customWidth="1"/>
    <col min="4846" max="4848" width="8.453125" style="137" customWidth="1"/>
    <col min="4849" max="4849" width="9.81640625" style="137" customWidth="1"/>
    <col min="4850" max="4852" width="8.453125" style="137" customWidth="1"/>
    <col min="4853" max="4853" width="9.81640625" style="137" customWidth="1"/>
    <col min="4854" max="4856" width="8.453125" style="137" customWidth="1"/>
    <col min="4857" max="4857" width="9.81640625" style="137" customWidth="1"/>
    <col min="4858" max="4860" width="8.453125" style="137" customWidth="1"/>
    <col min="4861" max="4861" width="9.81640625" style="137" customWidth="1"/>
    <col min="4862" max="4864" width="8.453125" style="137" customWidth="1"/>
    <col min="4865" max="5088" width="10.26953125" style="137"/>
    <col min="5089" max="5089" width="16.81640625" style="137" customWidth="1"/>
    <col min="5090" max="5090" width="4.81640625" style="137" customWidth="1"/>
    <col min="5091" max="5091" width="10.7265625" style="137" customWidth="1"/>
    <col min="5092" max="5092" width="8" style="137" customWidth="1"/>
    <col min="5093" max="5093" width="13.26953125" style="137" customWidth="1"/>
    <col min="5094" max="5096" width="8.453125" style="137" customWidth="1"/>
    <col min="5097" max="5097" width="9.81640625" style="137" customWidth="1"/>
    <col min="5098" max="5100" width="8.453125" style="137" customWidth="1"/>
    <col min="5101" max="5101" width="9.81640625" style="137" customWidth="1"/>
    <col min="5102" max="5104" width="8.453125" style="137" customWidth="1"/>
    <col min="5105" max="5105" width="9.81640625" style="137" customWidth="1"/>
    <col min="5106" max="5108" width="8.453125" style="137" customWidth="1"/>
    <col min="5109" max="5109" width="9.81640625" style="137" customWidth="1"/>
    <col min="5110" max="5112" width="8.453125" style="137" customWidth="1"/>
    <col min="5113" max="5113" width="9.81640625" style="137" customWidth="1"/>
    <col min="5114" max="5116" width="8.453125" style="137" customWidth="1"/>
    <col min="5117" max="5117" width="9.81640625" style="137" customWidth="1"/>
    <col min="5118" max="5120" width="8.453125" style="137" customWidth="1"/>
    <col min="5121" max="5344" width="10.26953125" style="137"/>
    <col min="5345" max="5345" width="16.81640625" style="137" customWidth="1"/>
    <col min="5346" max="5346" width="4.81640625" style="137" customWidth="1"/>
    <col min="5347" max="5347" width="10.7265625" style="137" customWidth="1"/>
    <col min="5348" max="5348" width="8" style="137" customWidth="1"/>
    <col min="5349" max="5349" width="13.26953125" style="137" customWidth="1"/>
    <col min="5350" max="5352" width="8.453125" style="137" customWidth="1"/>
    <col min="5353" max="5353" width="9.81640625" style="137" customWidth="1"/>
    <col min="5354" max="5356" width="8.453125" style="137" customWidth="1"/>
    <col min="5357" max="5357" width="9.81640625" style="137" customWidth="1"/>
    <col min="5358" max="5360" width="8.453125" style="137" customWidth="1"/>
    <col min="5361" max="5361" width="9.81640625" style="137" customWidth="1"/>
    <col min="5362" max="5364" width="8.453125" style="137" customWidth="1"/>
    <col min="5365" max="5365" width="9.81640625" style="137" customWidth="1"/>
    <col min="5366" max="5368" width="8.453125" style="137" customWidth="1"/>
    <col min="5369" max="5369" width="9.81640625" style="137" customWidth="1"/>
    <col min="5370" max="5372" width="8.453125" style="137" customWidth="1"/>
    <col min="5373" max="5373" width="9.81640625" style="137" customWidth="1"/>
    <col min="5374" max="5376" width="8.453125" style="137" customWidth="1"/>
    <col min="5377" max="5600" width="10.26953125" style="137"/>
    <col min="5601" max="5601" width="16.81640625" style="137" customWidth="1"/>
    <col min="5602" max="5602" width="4.81640625" style="137" customWidth="1"/>
    <col min="5603" max="5603" width="10.7265625" style="137" customWidth="1"/>
    <col min="5604" max="5604" width="8" style="137" customWidth="1"/>
    <col min="5605" max="5605" width="13.26953125" style="137" customWidth="1"/>
    <col min="5606" max="5608" width="8.453125" style="137" customWidth="1"/>
    <col min="5609" max="5609" width="9.81640625" style="137" customWidth="1"/>
    <col min="5610" max="5612" width="8.453125" style="137" customWidth="1"/>
    <col min="5613" max="5613" width="9.81640625" style="137" customWidth="1"/>
    <col min="5614" max="5616" width="8.453125" style="137" customWidth="1"/>
    <col min="5617" max="5617" width="9.81640625" style="137" customWidth="1"/>
    <col min="5618" max="5620" width="8.453125" style="137" customWidth="1"/>
    <col min="5621" max="5621" width="9.81640625" style="137" customWidth="1"/>
    <col min="5622" max="5624" width="8.453125" style="137" customWidth="1"/>
    <col min="5625" max="5625" width="9.81640625" style="137" customWidth="1"/>
    <col min="5626" max="5628" width="8.453125" style="137" customWidth="1"/>
    <col min="5629" max="5629" width="9.81640625" style="137" customWidth="1"/>
    <col min="5630" max="5632" width="8.453125" style="137" customWidth="1"/>
    <col min="5633" max="5856" width="10.26953125" style="137"/>
    <col min="5857" max="5857" width="16.81640625" style="137" customWidth="1"/>
    <col min="5858" max="5858" width="4.81640625" style="137" customWidth="1"/>
    <col min="5859" max="5859" width="10.7265625" style="137" customWidth="1"/>
    <col min="5860" max="5860" width="8" style="137" customWidth="1"/>
    <col min="5861" max="5861" width="13.26953125" style="137" customWidth="1"/>
    <col min="5862" max="5864" width="8.453125" style="137" customWidth="1"/>
    <col min="5865" max="5865" width="9.81640625" style="137" customWidth="1"/>
    <col min="5866" max="5868" width="8.453125" style="137" customWidth="1"/>
    <col min="5869" max="5869" width="9.81640625" style="137" customWidth="1"/>
    <col min="5870" max="5872" width="8.453125" style="137" customWidth="1"/>
    <col min="5873" max="5873" width="9.81640625" style="137" customWidth="1"/>
    <col min="5874" max="5876" width="8.453125" style="137" customWidth="1"/>
    <col min="5877" max="5877" width="9.81640625" style="137" customWidth="1"/>
    <col min="5878" max="5880" width="8.453125" style="137" customWidth="1"/>
    <col min="5881" max="5881" width="9.81640625" style="137" customWidth="1"/>
    <col min="5882" max="5884" width="8.453125" style="137" customWidth="1"/>
    <col min="5885" max="5885" width="9.81640625" style="137" customWidth="1"/>
    <col min="5886" max="5888" width="8.453125" style="137" customWidth="1"/>
    <col min="5889" max="6112" width="10.26953125" style="137"/>
    <col min="6113" max="6113" width="16.81640625" style="137" customWidth="1"/>
    <col min="6114" max="6114" width="4.81640625" style="137" customWidth="1"/>
    <col min="6115" max="6115" width="10.7265625" style="137" customWidth="1"/>
    <col min="6116" max="6116" width="8" style="137" customWidth="1"/>
    <col min="6117" max="6117" width="13.26953125" style="137" customWidth="1"/>
    <col min="6118" max="6120" width="8.453125" style="137" customWidth="1"/>
    <col min="6121" max="6121" width="9.81640625" style="137" customWidth="1"/>
    <col min="6122" max="6124" width="8.453125" style="137" customWidth="1"/>
    <col min="6125" max="6125" width="9.81640625" style="137" customWidth="1"/>
    <col min="6126" max="6128" width="8.453125" style="137" customWidth="1"/>
    <col min="6129" max="6129" width="9.81640625" style="137" customWidth="1"/>
    <col min="6130" max="6132" width="8.453125" style="137" customWidth="1"/>
    <col min="6133" max="6133" width="9.81640625" style="137" customWidth="1"/>
    <col min="6134" max="6136" width="8.453125" style="137" customWidth="1"/>
    <col min="6137" max="6137" width="9.81640625" style="137" customWidth="1"/>
    <col min="6138" max="6140" width="8.453125" style="137" customWidth="1"/>
    <col min="6141" max="6141" width="9.81640625" style="137" customWidth="1"/>
    <col min="6142" max="6144" width="8.453125" style="137" customWidth="1"/>
    <col min="6145" max="6368" width="10.26953125" style="137"/>
    <col min="6369" max="6369" width="16.81640625" style="137" customWidth="1"/>
    <col min="6370" max="6370" width="4.81640625" style="137" customWidth="1"/>
    <col min="6371" max="6371" width="10.7265625" style="137" customWidth="1"/>
    <col min="6372" max="6372" width="8" style="137" customWidth="1"/>
    <col min="6373" max="6373" width="13.26953125" style="137" customWidth="1"/>
    <col min="6374" max="6376" width="8.453125" style="137" customWidth="1"/>
    <col min="6377" max="6377" width="9.81640625" style="137" customWidth="1"/>
    <col min="6378" max="6380" width="8.453125" style="137" customWidth="1"/>
    <col min="6381" max="6381" width="9.81640625" style="137" customWidth="1"/>
    <col min="6382" max="6384" width="8.453125" style="137" customWidth="1"/>
    <col min="6385" max="6385" width="9.81640625" style="137" customWidth="1"/>
    <col min="6386" max="6388" width="8.453125" style="137" customWidth="1"/>
    <col min="6389" max="6389" width="9.81640625" style="137" customWidth="1"/>
    <col min="6390" max="6392" width="8.453125" style="137" customWidth="1"/>
    <col min="6393" max="6393" width="9.81640625" style="137" customWidth="1"/>
    <col min="6394" max="6396" width="8.453125" style="137" customWidth="1"/>
    <col min="6397" max="6397" width="9.81640625" style="137" customWidth="1"/>
    <col min="6398" max="6400" width="8.453125" style="137" customWidth="1"/>
    <col min="6401" max="6624" width="10.26953125" style="137"/>
    <col min="6625" max="6625" width="16.81640625" style="137" customWidth="1"/>
    <col min="6626" max="6626" width="4.81640625" style="137" customWidth="1"/>
    <col min="6627" max="6627" width="10.7265625" style="137" customWidth="1"/>
    <col min="6628" max="6628" width="8" style="137" customWidth="1"/>
    <col min="6629" max="6629" width="13.26953125" style="137" customWidth="1"/>
    <col min="6630" max="6632" width="8.453125" style="137" customWidth="1"/>
    <col min="6633" max="6633" width="9.81640625" style="137" customWidth="1"/>
    <col min="6634" max="6636" width="8.453125" style="137" customWidth="1"/>
    <col min="6637" max="6637" width="9.81640625" style="137" customWidth="1"/>
    <col min="6638" max="6640" width="8.453125" style="137" customWidth="1"/>
    <col min="6641" max="6641" width="9.81640625" style="137" customWidth="1"/>
    <col min="6642" max="6644" width="8.453125" style="137" customWidth="1"/>
    <col min="6645" max="6645" width="9.81640625" style="137" customWidth="1"/>
    <col min="6646" max="6648" width="8.453125" style="137" customWidth="1"/>
    <col min="6649" max="6649" width="9.81640625" style="137" customWidth="1"/>
    <col min="6650" max="6652" width="8.453125" style="137" customWidth="1"/>
    <col min="6653" max="6653" width="9.81640625" style="137" customWidth="1"/>
    <col min="6654" max="6656" width="8.453125" style="137" customWidth="1"/>
    <col min="6657" max="6880" width="10.26953125" style="137"/>
    <col min="6881" max="6881" width="16.81640625" style="137" customWidth="1"/>
    <col min="6882" max="6882" width="4.81640625" style="137" customWidth="1"/>
    <col min="6883" max="6883" width="10.7265625" style="137" customWidth="1"/>
    <col min="6884" max="6884" width="8" style="137" customWidth="1"/>
    <col min="6885" max="6885" width="13.26953125" style="137" customWidth="1"/>
    <col min="6886" max="6888" width="8.453125" style="137" customWidth="1"/>
    <col min="6889" max="6889" width="9.81640625" style="137" customWidth="1"/>
    <col min="6890" max="6892" width="8.453125" style="137" customWidth="1"/>
    <col min="6893" max="6893" width="9.81640625" style="137" customWidth="1"/>
    <col min="6894" max="6896" width="8.453125" style="137" customWidth="1"/>
    <col min="6897" max="6897" width="9.81640625" style="137" customWidth="1"/>
    <col min="6898" max="6900" width="8.453125" style="137" customWidth="1"/>
    <col min="6901" max="6901" width="9.81640625" style="137" customWidth="1"/>
    <col min="6902" max="6904" width="8.453125" style="137" customWidth="1"/>
    <col min="6905" max="6905" width="9.81640625" style="137" customWidth="1"/>
    <col min="6906" max="6908" width="8.453125" style="137" customWidth="1"/>
    <col min="6909" max="6909" width="9.81640625" style="137" customWidth="1"/>
    <col min="6910" max="6912" width="8.453125" style="137" customWidth="1"/>
    <col min="6913" max="7136" width="10.26953125" style="137"/>
    <col min="7137" max="7137" width="16.81640625" style="137" customWidth="1"/>
    <col min="7138" max="7138" width="4.81640625" style="137" customWidth="1"/>
    <col min="7139" max="7139" width="10.7265625" style="137" customWidth="1"/>
    <col min="7140" max="7140" width="8" style="137" customWidth="1"/>
    <col min="7141" max="7141" width="13.26953125" style="137" customWidth="1"/>
    <col min="7142" max="7144" width="8.453125" style="137" customWidth="1"/>
    <col min="7145" max="7145" width="9.81640625" style="137" customWidth="1"/>
    <col min="7146" max="7148" width="8.453125" style="137" customWidth="1"/>
    <col min="7149" max="7149" width="9.81640625" style="137" customWidth="1"/>
    <col min="7150" max="7152" width="8.453125" style="137" customWidth="1"/>
    <col min="7153" max="7153" width="9.81640625" style="137" customWidth="1"/>
    <col min="7154" max="7156" width="8.453125" style="137" customWidth="1"/>
    <col min="7157" max="7157" width="9.81640625" style="137" customWidth="1"/>
    <col min="7158" max="7160" width="8.453125" style="137" customWidth="1"/>
    <col min="7161" max="7161" width="9.81640625" style="137" customWidth="1"/>
    <col min="7162" max="7164" width="8.453125" style="137" customWidth="1"/>
    <col min="7165" max="7165" width="9.81640625" style="137" customWidth="1"/>
    <col min="7166" max="7168" width="8.453125" style="137" customWidth="1"/>
    <col min="7169" max="7392" width="10.26953125" style="137"/>
    <col min="7393" max="7393" width="16.81640625" style="137" customWidth="1"/>
    <col min="7394" max="7394" width="4.81640625" style="137" customWidth="1"/>
    <col min="7395" max="7395" width="10.7265625" style="137" customWidth="1"/>
    <col min="7396" max="7396" width="8" style="137" customWidth="1"/>
    <col min="7397" max="7397" width="13.26953125" style="137" customWidth="1"/>
    <col min="7398" max="7400" width="8.453125" style="137" customWidth="1"/>
    <col min="7401" max="7401" width="9.81640625" style="137" customWidth="1"/>
    <col min="7402" max="7404" width="8.453125" style="137" customWidth="1"/>
    <col min="7405" max="7405" width="9.81640625" style="137" customWidth="1"/>
    <col min="7406" max="7408" width="8.453125" style="137" customWidth="1"/>
    <col min="7409" max="7409" width="9.81640625" style="137" customWidth="1"/>
    <col min="7410" max="7412" width="8.453125" style="137" customWidth="1"/>
    <col min="7413" max="7413" width="9.81640625" style="137" customWidth="1"/>
    <col min="7414" max="7416" width="8.453125" style="137" customWidth="1"/>
    <col min="7417" max="7417" width="9.81640625" style="137" customWidth="1"/>
    <col min="7418" max="7420" width="8.453125" style="137" customWidth="1"/>
    <col min="7421" max="7421" width="9.81640625" style="137" customWidth="1"/>
    <col min="7422" max="7424" width="8.453125" style="137" customWidth="1"/>
    <col min="7425" max="7648" width="10.26953125" style="137"/>
    <col min="7649" max="7649" width="16.81640625" style="137" customWidth="1"/>
    <col min="7650" max="7650" width="4.81640625" style="137" customWidth="1"/>
    <col min="7651" max="7651" width="10.7265625" style="137" customWidth="1"/>
    <col min="7652" max="7652" width="8" style="137" customWidth="1"/>
    <col min="7653" max="7653" width="13.26953125" style="137" customWidth="1"/>
    <col min="7654" max="7656" width="8.453125" style="137" customWidth="1"/>
    <col min="7657" max="7657" width="9.81640625" style="137" customWidth="1"/>
    <col min="7658" max="7660" width="8.453125" style="137" customWidth="1"/>
    <col min="7661" max="7661" width="9.81640625" style="137" customWidth="1"/>
    <col min="7662" max="7664" width="8.453125" style="137" customWidth="1"/>
    <col min="7665" max="7665" width="9.81640625" style="137" customWidth="1"/>
    <col min="7666" max="7668" width="8.453125" style="137" customWidth="1"/>
    <col min="7669" max="7669" width="9.81640625" style="137" customWidth="1"/>
    <col min="7670" max="7672" width="8.453125" style="137" customWidth="1"/>
    <col min="7673" max="7673" width="9.81640625" style="137" customWidth="1"/>
    <col min="7674" max="7676" width="8.453125" style="137" customWidth="1"/>
    <col min="7677" max="7677" width="9.81640625" style="137" customWidth="1"/>
    <col min="7678" max="7680" width="8.453125" style="137" customWidth="1"/>
    <col min="7681" max="7904" width="10.26953125" style="137"/>
    <col min="7905" max="7905" width="16.81640625" style="137" customWidth="1"/>
    <col min="7906" max="7906" width="4.81640625" style="137" customWidth="1"/>
    <col min="7907" max="7907" width="10.7265625" style="137" customWidth="1"/>
    <col min="7908" max="7908" width="8" style="137" customWidth="1"/>
    <col min="7909" max="7909" width="13.26953125" style="137" customWidth="1"/>
    <col min="7910" max="7912" width="8.453125" style="137" customWidth="1"/>
    <col min="7913" max="7913" width="9.81640625" style="137" customWidth="1"/>
    <col min="7914" max="7916" width="8.453125" style="137" customWidth="1"/>
    <col min="7917" max="7917" width="9.81640625" style="137" customWidth="1"/>
    <col min="7918" max="7920" width="8.453125" style="137" customWidth="1"/>
    <col min="7921" max="7921" width="9.81640625" style="137" customWidth="1"/>
    <col min="7922" max="7924" width="8.453125" style="137" customWidth="1"/>
    <col min="7925" max="7925" width="9.81640625" style="137" customWidth="1"/>
    <col min="7926" max="7928" width="8.453125" style="137" customWidth="1"/>
    <col min="7929" max="7929" width="9.81640625" style="137" customWidth="1"/>
    <col min="7930" max="7932" width="8.453125" style="137" customWidth="1"/>
    <col min="7933" max="7933" width="9.81640625" style="137" customWidth="1"/>
    <col min="7934" max="7936" width="8.453125" style="137" customWidth="1"/>
    <col min="7937" max="8160" width="10.26953125" style="137"/>
    <col min="8161" max="8161" width="16.81640625" style="137" customWidth="1"/>
    <col min="8162" max="8162" width="4.81640625" style="137" customWidth="1"/>
    <col min="8163" max="8163" width="10.7265625" style="137" customWidth="1"/>
    <col min="8164" max="8164" width="8" style="137" customWidth="1"/>
    <col min="8165" max="8165" width="13.26953125" style="137" customWidth="1"/>
    <col min="8166" max="8168" width="8.453125" style="137" customWidth="1"/>
    <col min="8169" max="8169" width="9.81640625" style="137" customWidth="1"/>
    <col min="8170" max="8172" width="8.453125" style="137" customWidth="1"/>
    <col min="8173" max="8173" width="9.81640625" style="137" customWidth="1"/>
    <col min="8174" max="8176" width="8.453125" style="137" customWidth="1"/>
    <col min="8177" max="8177" width="9.81640625" style="137" customWidth="1"/>
    <col min="8178" max="8180" width="8.453125" style="137" customWidth="1"/>
    <col min="8181" max="8181" width="9.81640625" style="137" customWidth="1"/>
    <col min="8182" max="8184" width="8.453125" style="137" customWidth="1"/>
    <col min="8185" max="8185" width="9.81640625" style="137" customWidth="1"/>
    <col min="8186" max="8188" width="8.453125" style="137" customWidth="1"/>
    <col min="8189" max="8189" width="9.81640625" style="137" customWidth="1"/>
    <col min="8190" max="8192" width="8.453125" style="137" customWidth="1"/>
    <col min="8193" max="8416" width="10.26953125" style="137"/>
    <col min="8417" max="8417" width="16.81640625" style="137" customWidth="1"/>
    <col min="8418" max="8418" width="4.81640625" style="137" customWidth="1"/>
    <col min="8419" max="8419" width="10.7265625" style="137" customWidth="1"/>
    <col min="8420" max="8420" width="8" style="137" customWidth="1"/>
    <col min="8421" max="8421" width="13.26953125" style="137" customWidth="1"/>
    <col min="8422" max="8424" width="8.453125" style="137" customWidth="1"/>
    <col min="8425" max="8425" width="9.81640625" style="137" customWidth="1"/>
    <col min="8426" max="8428" width="8.453125" style="137" customWidth="1"/>
    <col min="8429" max="8429" width="9.81640625" style="137" customWidth="1"/>
    <col min="8430" max="8432" width="8.453125" style="137" customWidth="1"/>
    <col min="8433" max="8433" width="9.81640625" style="137" customWidth="1"/>
    <col min="8434" max="8436" width="8.453125" style="137" customWidth="1"/>
    <col min="8437" max="8437" width="9.81640625" style="137" customWidth="1"/>
    <col min="8438" max="8440" width="8.453125" style="137" customWidth="1"/>
    <col min="8441" max="8441" width="9.81640625" style="137" customWidth="1"/>
    <col min="8442" max="8444" width="8.453125" style="137" customWidth="1"/>
    <col min="8445" max="8445" width="9.81640625" style="137" customWidth="1"/>
    <col min="8446" max="8448" width="8.453125" style="137" customWidth="1"/>
    <col min="8449" max="8672" width="10.26953125" style="137"/>
    <col min="8673" max="8673" width="16.81640625" style="137" customWidth="1"/>
    <col min="8674" max="8674" width="4.81640625" style="137" customWidth="1"/>
    <col min="8675" max="8675" width="10.7265625" style="137" customWidth="1"/>
    <col min="8676" max="8676" width="8" style="137" customWidth="1"/>
    <col min="8677" max="8677" width="13.26953125" style="137" customWidth="1"/>
    <col min="8678" max="8680" width="8.453125" style="137" customWidth="1"/>
    <col min="8681" max="8681" width="9.81640625" style="137" customWidth="1"/>
    <col min="8682" max="8684" width="8.453125" style="137" customWidth="1"/>
    <col min="8685" max="8685" width="9.81640625" style="137" customWidth="1"/>
    <col min="8686" max="8688" width="8.453125" style="137" customWidth="1"/>
    <col min="8689" max="8689" width="9.81640625" style="137" customWidth="1"/>
    <col min="8690" max="8692" width="8.453125" style="137" customWidth="1"/>
    <col min="8693" max="8693" width="9.81640625" style="137" customWidth="1"/>
    <col min="8694" max="8696" width="8.453125" style="137" customWidth="1"/>
    <col min="8697" max="8697" width="9.81640625" style="137" customWidth="1"/>
    <col min="8698" max="8700" width="8.453125" style="137" customWidth="1"/>
    <col min="8701" max="8701" width="9.81640625" style="137" customWidth="1"/>
    <col min="8702" max="8704" width="8.453125" style="137" customWidth="1"/>
    <col min="8705" max="8928" width="10.26953125" style="137"/>
    <col min="8929" max="8929" width="16.81640625" style="137" customWidth="1"/>
    <col min="8930" max="8930" width="4.81640625" style="137" customWidth="1"/>
    <col min="8931" max="8931" width="10.7265625" style="137" customWidth="1"/>
    <col min="8932" max="8932" width="8" style="137" customWidth="1"/>
    <col min="8933" max="8933" width="13.26953125" style="137" customWidth="1"/>
    <col min="8934" max="8936" width="8.453125" style="137" customWidth="1"/>
    <col min="8937" max="8937" width="9.81640625" style="137" customWidth="1"/>
    <col min="8938" max="8940" width="8.453125" style="137" customWidth="1"/>
    <col min="8941" max="8941" width="9.81640625" style="137" customWidth="1"/>
    <col min="8942" max="8944" width="8.453125" style="137" customWidth="1"/>
    <col min="8945" max="8945" width="9.81640625" style="137" customWidth="1"/>
    <col min="8946" max="8948" width="8.453125" style="137" customWidth="1"/>
    <col min="8949" max="8949" width="9.81640625" style="137" customWidth="1"/>
    <col min="8950" max="8952" width="8.453125" style="137" customWidth="1"/>
    <col min="8953" max="8953" width="9.81640625" style="137" customWidth="1"/>
    <col min="8954" max="8956" width="8.453125" style="137" customWidth="1"/>
    <col min="8957" max="8957" width="9.81640625" style="137" customWidth="1"/>
    <col min="8958" max="8960" width="8.453125" style="137" customWidth="1"/>
    <col min="8961" max="9184" width="10.26953125" style="137"/>
    <col min="9185" max="9185" width="16.81640625" style="137" customWidth="1"/>
    <col min="9186" max="9186" width="4.81640625" style="137" customWidth="1"/>
    <col min="9187" max="9187" width="10.7265625" style="137" customWidth="1"/>
    <col min="9188" max="9188" width="8" style="137" customWidth="1"/>
    <col min="9189" max="9189" width="13.26953125" style="137" customWidth="1"/>
    <col min="9190" max="9192" width="8.453125" style="137" customWidth="1"/>
    <col min="9193" max="9193" width="9.81640625" style="137" customWidth="1"/>
    <col min="9194" max="9196" width="8.453125" style="137" customWidth="1"/>
    <col min="9197" max="9197" width="9.81640625" style="137" customWidth="1"/>
    <col min="9198" max="9200" width="8.453125" style="137" customWidth="1"/>
    <col min="9201" max="9201" width="9.81640625" style="137" customWidth="1"/>
    <col min="9202" max="9204" width="8.453125" style="137" customWidth="1"/>
    <col min="9205" max="9205" width="9.81640625" style="137" customWidth="1"/>
    <col min="9206" max="9208" width="8.453125" style="137" customWidth="1"/>
    <col min="9209" max="9209" width="9.81640625" style="137" customWidth="1"/>
    <col min="9210" max="9212" width="8.453125" style="137" customWidth="1"/>
    <col min="9213" max="9213" width="9.81640625" style="137" customWidth="1"/>
    <col min="9214" max="9216" width="8.453125" style="137" customWidth="1"/>
    <col min="9217" max="9440" width="10.26953125" style="137"/>
    <col min="9441" max="9441" width="16.81640625" style="137" customWidth="1"/>
    <col min="9442" max="9442" width="4.81640625" style="137" customWidth="1"/>
    <col min="9443" max="9443" width="10.7265625" style="137" customWidth="1"/>
    <col min="9444" max="9444" width="8" style="137" customWidth="1"/>
    <col min="9445" max="9445" width="13.26953125" style="137" customWidth="1"/>
    <col min="9446" max="9448" width="8.453125" style="137" customWidth="1"/>
    <col min="9449" max="9449" width="9.81640625" style="137" customWidth="1"/>
    <col min="9450" max="9452" width="8.453125" style="137" customWidth="1"/>
    <col min="9453" max="9453" width="9.81640625" style="137" customWidth="1"/>
    <col min="9454" max="9456" width="8.453125" style="137" customWidth="1"/>
    <col min="9457" max="9457" width="9.81640625" style="137" customWidth="1"/>
    <col min="9458" max="9460" width="8.453125" style="137" customWidth="1"/>
    <col min="9461" max="9461" width="9.81640625" style="137" customWidth="1"/>
    <col min="9462" max="9464" width="8.453125" style="137" customWidth="1"/>
    <col min="9465" max="9465" width="9.81640625" style="137" customWidth="1"/>
    <col min="9466" max="9468" width="8.453125" style="137" customWidth="1"/>
    <col min="9469" max="9469" width="9.81640625" style="137" customWidth="1"/>
    <col min="9470" max="9472" width="8.453125" style="137" customWidth="1"/>
    <col min="9473" max="9696" width="10.26953125" style="137"/>
    <col min="9697" max="9697" width="16.81640625" style="137" customWidth="1"/>
    <col min="9698" max="9698" width="4.81640625" style="137" customWidth="1"/>
    <col min="9699" max="9699" width="10.7265625" style="137" customWidth="1"/>
    <col min="9700" max="9700" width="8" style="137" customWidth="1"/>
    <col min="9701" max="9701" width="13.26953125" style="137" customWidth="1"/>
    <col min="9702" max="9704" width="8.453125" style="137" customWidth="1"/>
    <col min="9705" max="9705" width="9.81640625" style="137" customWidth="1"/>
    <col min="9706" max="9708" width="8.453125" style="137" customWidth="1"/>
    <col min="9709" max="9709" width="9.81640625" style="137" customWidth="1"/>
    <col min="9710" max="9712" width="8.453125" style="137" customWidth="1"/>
    <col min="9713" max="9713" width="9.81640625" style="137" customWidth="1"/>
    <col min="9714" max="9716" width="8.453125" style="137" customWidth="1"/>
    <col min="9717" max="9717" width="9.81640625" style="137" customWidth="1"/>
    <col min="9718" max="9720" width="8.453125" style="137" customWidth="1"/>
    <col min="9721" max="9721" width="9.81640625" style="137" customWidth="1"/>
    <col min="9722" max="9724" width="8.453125" style="137" customWidth="1"/>
    <col min="9725" max="9725" width="9.81640625" style="137" customWidth="1"/>
    <col min="9726" max="9728" width="8.453125" style="137" customWidth="1"/>
    <col min="9729" max="9952" width="10.26953125" style="137"/>
    <col min="9953" max="9953" width="16.81640625" style="137" customWidth="1"/>
    <col min="9954" max="9954" width="4.81640625" style="137" customWidth="1"/>
    <col min="9955" max="9955" width="10.7265625" style="137" customWidth="1"/>
    <col min="9956" max="9956" width="8" style="137" customWidth="1"/>
    <col min="9957" max="9957" width="13.26953125" style="137" customWidth="1"/>
    <col min="9958" max="9960" width="8.453125" style="137" customWidth="1"/>
    <col min="9961" max="9961" width="9.81640625" style="137" customWidth="1"/>
    <col min="9962" max="9964" width="8.453125" style="137" customWidth="1"/>
    <col min="9965" max="9965" width="9.81640625" style="137" customWidth="1"/>
    <col min="9966" max="9968" width="8.453125" style="137" customWidth="1"/>
    <col min="9969" max="9969" width="9.81640625" style="137" customWidth="1"/>
    <col min="9970" max="9972" width="8.453125" style="137" customWidth="1"/>
    <col min="9973" max="9973" width="9.81640625" style="137" customWidth="1"/>
    <col min="9974" max="9976" width="8.453125" style="137" customWidth="1"/>
    <col min="9977" max="9977" width="9.81640625" style="137" customWidth="1"/>
    <col min="9978" max="9980" width="8.453125" style="137" customWidth="1"/>
    <col min="9981" max="9981" width="9.81640625" style="137" customWidth="1"/>
    <col min="9982" max="9984" width="8.453125" style="137" customWidth="1"/>
    <col min="9985" max="10208" width="10.26953125" style="137"/>
    <col min="10209" max="10209" width="16.81640625" style="137" customWidth="1"/>
    <col min="10210" max="10210" width="4.81640625" style="137" customWidth="1"/>
    <col min="10211" max="10211" width="10.7265625" style="137" customWidth="1"/>
    <col min="10212" max="10212" width="8" style="137" customWidth="1"/>
    <col min="10213" max="10213" width="13.26953125" style="137" customWidth="1"/>
    <col min="10214" max="10216" width="8.453125" style="137" customWidth="1"/>
    <col min="10217" max="10217" width="9.81640625" style="137" customWidth="1"/>
    <col min="10218" max="10220" width="8.453125" style="137" customWidth="1"/>
    <col min="10221" max="10221" width="9.81640625" style="137" customWidth="1"/>
    <col min="10222" max="10224" width="8.453125" style="137" customWidth="1"/>
    <col min="10225" max="10225" width="9.81640625" style="137" customWidth="1"/>
    <col min="10226" max="10228" width="8.453125" style="137" customWidth="1"/>
    <col min="10229" max="10229" width="9.81640625" style="137" customWidth="1"/>
    <col min="10230" max="10232" width="8.453125" style="137" customWidth="1"/>
    <col min="10233" max="10233" width="9.81640625" style="137" customWidth="1"/>
    <col min="10234" max="10236" width="8.453125" style="137" customWidth="1"/>
    <col min="10237" max="10237" width="9.81640625" style="137" customWidth="1"/>
    <col min="10238" max="10240" width="8.453125" style="137" customWidth="1"/>
    <col min="10241" max="10464" width="10.26953125" style="137"/>
    <col min="10465" max="10465" width="16.81640625" style="137" customWidth="1"/>
    <col min="10466" max="10466" width="4.81640625" style="137" customWidth="1"/>
    <col min="10467" max="10467" width="10.7265625" style="137" customWidth="1"/>
    <col min="10468" max="10468" width="8" style="137" customWidth="1"/>
    <col min="10469" max="10469" width="13.26953125" style="137" customWidth="1"/>
    <col min="10470" max="10472" width="8.453125" style="137" customWidth="1"/>
    <col min="10473" max="10473" width="9.81640625" style="137" customWidth="1"/>
    <col min="10474" max="10476" width="8.453125" style="137" customWidth="1"/>
    <col min="10477" max="10477" width="9.81640625" style="137" customWidth="1"/>
    <col min="10478" max="10480" width="8.453125" style="137" customWidth="1"/>
    <col min="10481" max="10481" width="9.81640625" style="137" customWidth="1"/>
    <col min="10482" max="10484" width="8.453125" style="137" customWidth="1"/>
    <col min="10485" max="10485" width="9.81640625" style="137" customWidth="1"/>
    <col min="10486" max="10488" width="8.453125" style="137" customWidth="1"/>
    <col min="10489" max="10489" width="9.81640625" style="137" customWidth="1"/>
    <col min="10490" max="10492" width="8.453125" style="137" customWidth="1"/>
    <col min="10493" max="10493" width="9.81640625" style="137" customWidth="1"/>
    <col min="10494" max="10496" width="8.453125" style="137" customWidth="1"/>
    <col min="10497" max="10720" width="10.26953125" style="137"/>
    <col min="10721" max="10721" width="16.81640625" style="137" customWidth="1"/>
    <col min="10722" max="10722" width="4.81640625" style="137" customWidth="1"/>
    <col min="10723" max="10723" width="10.7265625" style="137" customWidth="1"/>
    <col min="10724" max="10724" width="8" style="137" customWidth="1"/>
    <col min="10725" max="10725" width="13.26953125" style="137" customWidth="1"/>
    <col min="10726" max="10728" width="8.453125" style="137" customWidth="1"/>
    <col min="10729" max="10729" width="9.81640625" style="137" customWidth="1"/>
    <col min="10730" max="10732" width="8.453125" style="137" customWidth="1"/>
    <col min="10733" max="10733" width="9.81640625" style="137" customWidth="1"/>
    <col min="10734" max="10736" width="8.453125" style="137" customWidth="1"/>
    <col min="10737" max="10737" width="9.81640625" style="137" customWidth="1"/>
    <col min="10738" max="10740" width="8.453125" style="137" customWidth="1"/>
    <col min="10741" max="10741" width="9.81640625" style="137" customWidth="1"/>
    <col min="10742" max="10744" width="8.453125" style="137" customWidth="1"/>
    <col min="10745" max="10745" width="9.81640625" style="137" customWidth="1"/>
    <col min="10746" max="10748" width="8.453125" style="137" customWidth="1"/>
    <col min="10749" max="10749" width="9.81640625" style="137" customWidth="1"/>
    <col min="10750" max="10752" width="8.453125" style="137" customWidth="1"/>
    <col min="10753" max="10976" width="10.26953125" style="137"/>
    <col min="10977" max="10977" width="16.81640625" style="137" customWidth="1"/>
    <col min="10978" max="10978" width="4.81640625" style="137" customWidth="1"/>
    <col min="10979" max="10979" width="10.7265625" style="137" customWidth="1"/>
    <col min="10980" max="10980" width="8" style="137" customWidth="1"/>
    <col min="10981" max="10981" width="13.26953125" style="137" customWidth="1"/>
    <col min="10982" max="10984" width="8.453125" style="137" customWidth="1"/>
    <col min="10985" max="10985" width="9.81640625" style="137" customWidth="1"/>
    <col min="10986" max="10988" width="8.453125" style="137" customWidth="1"/>
    <col min="10989" max="10989" width="9.81640625" style="137" customWidth="1"/>
    <col min="10990" max="10992" width="8.453125" style="137" customWidth="1"/>
    <col min="10993" max="10993" width="9.81640625" style="137" customWidth="1"/>
    <col min="10994" max="10996" width="8.453125" style="137" customWidth="1"/>
    <col min="10997" max="10997" width="9.81640625" style="137" customWidth="1"/>
    <col min="10998" max="11000" width="8.453125" style="137" customWidth="1"/>
    <col min="11001" max="11001" width="9.81640625" style="137" customWidth="1"/>
    <col min="11002" max="11004" width="8.453125" style="137" customWidth="1"/>
    <col min="11005" max="11005" width="9.81640625" style="137" customWidth="1"/>
    <col min="11006" max="11008" width="8.453125" style="137" customWidth="1"/>
    <col min="11009" max="11232" width="10.26953125" style="137"/>
    <col min="11233" max="11233" width="16.81640625" style="137" customWidth="1"/>
    <col min="11234" max="11234" width="4.81640625" style="137" customWidth="1"/>
    <col min="11235" max="11235" width="10.7265625" style="137" customWidth="1"/>
    <col min="11236" max="11236" width="8" style="137" customWidth="1"/>
    <col min="11237" max="11237" width="13.26953125" style="137" customWidth="1"/>
    <col min="11238" max="11240" width="8.453125" style="137" customWidth="1"/>
    <col min="11241" max="11241" width="9.81640625" style="137" customWidth="1"/>
    <col min="11242" max="11244" width="8.453125" style="137" customWidth="1"/>
    <col min="11245" max="11245" width="9.81640625" style="137" customWidth="1"/>
    <col min="11246" max="11248" width="8.453125" style="137" customWidth="1"/>
    <col min="11249" max="11249" width="9.81640625" style="137" customWidth="1"/>
    <col min="11250" max="11252" width="8.453125" style="137" customWidth="1"/>
    <col min="11253" max="11253" width="9.81640625" style="137" customWidth="1"/>
    <col min="11254" max="11256" width="8.453125" style="137" customWidth="1"/>
    <col min="11257" max="11257" width="9.81640625" style="137" customWidth="1"/>
    <col min="11258" max="11260" width="8.453125" style="137" customWidth="1"/>
    <col min="11261" max="11261" width="9.81640625" style="137" customWidth="1"/>
    <col min="11262" max="11264" width="8.453125" style="137" customWidth="1"/>
    <col min="11265" max="11488" width="10.26953125" style="137"/>
    <col min="11489" max="11489" width="16.81640625" style="137" customWidth="1"/>
    <col min="11490" max="11490" width="4.81640625" style="137" customWidth="1"/>
    <col min="11491" max="11491" width="10.7265625" style="137" customWidth="1"/>
    <col min="11492" max="11492" width="8" style="137" customWidth="1"/>
    <col min="11493" max="11493" width="13.26953125" style="137" customWidth="1"/>
    <col min="11494" max="11496" width="8.453125" style="137" customWidth="1"/>
    <col min="11497" max="11497" width="9.81640625" style="137" customWidth="1"/>
    <col min="11498" max="11500" width="8.453125" style="137" customWidth="1"/>
    <col min="11501" max="11501" width="9.81640625" style="137" customWidth="1"/>
    <col min="11502" max="11504" width="8.453125" style="137" customWidth="1"/>
    <col min="11505" max="11505" width="9.81640625" style="137" customWidth="1"/>
    <col min="11506" max="11508" width="8.453125" style="137" customWidth="1"/>
    <col min="11509" max="11509" width="9.81640625" style="137" customWidth="1"/>
    <col min="11510" max="11512" width="8.453125" style="137" customWidth="1"/>
    <col min="11513" max="11513" width="9.81640625" style="137" customWidth="1"/>
    <col min="11514" max="11516" width="8.453125" style="137" customWidth="1"/>
    <col min="11517" max="11517" width="9.81640625" style="137" customWidth="1"/>
    <col min="11518" max="11520" width="8.453125" style="137" customWidth="1"/>
    <col min="11521" max="11744" width="10.26953125" style="137"/>
    <col min="11745" max="11745" width="16.81640625" style="137" customWidth="1"/>
    <col min="11746" max="11746" width="4.81640625" style="137" customWidth="1"/>
    <col min="11747" max="11747" width="10.7265625" style="137" customWidth="1"/>
    <col min="11748" max="11748" width="8" style="137" customWidth="1"/>
    <col min="11749" max="11749" width="13.26953125" style="137" customWidth="1"/>
    <col min="11750" max="11752" width="8.453125" style="137" customWidth="1"/>
    <col min="11753" max="11753" width="9.81640625" style="137" customWidth="1"/>
    <col min="11754" max="11756" width="8.453125" style="137" customWidth="1"/>
    <col min="11757" max="11757" width="9.81640625" style="137" customWidth="1"/>
    <col min="11758" max="11760" width="8.453125" style="137" customWidth="1"/>
    <col min="11761" max="11761" width="9.81640625" style="137" customWidth="1"/>
    <col min="11762" max="11764" width="8.453125" style="137" customWidth="1"/>
    <col min="11765" max="11765" width="9.81640625" style="137" customWidth="1"/>
    <col min="11766" max="11768" width="8.453125" style="137" customWidth="1"/>
    <col min="11769" max="11769" width="9.81640625" style="137" customWidth="1"/>
    <col min="11770" max="11772" width="8.453125" style="137" customWidth="1"/>
    <col min="11773" max="11773" width="9.81640625" style="137" customWidth="1"/>
    <col min="11774" max="11776" width="8.453125" style="137" customWidth="1"/>
    <col min="11777" max="12000" width="10.26953125" style="137"/>
    <col min="12001" max="12001" width="16.81640625" style="137" customWidth="1"/>
    <col min="12002" max="12002" width="4.81640625" style="137" customWidth="1"/>
    <col min="12003" max="12003" width="10.7265625" style="137" customWidth="1"/>
    <col min="12004" max="12004" width="8" style="137" customWidth="1"/>
    <col min="12005" max="12005" width="13.26953125" style="137" customWidth="1"/>
    <col min="12006" max="12008" width="8.453125" style="137" customWidth="1"/>
    <col min="12009" max="12009" width="9.81640625" style="137" customWidth="1"/>
    <col min="12010" max="12012" width="8.453125" style="137" customWidth="1"/>
    <col min="12013" max="12013" width="9.81640625" style="137" customWidth="1"/>
    <col min="12014" max="12016" width="8.453125" style="137" customWidth="1"/>
    <col min="12017" max="12017" width="9.81640625" style="137" customWidth="1"/>
    <col min="12018" max="12020" width="8.453125" style="137" customWidth="1"/>
    <col min="12021" max="12021" width="9.81640625" style="137" customWidth="1"/>
    <col min="12022" max="12024" width="8.453125" style="137" customWidth="1"/>
    <col min="12025" max="12025" width="9.81640625" style="137" customWidth="1"/>
    <col min="12026" max="12028" width="8.453125" style="137" customWidth="1"/>
    <col min="12029" max="12029" width="9.81640625" style="137" customWidth="1"/>
    <col min="12030" max="12032" width="8.453125" style="137" customWidth="1"/>
    <col min="12033" max="12256" width="10.26953125" style="137"/>
    <col min="12257" max="12257" width="16.81640625" style="137" customWidth="1"/>
    <col min="12258" max="12258" width="4.81640625" style="137" customWidth="1"/>
    <col min="12259" max="12259" width="10.7265625" style="137" customWidth="1"/>
    <col min="12260" max="12260" width="8" style="137" customWidth="1"/>
    <col min="12261" max="12261" width="13.26953125" style="137" customWidth="1"/>
    <col min="12262" max="12264" width="8.453125" style="137" customWidth="1"/>
    <col min="12265" max="12265" width="9.81640625" style="137" customWidth="1"/>
    <col min="12266" max="12268" width="8.453125" style="137" customWidth="1"/>
    <col min="12269" max="12269" width="9.81640625" style="137" customWidth="1"/>
    <col min="12270" max="12272" width="8.453125" style="137" customWidth="1"/>
    <col min="12273" max="12273" width="9.81640625" style="137" customWidth="1"/>
    <col min="12274" max="12276" width="8.453125" style="137" customWidth="1"/>
    <col min="12277" max="12277" width="9.81640625" style="137" customWidth="1"/>
    <col min="12278" max="12280" width="8.453125" style="137" customWidth="1"/>
    <col min="12281" max="12281" width="9.81640625" style="137" customWidth="1"/>
    <col min="12282" max="12284" width="8.453125" style="137" customWidth="1"/>
    <col min="12285" max="12285" width="9.81640625" style="137" customWidth="1"/>
    <col min="12286" max="12288" width="8.453125" style="137" customWidth="1"/>
    <col min="12289" max="12512" width="10.26953125" style="137"/>
    <col min="12513" max="12513" width="16.81640625" style="137" customWidth="1"/>
    <col min="12514" max="12514" width="4.81640625" style="137" customWidth="1"/>
    <col min="12515" max="12515" width="10.7265625" style="137" customWidth="1"/>
    <col min="12516" max="12516" width="8" style="137" customWidth="1"/>
    <col min="12517" max="12517" width="13.26953125" style="137" customWidth="1"/>
    <col min="12518" max="12520" width="8.453125" style="137" customWidth="1"/>
    <col min="12521" max="12521" width="9.81640625" style="137" customWidth="1"/>
    <col min="12522" max="12524" width="8.453125" style="137" customWidth="1"/>
    <col min="12525" max="12525" width="9.81640625" style="137" customWidth="1"/>
    <col min="12526" max="12528" width="8.453125" style="137" customWidth="1"/>
    <col min="12529" max="12529" width="9.81640625" style="137" customWidth="1"/>
    <col min="12530" max="12532" width="8.453125" style="137" customWidth="1"/>
    <col min="12533" max="12533" width="9.81640625" style="137" customWidth="1"/>
    <col min="12534" max="12536" width="8.453125" style="137" customWidth="1"/>
    <col min="12537" max="12537" width="9.81640625" style="137" customWidth="1"/>
    <col min="12538" max="12540" width="8.453125" style="137" customWidth="1"/>
    <col min="12541" max="12541" width="9.81640625" style="137" customWidth="1"/>
    <col min="12542" max="12544" width="8.453125" style="137" customWidth="1"/>
    <col min="12545" max="12768" width="10.26953125" style="137"/>
    <col min="12769" max="12769" width="16.81640625" style="137" customWidth="1"/>
    <col min="12770" max="12770" width="4.81640625" style="137" customWidth="1"/>
    <col min="12771" max="12771" width="10.7265625" style="137" customWidth="1"/>
    <col min="12772" max="12772" width="8" style="137" customWidth="1"/>
    <col min="12773" max="12773" width="13.26953125" style="137" customWidth="1"/>
    <col min="12774" max="12776" width="8.453125" style="137" customWidth="1"/>
    <col min="12777" max="12777" width="9.81640625" style="137" customWidth="1"/>
    <col min="12778" max="12780" width="8.453125" style="137" customWidth="1"/>
    <col min="12781" max="12781" width="9.81640625" style="137" customWidth="1"/>
    <col min="12782" max="12784" width="8.453125" style="137" customWidth="1"/>
    <col min="12785" max="12785" width="9.81640625" style="137" customWidth="1"/>
    <col min="12786" max="12788" width="8.453125" style="137" customWidth="1"/>
    <col min="12789" max="12789" width="9.81640625" style="137" customWidth="1"/>
    <col min="12790" max="12792" width="8.453125" style="137" customWidth="1"/>
    <col min="12793" max="12793" width="9.81640625" style="137" customWidth="1"/>
    <col min="12794" max="12796" width="8.453125" style="137" customWidth="1"/>
    <col min="12797" max="12797" width="9.81640625" style="137" customWidth="1"/>
    <col min="12798" max="12800" width="8.453125" style="137" customWidth="1"/>
    <col min="12801" max="13024" width="10.26953125" style="137"/>
    <col min="13025" max="13025" width="16.81640625" style="137" customWidth="1"/>
    <col min="13026" max="13026" width="4.81640625" style="137" customWidth="1"/>
    <col min="13027" max="13027" width="10.7265625" style="137" customWidth="1"/>
    <col min="13028" max="13028" width="8" style="137" customWidth="1"/>
    <col min="13029" max="13029" width="13.26953125" style="137" customWidth="1"/>
    <col min="13030" max="13032" width="8.453125" style="137" customWidth="1"/>
    <col min="13033" max="13033" width="9.81640625" style="137" customWidth="1"/>
    <col min="13034" max="13036" width="8.453125" style="137" customWidth="1"/>
    <col min="13037" max="13037" width="9.81640625" style="137" customWidth="1"/>
    <col min="13038" max="13040" width="8.453125" style="137" customWidth="1"/>
    <col min="13041" max="13041" width="9.81640625" style="137" customWidth="1"/>
    <col min="13042" max="13044" width="8.453125" style="137" customWidth="1"/>
    <col min="13045" max="13045" width="9.81640625" style="137" customWidth="1"/>
    <col min="13046" max="13048" width="8.453125" style="137" customWidth="1"/>
    <col min="13049" max="13049" width="9.81640625" style="137" customWidth="1"/>
    <col min="13050" max="13052" width="8.453125" style="137" customWidth="1"/>
    <col min="13053" max="13053" width="9.81640625" style="137" customWidth="1"/>
    <col min="13054" max="13056" width="8.453125" style="137" customWidth="1"/>
    <col min="13057" max="13280" width="10.26953125" style="137"/>
    <col min="13281" max="13281" width="16.81640625" style="137" customWidth="1"/>
    <col min="13282" max="13282" width="4.81640625" style="137" customWidth="1"/>
    <col min="13283" max="13283" width="10.7265625" style="137" customWidth="1"/>
    <col min="13284" max="13284" width="8" style="137" customWidth="1"/>
    <col min="13285" max="13285" width="13.26953125" style="137" customWidth="1"/>
    <col min="13286" max="13288" width="8.453125" style="137" customWidth="1"/>
    <col min="13289" max="13289" width="9.81640625" style="137" customWidth="1"/>
    <col min="13290" max="13292" width="8.453125" style="137" customWidth="1"/>
    <col min="13293" max="13293" width="9.81640625" style="137" customWidth="1"/>
    <col min="13294" max="13296" width="8.453125" style="137" customWidth="1"/>
    <col min="13297" max="13297" width="9.81640625" style="137" customWidth="1"/>
    <col min="13298" max="13300" width="8.453125" style="137" customWidth="1"/>
    <col min="13301" max="13301" width="9.81640625" style="137" customWidth="1"/>
    <col min="13302" max="13304" width="8.453125" style="137" customWidth="1"/>
    <col min="13305" max="13305" width="9.81640625" style="137" customWidth="1"/>
    <col min="13306" max="13308" width="8.453125" style="137" customWidth="1"/>
    <col min="13309" max="13309" width="9.81640625" style="137" customWidth="1"/>
    <col min="13310" max="13312" width="8.453125" style="137" customWidth="1"/>
    <col min="13313" max="13536" width="10.26953125" style="137"/>
    <col min="13537" max="13537" width="16.81640625" style="137" customWidth="1"/>
    <col min="13538" max="13538" width="4.81640625" style="137" customWidth="1"/>
    <col min="13539" max="13539" width="10.7265625" style="137" customWidth="1"/>
    <col min="13540" max="13540" width="8" style="137" customWidth="1"/>
    <col min="13541" max="13541" width="13.26953125" style="137" customWidth="1"/>
    <col min="13542" max="13544" width="8.453125" style="137" customWidth="1"/>
    <col min="13545" max="13545" width="9.81640625" style="137" customWidth="1"/>
    <col min="13546" max="13548" width="8.453125" style="137" customWidth="1"/>
    <col min="13549" max="13549" width="9.81640625" style="137" customWidth="1"/>
    <col min="13550" max="13552" width="8.453125" style="137" customWidth="1"/>
    <col min="13553" max="13553" width="9.81640625" style="137" customWidth="1"/>
    <col min="13554" max="13556" width="8.453125" style="137" customWidth="1"/>
    <col min="13557" max="13557" width="9.81640625" style="137" customWidth="1"/>
    <col min="13558" max="13560" width="8.453125" style="137" customWidth="1"/>
    <col min="13561" max="13561" width="9.81640625" style="137" customWidth="1"/>
    <col min="13562" max="13564" width="8.453125" style="137" customWidth="1"/>
    <col min="13565" max="13565" width="9.81640625" style="137" customWidth="1"/>
    <col min="13566" max="13568" width="8.453125" style="137" customWidth="1"/>
    <col min="13569" max="13792" width="10.26953125" style="137"/>
    <col min="13793" max="13793" width="16.81640625" style="137" customWidth="1"/>
    <col min="13794" max="13794" width="4.81640625" style="137" customWidth="1"/>
    <col min="13795" max="13795" width="10.7265625" style="137" customWidth="1"/>
    <col min="13796" max="13796" width="8" style="137" customWidth="1"/>
    <col min="13797" max="13797" width="13.26953125" style="137" customWidth="1"/>
    <col min="13798" max="13800" width="8.453125" style="137" customWidth="1"/>
    <col min="13801" max="13801" width="9.81640625" style="137" customWidth="1"/>
    <col min="13802" max="13804" width="8.453125" style="137" customWidth="1"/>
    <col min="13805" max="13805" width="9.81640625" style="137" customWidth="1"/>
    <col min="13806" max="13808" width="8.453125" style="137" customWidth="1"/>
    <col min="13809" max="13809" width="9.81640625" style="137" customWidth="1"/>
    <col min="13810" max="13812" width="8.453125" style="137" customWidth="1"/>
    <col min="13813" max="13813" width="9.81640625" style="137" customWidth="1"/>
    <col min="13814" max="13816" width="8.453125" style="137" customWidth="1"/>
    <col min="13817" max="13817" width="9.81640625" style="137" customWidth="1"/>
    <col min="13818" max="13820" width="8.453125" style="137" customWidth="1"/>
    <col min="13821" max="13821" width="9.81640625" style="137" customWidth="1"/>
    <col min="13822" max="13824" width="8.453125" style="137" customWidth="1"/>
    <col min="13825" max="14048" width="10.26953125" style="137"/>
    <col min="14049" max="14049" width="16.81640625" style="137" customWidth="1"/>
    <col min="14050" max="14050" width="4.81640625" style="137" customWidth="1"/>
    <col min="14051" max="14051" width="10.7265625" style="137" customWidth="1"/>
    <col min="14052" max="14052" width="8" style="137" customWidth="1"/>
    <col min="14053" max="14053" width="13.26953125" style="137" customWidth="1"/>
    <col min="14054" max="14056" width="8.453125" style="137" customWidth="1"/>
    <col min="14057" max="14057" width="9.81640625" style="137" customWidth="1"/>
    <col min="14058" max="14060" width="8.453125" style="137" customWidth="1"/>
    <col min="14061" max="14061" width="9.81640625" style="137" customWidth="1"/>
    <col min="14062" max="14064" width="8.453125" style="137" customWidth="1"/>
    <col min="14065" max="14065" width="9.81640625" style="137" customWidth="1"/>
    <col min="14066" max="14068" width="8.453125" style="137" customWidth="1"/>
    <col min="14069" max="14069" width="9.81640625" style="137" customWidth="1"/>
    <col min="14070" max="14072" width="8.453125" style="137" customWidth="1"/>
    <col min="14073" max="14073" width="9.81640625" style="137" customWidth="1"/>
    <col min="14074" max="14076" width="8.453125" style="137" customWidth="1"/>
    <col min="14077" max="14077" width="9.81640625" style="137" customWidth="1"/>
    <col min="14078" max="14080" width="8.453125" style="137" customWidth="1"/>
    <col min="14081" max="14304" width="10.26953125" style="137"/>
    <col min="14305" max="14305" width="16.81640625" style="137" customWidth="1"/>
    <col min="14306" max="14306" width="4.81640625" style="137" customWidth="1"/>
    <col min="14307" max="14307" width="10.7265625" style="137" customWidth="1"/>
    <col min="14308" max="14308" width="8" style="137" customWidth="1"/>
    <col min="14309" max="14309" width="13.26953125" style="137" customWidth="1"/>
    <col min="14310" max="14312" width="8.453125" style="137" customWidth="1"/>
    <col min="14313" max="14313" width="9.81640625" style="137" customWidth="1"/>
    <col min="14314" max="14316" width="8.453125" style="137" customWidth="1"/>
    <col min="14317" max="14317" width="9.81640625" style="137" customWidth="1"/>
    <col min="14318" max="14320" width="8.453125" style="137" customWidth="1"/>
    <col min="14321" max="14321" width="9.81640625" style="137" customWidth="1"/>
    <col min="14322" max="14324" width="8.453125" style="137" customWidth="1"/>
    <col min="14325" max="14325" width="9.81640625" style="137" customWidth="1"/>
    <col min="14326" max="14328" width="8.453125" style="137" customWidth="1"/>
    <col min="14329" max="14329" width="9.81640625" style="137" customWidth="1"/>
    <col min="14330" max="14332" width="8.453125" style="137" customWidth="1"/>
    <col min="14333" max="14333" width="9.81640625" style="137" customWidth="1"/>
    <col min="14334" max="14336" width="8.453125" style="137" customWidth="1"/>
    <col min="14337" max="14560" width="10.26953125" style="137"/>
    <col min="14561" max="14561" width="16.81640625" style="137" customWidth="1"/>
    <col min="14562" max="14562" width="4.81640625" style="137" customWidth="1"/>
    <col min="14563" max="14563" width="10.7265625" style="137" customWidth="1"/>
    <col min="14564" max="14564" width="8" style="137" customWidth="1"/>
    <col min="14565" max="14565" width="13.26953125" style="137" customWidth="1"/>
    <col min="14566" max="14568" width="8.453125" style="137" customWidth="1"/>
    <col min="14569" max="14569" width="9.81640625" style="137" customWidth="1"/>
    <col min="14570" max="14572" width="8.453125" style="137" customWidth="1"/>
    <col min="14573" max="14573" width="9.81640625" style="137" customWidth="1"/>
    <col min="14574" max="14576" width="8.453125" style="137" customWidth="1"/>
    <col min="14577" max="14577" width="9.81640625" style="137" customWidth="1"/>
    <col min="14578" max="14580" width="8.453125" style="137" customWidth="1"/>
    <col min="14581" max="14581" width="9.81640625" style="137" customWidth="1"/>
    <col min="14582" max="14584" width="8.453125" style="137" customWidth="1"/>
    <col min="14585" max="14585" width="9.81640625" style="137" customWidth="1"/>
    <col min="14586" max="14588" width="8.453125" style="137" customWidth="1"/>
    <col min="14589" max="14589" width="9.81640625" style="137" customWidth="1"/>
    <col min="14590" max="14592" width="8.453125" style="137" customWidth="1"/>
    <col min="14593" max="14816" width="10.26953125" style="137"/>
    <col min="14817" max="14817" width="16.81640625" style="137" customWidth="1"/>
    <col min="14818" max="14818" width="4.81640625" style="137" customWidth="1"/>
    <col min="14819" max="14819" width="10.7265625" style="137" customWidth="1"/>
    <col min="14820" max="14820" width="8" style="137" customWidth="1"/>
    <col min="14821" max="14821" width="13.26953125" style="137" customWidth="1"/>
    <col min="14822" max="14824" width="8.453125" style="137" customWidth="1"/>
    <col min="14825" max="14825" width="9.81640625" style="137" customWidth="1"/>
    <col min="14826" max="14828" width="8.453125" style="137" customWidth="1"/>
    <col min="14829" max="14829" width="9.81640625" style="137" customWidth="1"/>
    <col min="14830" max="14832" width="8.453125" style="137" customWidth="1"/>
    <col min="14833" max="14833" width="9.81640625" style="137" customWidth="1"/>
    <col min="14834" max="14836" width="8.453125" style="137" customWidth="1"/>
    <col min="14837" max="14837" width="9.81640625" style="137" customWidth="1"/>
    <col min="14838" max="14840" width="8.453125" style="137" customWidth="1"/>
    <col min="14841" max="14841" width="9.81640625" style="137" customWidth="1"/>
    <col min="14842" max="14844" width="8.453125" style="137" customWidth="1"/>
    <col min="14845" max="14845" width="9.81640625" style="137" customWidth="1"/>
    <col min="14846" max="14848" width="8.453125" style="137" customWidth="1"/>
    <col min="14849" max="15072" width="10.26953125" style="137"/>
    <col min="15073" max="15073" width="16.81640625" style="137" customWidth="1"/>
    <col min="15074" max="15074" width="4.81640625" style="137" customWidth="1"/>
    <col min="15075" max="15075" width="10.7265625" style="137" customWidth="1"/>
    <col min="15076" max="15076" width="8" style="137" customWidth="1"/>
    <col min="15077" max="15077" width="13.26953125" style="137" customWidth="1"/>
    <col min="15078" max="15080" width="8.453125" style="137" customWidth="1"/>
    <col min="15081" max="15081" width="9.81640625" style="137" customWidth="1"/>
    <col min="15082" max="15084" width="8.453125" style="137" customWidth="1"/>
    <col min="15085" max="15085" width="9.81640625" style="137" customWidth="1"/>
    <col min="15086" max="15088" width="8.453125" style="137" customWidth="1"/>
    <col min="15089" max="15089" width="9.81640625" style="137" customWidth="1"/>
    <col min="15090" max="15092" width="8.453125" style="137" customWidth="1"/>
    <col min="15093" max="15093" width="9.81640625" style="137" customWidth="1"/>
    <col min="15094" max="15096" width="8.453125" style="137" customWidth="1"/>
    <col min="15097" max="15097" width="9.81640625" style="137" customWidth="1"/>
    <col min="15098" max="15100" width="8.453125" style="137" customWidth="1"/>
    <col min="15101" max="15101" width="9.81640625" style="137" customWidth="1"/>
    <col min="15102" max="15104" width="8.453125" style="137" customWidth="1"/>
    <col min="15105" max="15328" width="10.26953125" style="137"/>
    <col min="15329" max="15329" width="16.81640625" style="137" customWidth="1"/>
    <col min="15330" max="15330" width="4.81640625" style="137" customWidth="1"/>
    <col min="15331" max="15331" width="10.7265625" style="137" customWidth="1"/>
    <col min="15332" max="15332" width="8" style="137" customWidth="1"/>
    <col min="15333" max="15333" width="13.26953125" style="137" customWidth="1"/>
    <col min="15334" max="15336" width="8.453125" style="137" customWidth="1"/>
    <col min="15337" max="15337" width="9.81640625" style="137" customWidth="1"/>
    <col min="15338" max="15340" width="8.453125" style="137" customWidth="1"/>
    <col min="15341" max="15341" width="9.81640625" style="137" customWidth="1"/>
    <col min="15342" max="15344" width="8.453125" style="137" customWidth="1"/>
    <col min="15345" max="15345" width="9.81640625" style="137" customWidth="1"/>
    <col min="15346" max="15348" width="8.453125" style="137" customWidth="1"/>
    <col min="15349" max="15349" width="9.81640625" style="137" customWidth="1"/>
    <col min="15350" max="15352" width="8.453125" style="137" customWidth="1"/>
    <col min="15353" max="15353" width="9.81640625" style="137" customWidth="1"/>
    <col min="15354" max="15356" width="8.453125" style="137" customWidth="1"/>
    <col min="15357" max="15357" width="9.81640625" style="137" customWidth="1"/>
    <col min="15358" max="15360" width="8.453125" style="137" customWidth="1"/>
    <col min="15361" max="15584" width="10.26953125" style="137"/>
    <col min="15585" max="15585" width="16.81640625" style="137" customWidth="1"/>
    <col min="15586" max="15586" width="4.81640625" style="137" customWidth="1"/>
    <col min="15587" max="15587" width="10.7265625" style="137" customWidth="1"/>
    <col min="15588" max="15588" width="8" style="137" customWidth="1"/>
    <col min="15589" max="15589" width="13.26953125" style="137" customWidth="1"/>
    <col min="15590" max="15592" width="8.453125" style="137" customWidth="1"/>
    <col min="15593" max="15593" width="9.81640625" style="137" customWidth="1"/>
    <col min="15594" max="15596" width="8.453125" style="137" customWidth="1"/>
    <col min="15597" max="15597" width="9.81640625" style="137" customWidth="1"/>
    <col min="15598" max="15600" width="8.453125" style="137" customWidth="1"/>
    <col min="15601" max="15601" width="9.81640625" style="137" customWidth="1"/>
    <col min="15602" max="15604" width="8.453125" style="137" customWidth="1"/>
    <col min="15605" max="15605" width="9.81640625" style="137" customWidth="1"/>
    <col min="15606" max="15608" width="8.453125" style="137" customWidth="1"/>
    <col min="15609" max="15609" width="9.81640625" style="137" customWidth="1"/>
    <col min="15610" max="15612" width="8.453125" style="137" customWidth="1"/>
    <col min="15613" max="15613" width="9.81640625" style="137" customWidth="1"/>
    <col min="15614" max="15616" width="8.453125" style="137" customWidth="1"/>
    <col min="15617" max="15840" width="10.26953125" style="137"/>
    <col min="15841" max="15841" width="16.81640625" style="137" customWidth="1"/>
    <col min="15842" max="15842" width="4.81640625" style="137" customWidth="1"/>
    <col min="15843" max="15843" width="10.7265625" style="137" customWidth="1"/>
    <col min="15844" max="15844" width="8" style="137" customWidth="1"/>
    <col min="15845" max="15845" width="13.26953125" style="137" customWidth="1"/>
    <col min="15846" max="15848" width="8.453125" style="137" customWidth="1"/>
    <col min="15849" max="15849" width="9.81640625" style="137" customWidth="1"/>
    <col min="15850" max="15852" width="8.453125" style="137" customWidth="1"/>
    <col min="15853" max="15853" width="9.81640625" style="137" customWidth="1"/>
    <col min="15854" max="15856" width="8.453125" style="137" customWidth="1"/>
    <col min="15857" max="15857" width="9.81640625" style="137" customWidth="1"/>
    <col min="15858" max="15860" width="8.453125" style="137" customWidth="1"/>
    <col min="15861" max="15861" width="9.81640625" style="137" customWidth="1"/>
    <col min="15862" max="15864" width="8.453125" style="137" customWidth="1"/>
    <col min="15865" max="15865" width="9.81640625" style="137" customWidth="1"/>
    <col min="15866" max="15868" width="8.453125" style="137" customWidth="1"/>
    <col min="15869" max="15869" width="9.81640625" style="137" customWidth="1"/>
    <col min="15870" max="15872" width="8.453125" style="137" customWidth="1"/>
    <col min="15873" max="16096" width="10.26953125" style="137"/>
    <col min="16097" max="16097" width="16.81640625" style="137" customWidth="1"/>
    <col min="16098" max="16098" width="4.81640625" style="137" customWidth="1"/>
    <col min="16099" max="16099" width="10.7265625" style="137" customWidth="1"/>
    <col min="16100" max="16100" width="8" style="137" customWidth="1"/>
    <col min="16101" max="16101" width="13.26953125" style="137" customWidth="1"/>
    <col min="16102" max="16104" width="8.453125" style="137" customWidth="1"/>
    <col min="16105" max="16105" width="9.81640625" style="137" customWidth="1"/>
    <col min="16106" max="16108" width="8.453125" style="137" customWidth="1"/>
    <col min="16109" max="16109" width="9.81640625" style="137" customWidth="1"/>
    <col min="16110" max="16112" width="8.453125" style="137" customWidth="1"/>
    <col min="16113" max="16113" width="9.81640625" style="137" customWidth="1"/>
    <col min="16114" max="16116" width="8.453125" style="137" customWidth="1"/>
    <col min="16117" max="16117" width="9.81640625" style="137" customWidth="1"/>
    <col min="16118" max="16120" width="8.453125" style="137" customWidth="1"/>
    <col min="16121" max="16121" width="9.81640625" style="137" customWidth="1"/>
    <col min="16122" max="16124" width="8.453125" style="137" customWidth="1"/>
    <col min="16125" max="16125" width="9.81640625" style="137" customWidth="1"/>
    <col min="16126" max="16128" width="8.453125" style="137" customWidth="1"/>
    <col min="16129" max="16384" width="10.26953125" style="137"/>
  </cols>
  <sheetData>
    <row r="1" spans="1:82" s="134" customFormat="1" ht="12.5">
      <c r="A1" s="27" t="s">
        <v>59</v>
      </c>
    </row>
    <row r="2" spans="1:82" s="134" customFormat="1" ht="12.5">
      <c r="A2" s="134" t="s">
        <v>122</v>
      </c>
      <c r="B2" s="134" t="s">
        <v>139</v>
      </c>
    </row>
    <row r="3" spans="1:82" s="134" customFormat="1" ht="12.5">
      <c r="A3" s="134" t="s">
        <v>62</v>
      </c>
    </row>
    <row r="4" spans="1:82" s="134" customFormat="1" ht="12.5">
      <c r="A4" s="27" t="s">
        <v>63</v>
      </c>
    </row>
    <row r="5" spans="1:82" s="134" customFormat="1" ht="176.25" customHeight="1"/>
    <row r="6" spans="1:82" ht="10.5">
      <c r="A6" s="135" t="s">
        <v>140</v>
      </c>
      <c r="B6" s="135"/>
      <c r="C6" s="135"/>
      <c r="D6" s="135"/>
      <c r="E6" s="135"/>
      <c r="F6" s="135"/>
      <c r="G6" s="135"/>
      <c r="H6" s="135"/>
      <c r="I6" s="135"/>
      <c r="J6" s="135"/>
      <c r="K6" s="135"/>
      <c r="L6" s="135"/>
      <c r="M6" s="135"/>
      <c r="N6" s="135"/>
      <c r="O6" s="135"/>
      <c r="P6" s="135"/>
      <c r="Q6" s="135"/>
      <c r="R6" s="135"/>
      <c r="S6" s="135"/>
      <c r="T6" s="136"/>
    </row>
    <row r="7" spans="1:82" ht="10.5">
      <c r="A7" s="135" t="s">
        <v>141</v>
      </c>
      <c r="B7" s="135"/>
      <c r="C7" s="135"/>
      <c r="D7" s="135"/>
      <c r="E7" s="135"/>
      <c r="F7" s="135"/>
      <c r="G7" s="135"/>
      <c r="H7" s="135"/>
      <c r="I7" s="135"/>
      <c r="J7" s="135"/>
      <c r="K7" s="135"/>
      <c r="L7" s="135"/>
      <c r="M7" s="135"/>
      <c r="N7" s="135"/>
      <c r="O7" s="135"/>
      <c r="P7" s="135"/>
      <c r="Q7" s="135"/>
      <c r="R7" s="135"/>
      <c r="S7" s="135"/>
      <c r="T7" s="136"/>
    </row>
    <row r="8" spans="1:82" ht="28.5" customHeight="1">
      <c r="A8" s="825" t="s">
        <v>142</v>
      </c>
      <c r="B8" s="826"/>
      <c r="C8" s="826"/>
      <c r="D8" s="826"/>
      <c r="E8" s="826"/>
      <c r="F8" s="826"/>
      <c r="G8" s="826"/>
      <c r="H8" s="826"/>
      <c r="I8" s="826"/>
      <c r="J8" s="826"/>
      <c r="K8" s="826"/>
      <c r="L8" s="826"/>
      <c r="M8" s="826"/>
      <c r="N8" s="826"/>
      <c r="O8" s="826"/>
      <c r="P8" s="826"/>
      <c r="Q8" s="826"/>
      <c r="R8" s="826"/>
      <c r="S8" s="826"/>
      <c r="T8" s="136"/>
    </row>
    <row r="9" spans="1:82" ht="20.149999999999999" customHeight="1" thickBot="1">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c r="A10" s="827"/>
      <c r="B10" s="828" t="s">
        <v>143</v>
      </c>
      <c r="C10" s="829" t="s">
        <v>144</v>
      </c>
      <c r="D10" s="830" t="s">
        <v>145</v>
      </c>
      <c r="E10" s="831"/>
      <c r="F10" s="831"/>
      <c r="G10" s="831"/>
      <c r="H10" s="831"/>
      <c r="I10" s="831"/>
      <c r="J10" s="831"/>
      <c r="K10" s="832"/>
      <c r="L10" s="830" t="s">
        <v>146</v>
      </c>
      <c r="M10" s="831"/>
      <c r="N10" s="831"/>
      <c r="O10" s="831"/>
      <c r="P10" s="831"/>
      <c r="Q10" s="831"/>
      <c r="R10" s="831"/>
      <c r="S10" s="832"/>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5" customHeight="1">
      <c r="A11" s="827"/>
      <c r="B11" s="828"/>
      <c r="C11" s="829"/>
      <c r="D11" s="833"/>
      <c r="E11" s="834"/>
      <c r="F11" s="834"/>
      <c r="G11" s="834"/>
      <c r="H11" s="834"/>
      <c r="I11" s="834"/>
      <c r="J11" s="834"/>
      <c r="K11" s="835"/>
      <c r="L11" s="836"/>
      <c r="M11" s="837"/>
      <c r="N11" s="837"/>
      <c r="O11" s="837"/>
      <c r="P11" s="837"/>
      <c r="Q11" s="837"/>
      <c r="R11" s="837"/>
      <c r="S11" s="838"/>
      <c r="U11" s="136"/>
    </row>
    <row r="12" spans="1:82" s="142" customFormat="1" ht="14.25" customHeight="1">
      <c r="A12" s="827"/>
      <c r="B12" s="828"/>
      <c r="C12" s="829"/>
      <c r="D12" s="839" t="s">
        <v>147</v>
      </c>
      <c r="E12" s="840"/>
      <c r="F12" s="840"/>
      <c r="G12" s="840"/>
      <c r="H12" s="840"/>
      <c r="I12" s="840"/>
      <c r="J12" s="840"/>
      <c r="K12" s="841"/>
      <c r="L12" s="839" t="s">
        <v>147</v>
      </c>
      <c r="M12" s="840"/>
      <c r="N12" s="840"/>
      <c r="O12" s="840"/>
      <c r="P12" s="840"/>
      <c r="Q12" s="840"/>
      <c r="R12" s="840"/>
      <c r="S12" s="841"/>
      <c r="U12" s="136"/>
    </row>
    <row r="13" spans="1:82" s="142" customFormat="1" ht="48.75" customHeight="1">
      <c r="A13" s="827"/>
      <c r="B13" s="828"/>
      <c r="C13" s="829"/>
      <c r="D13" s="842" t="s">
        <v>148</v>
      </c>
      <c r="E13" s="843"/>
      <c r="F13" s="844" t="s">
        <v>149</v>
      </c>
      <c r="G13" s="843"/>
      <c r="H13" s="844" t="s">
        <v>150</v>
      </c>
      <c r="I13" s="843"/>
      <c r="J13" s="823" t="s">
        <v>151</v>
      </c>
      <c r="K13" s="824"/>
      <c r="L13" s="842" t="s">
        <v>148</v>
      </c>
      <c r="M13" s="843"/>
      <c r="N13" s="844" t="s">
        <v>149</v>
      </c>
      <c r="O13" s="843"/>
      <c r="P13" s="844" t="s">
        <v>150</v>
      </c>
      <c r="Q13" s="843"/>
      <c r="R13" s="823" t="s">
        <v>151</v>
      </c>
      <c r="S13" s="824"/>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c r="A14" s="827"/>
      <c r="B14" s="828"/>
      <c r="C14" s="143">
        <v>1</v>
      </c>
      <c r="D14" s="849">
        <v>2</v>
      </c>
      <c r="E14" s="850"/>
      <c r="F14" s="845">
        <v>3</v>
      </c>
      <c r="G14" s="846"/>
      <c r="H14" s="845">
        <v>4</v>
      </c>
      <c r="I14" s="846"/>
      <c r="J14" s="847">
        <v>5</v>
      </c>
      <c r="K14" s="848"/>
      <c r="L14" s="851">
        <v>6</v>
      </c>
      <c r="M14" s="846"/>
      <c r="N14" s="845">
        <v>7</v>
      </c>
      <c r="O14" s="846"/>
      <c r="P14" s="845">
        <v>8</v>
      </c>
      <c r="Q14" s="846"/>
      <c r="R14" s="847">
        <v>9</v>
      </c>
      <c r="S14" s="848"/>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3" customHeight="1">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381</v>
      </c>
      <c r="W15" s="397" t="s">
        <v>382</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3"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3"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3"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3"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3"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3"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3"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3"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3"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3"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3"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3"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3"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3"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3"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3"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3"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3"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3"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3"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3"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3"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3"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3"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3"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3"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3"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3"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3"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3"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3"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3"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3"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3" customHeight="1">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3"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3"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3" customHeight="1">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3"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3"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3"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3"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3"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3"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3"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3"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3"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3"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3"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3" customHeight="1">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c r="A73" s="221" t="s">
        <v>169</v>
      </c>
    </row>
    <row r="74" spans="1:82" s="136" customFormat="1">
      <c r="A74" s="222" t="s">
        <v>58</v>
      </c>
    </row>
  </sheetData>
  <sortState ref="U16:W55">
    <sortCondition descending="1" ref="V16:V55"/>
  </sortState>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L74"/>
  <sheetViews>
    <sheetView showGridLines="0" topLeftCell="W1" zoomScaleSheetLayoutView="90" workbookViewId="0">
      <selection activeCell="AF13" sqref="AE13:AF42"/>
    </sheetView>
  </sheetViews>
  <sheetFormatPr defaultColWidth="10.26953125" defaultRowHeight="10"/>
  <cols>
    <col min="1" max="1" width="16.81640625" style="137" customWidth="1"/>
    <col min="2" max="2" width="4.1796875" style="137" customWidth="1"/>
    <col min="3" max="3" width="7.81640625" style="137" customWidth="1"/>
    <col min="4" max="4" width="6.453125" style="137" customWidth="1"/>
    <col min="5" max="5" width="3" style="137" bestFit="1" customWidth="1"/>
    <col min="6" max="6" width="6.26953125" style="137" customWidth="1"/>
    <col min="7" max="7" width="3" style="137" bestFit="1" customWidth="1"/>
    <col min="8" max="8" width="6.26953125" style="137" customWidth="1"/>
    <col min="9" max="9" width="3" style="137" bestFit="1" customWidth="1"/>
    <col min="10" max="10" width="6.26953125" style="137" customWidth="1"/>
    <col min="11" max="11" width="3" style="137" bestFit="1" customWidth="1"/>
    <col min="12" max="12" width="6.26953125" style="137" customWidth="1"/>
    <col min="13" max="13" width="3" style="137" bestFit="1" customWidth="1"/>
    <col min="14" max="14" width="6.26953125" style="137" customWidth="1"/>
    <col min="15" max="15" width="3" style="137" bestFit="1" customWidth="1"/>
    <col min="16" max="16" width="6.26953125" style="137" customWidth="1"/>
    <col min="17" max="17" width="3" style="137" bestFit="1" customWidth="1"/>
    <col min="18" max="18" width="6.26953125" style="137" customWidth="1"/>
    <col min="19" max="19" width="3" style="137" customWidth="1"/>
    <col min="20" max="20" width="10.26953125" style="137" customWidth="1"/>
    <col min="21" max="21" width="10.26953125" style="136"/>
    <col min="22" max="22" width="14.81640625" style="136" customWidth="1"/>
    <col min="23" max="26" width="9" style="136" customWidth="1"/>
    <col min="27" max="60" width="10.26953125" style="136"/>
    <col min="61" max="232" width="10.26953125" style="137"/>
    <col min="233" max="233" width="16.81640625" style="137" customWidth="1"/>
    <col min="234" max="234" width="4.81640625" style="137" customWidth="1"/>
    <col min="235" max="235" width="10.7265625" style="137" customWidth="1"/>
    <col min="236" max="236" width="8" style="137" customWidth="1"/>
    <col min="237" max="237" width="13.26953125" style="137" customWidth="1"/>
    <col min="238" max="240" width="8.453125" style="137" customWidth="1"/>
    <col min="241" max="241" width="9.81640625" style="137" customWidth="1"/>
    <col min="242" max="244" width="8.453125" style="137" customWidth="1"/>
    <col min="245" max="245" width="9.81640625" style="137" customWidth="1"/>
    <col min="246" max="248" width="8.453125" style="137" customWidth="1"/>
    <col min="249" max="249" width="9.81640625" style="137" customWidth="1"/>
    <col min="250" max="252" width="8.453125" style="137" customWidth="1"/>
    <col min="253" max="253" width="9.81640625" style="137" customWidth="1"/>
    <col min="254" max="256" width="8.453125" style="137" customWidth="1"/>
    <col min="257" max="257" width="9.81640625" style="137" customWidth="1"/>
    <col min="258" max="260" width="8.453125" style="137" customWidth="1"/>
    <col min="261" max="261" width="9.81640625" style="137" customWidth="1"/>
    <col min="262" max="264" width="8.453125" style="137" customWidth="1"/>
    <col min="265" max="488" width="10.26953125" style="137"/>
    <col min="489" max="489" width="16.81640625" style="137" customWidth="1"/>
    <col min="490" max="490" width="4.81640625" style="137" customWidth="1"/>
    <col min="491" max="491" width="10.7265625" style="137" customWidth="1"/>
    <col min="492" max="492" width="8" style="137" customWidth="1"/>
    <col min="493" max="493" width="13.26953125" style="137" customWidth="1"/>
    <col min="494" max="496" width="8.453125" style="137" customWidth="1"/>
    <col min="497" max="497" width="9.81640625" style="137" customWidth="1"/>
    <col min="498" max="500" width="8.453125" style="137" customWidth="1"/>
    <col min="501" max="501" width="9.81640625" style="137" customWidth="1"/>
    <col min="502" max="504" width="8.453125" style="137" customWidth="1"/>
    <col min="505" max="505" width="9.81640625" style="137" customWidth="1"/>
    <col min="506" max="508" width="8.453125" style="137" customWidth="1"/>
    <col min="509" max="509" width="9.81640625" style="137" customWidth="1"/>
    <col min="510" max="512" width="8.453125" style="137" customWidth="1"/>
    <col min="513" max="513" width="9.81640625" style="137" customWidth="1"/>
    <col min="514" max="516" width="8.453125" style="137" customWidth="1"/>
    <col min="517" max="517" width="9.81640625" style="137" customWidth="1"/>
    <col min="518" max="520" width="8.453125" style="137" customWidth="1"/>
    <col min="521" max="744" width="10.26953125" style="137"/>
    <col min="745" max="745" width="16.81640625" style="137" customWidth="1"/>
    <col min="746" max="746" width="4.81640625" style="137" customWidth="1"/>
    <col min="747" max="747" width="10.7265625" style="137" customWidth="1"/>
    <col min="748" max="748" width="8" style="137" customWidth="1"/>
    <col min="749" max="749" width="13.26953125" style="137" customWidth="1"/>
    <col min="750" max="752" width="8.453125" style="137" customWidth="1"/>
    <col min="753" max="753" width="9.81640625" style="137" customWidth="1"/>
    <col min="754" max="756" width="8.453125" style="137" customWidth="1"/>
    <col min="757" max="757" width="9.81640625" style="137" customWidth="1"/>
    <col min="758" max="760" width="8.453125" style="137" customWidth="1"/>
    <col min="761" max="761" width="9.81640625" style="137" customWidth="1"/>
    <col min="762" max="764" width="8.453125" style="137" customWidth="1"/>
    <col min="765" max="765" width="9.81640625" style="137" customWidth="1"/>
    <col min="766" max="768" width="8.453125" style="137" customWidth="1"/>
    <col min="769" max="769" width="9.81640625" style="137" customWidth="1"/>
    <col min="770" max="772" width="8.453125" style="137" customWidth="1"/>
    <col min="773" max="773" width="9.81640625" style="137" customWidth="1"/>
    <col min="774" max="776" width="8.453125" style="137" customWidth="1"/>
    <col min="777" max="1000" width="10.26953125" style="137"/>
    <col min="1001" max="1001" width="16.81640625" style="137" customWidth="1"/>
    <col min="1002" max="1002" width="4.81640625" style="137" customWidth="1"/>
    <col min="1003" max="1003" width="10.7265625" style="137" customWidth="1"/>
    <col min="1004" max="1004" width="8" style="137" customWidth="1"/>
    <col min="1005" max="1005" width="13.26953125" style="137" customWidth="1"/>
    <col min="1006" max="1008" width="8.453125" style="137" customWidth="1"/>
    <col min="1009" max="1009" width="9.81640625" style="137" customWidth="1"/>
    <col min="1010" max="1012" width="8.453125" style="137" customWidth="1"/>
    <col min="1013" max="1013" width="9.81640625" style="137" customWidth="1"/>
    <col min="1014" max="1016" width="8.453125" style="137" customWidth="1"/>
    <col min="1017" max="1017" width="9.81640625" style="137" customWidth="1"/>
    <col min="1018" max="1020" width="8.453125" style="137" customWidth="1"/>
    <col min="1021" max="1021" width="9.81640625" style="137" customWidth="1"/>
    <col min="1022" max="1024" width="8.453125" style="137" customWidth="1"/>
    <col min="1025" max="1025" width="9.81640625" style="137" customWidth="1"/>
    <col min="1026" max="1028" width="8.453125" style="137" customWidth="1"/>
    <col min="1029" max="1029" width="9.81640625" style="137" customWidth="1"/>
    <col min="1030" max="1032" width="8.453125" style="137" customWidth="1"/>
    <col min="1033" max="1256" width="10.26953125" style="137"/>
    <col min="1257" max="1257" width="16.81640625" style="137" customWidth="1"/>
    <col min="1258" max="1258" width="4.81640625" style="137" customWidth="1"/>
    <col min="1259" max="1259" width="10.7265625" style="137" customWidth="1"/>
    <col min="1260" max="1260" width="8" style="137" customWidth="1"/>
    <col min="1261" max="1261" width="13.26953125" style="137" customWidth="1"/>
    <col min="1262" max="1264" width="8.453125" style="137" customWidth="1"/>
    <col min="1265" max="1265" width="9.81640625" style="137" customWidth="1"/>
    <col min="1266" max="1268" width="8.453125" style="137" customWidth="1"/>
    <col min="1269" max="1269" width="9.81640625" style="137" customWidth="1"/>
    <col min="1270" max="1272" width="8.453125" style="137" customWidth="1"/>
    <col min="1273" max="1273" width="9.81640625" style="137" customWidth="1"/>
    <col min="1274" max="1276" width="8.453125" style="137" customWidth="1"/>
    <col min="1277" max="1277" width="9.81640625" style="137" customWidth="1"/>
    <col min="1278" max="1280" width="8.453125" style="137" customWidth="1"/>
    <col min="1281" max="1281" width="9.81640625" style="137" customWidth="1"/>
    <col min="1282" max="1284" width="8.453125" style="137" customWidth="1"/>
    <col min="1285" max="1285" width="9.81640625" style="137" customWidth="1"/>
    <col min="1286" max="1288" width="8.453125" style="137" customWidth="1"/>
    <col min="1289" max="1512" width="10.26953125" style="137"/>
    <col min="1513" max="1513" width="16.81640625" style="137" customWidth="1"/>
    <col min="1514" max="1514" width="4.81640625" style="137" customWidth="1"/>
    <col min="1515" max="1515" width="10.7265625" style="137" customWidth="1"/>
    <col min="1516" max="1516" width="8" style="137" customWidth="1"/>
    <col min="1517" max="1517" width="13.26953125" style="137" customWidth="1"/>
    <col min="1518" max="1520" width="8.453125" style="137" customWidth="1"/>
    <col min="1521" max="1521" width="9.81640625" style="137" customWidth="1"/>
    <col min="1522" max="1524" width="8.453125" style="137" customWidth="1"/>
    <col min="1525" max="1525" width="9.81640625" style="137" customWidth="1"/>
    <col min="1526" max="1528" width="8.453125" style="137" customWidth="1"/>
    <col min="1529" max="1529" width="9.81640625" style="137" customWidth="1"/>
    <col min="1530" max="1532" width="8.453125" style="137" customWidth="1"/>
    <col min="1533" max="1533" width="9.81640625" style="137" customWidth="1"/>
    <col min="1534" max="1536" width="8.453125" style="137" customWidth="1"/>
    <col min="1537" max="1537" width="9.81640625" style="137" customWidth="1"/>
    <col min="1538" max="1540" width="8.453125" style="137" customWidth="1"/>
    <col min="1541" max="1541" width="9.81640625" style="137" customWidth="1"/>
    <col min="1542" max="1544" width="8.453125" style="137" customWidth="1"/>
    <col min="1545" max="1768" width="10.26953125" style="137"/>
    <col min="1769" max="1769" width="16.81640625" style="137" customWidth="1"/>
    <col min="1770" max="1770" width="4.81640625" style="137" customWidth="1"/>
    <col min="1771" max="1771" width="10.7265625" style="137" customWidth="1"/>
    <col min="1772" max="1772" width="8" style="137" customWidth="1"/>
    <col min="1773" max="1773" width="13.26953125" style="137" customWidth="1"/>
    <col min="1774" max="1776" width="8.453125" style="137" customWidth="1"/>
    <col min="1777" max="1777" width="9.81640625" style="137" customWidth="1"/>
    <col min="1778" max="1780" width="8.453125" style="137" customWidth="1"/>
    <col min="1781" max="1781" width="9.81640625" style="137" customWidth="1"/>
    <col min="1782" max="1784" width="8.453125" style="137" customWidth="1"/>
    <col min="1785" max="1785" width="9.81640625" style="137" customWidth="1"/>
    <col min="1786" max="1788" width="8.453125" style="137" customWidth="1"/>
    <col min="1789" max="1789" width="9.81640625" style="137" customWidth="1"/>
    <col min="1790" max="1792" width="8.453125" style="137" customWidth="1"/>
    <col min="1793" max="1793" width="9.81640625" style="137" customWidth="1"/>
    <col min="1794" max="1796" width="8.453125" style="137" customWidth="1"/>
    <col min="1797" max="1797" width="9.81640625" style="137" customWidth="1"/>
    <col min="1798" max="1800" width="8.453125" style="137" customWidth="1"/>
    <col min="1801" max="2024" width="10.26953125" style="137"/>
    <col min="2025" max="2025" width="16.81640625" style="137" customWidth="1"/>
    <col min="2026" max="2026" width="4.81640625" style="137" customWidth="1"/>
    <col min="2027" max="2027" width="10.7265625" style="137" customWidth="1"/>
    <col min="2028" max="2028" width="8" style="137" customWidth="1"/>
    <col min="2029" max="2029" width="13.26953125" style="137" customWidth="1"/>
    <col min="2030" max="2032" width="8.453125" style="137" customWidth="1"/>
    <col min="2033" max="2033" width="9.81640625" style="137" customWidth="1"/>
    <col min="2034" max="2036" width="8.453125" style="137" customWidth="1"/>
    <col min="2037" max="2037" width="9.81640625" style="137" customWidth="1"/>
    <col min="2038" max="2040" width="8.453125" style="137" customWidth="1"/>
    <col min="2041" max="2041" width="9.81640625" style="137" customWidth="1"/>
    <col min="2042" max="2044" width="8.453125" style="137" customWidth="1"/>
    <col min="2045" max="2045" width="9.81640625" style="137" customWidth="1"/>
    <col min="2046" max="2048" width="8.453125" style="137" customWidth="1"/>
    <col min="2049" max="2049" width="9.81640625" style="137" customWidth="1"/>
    <col min="2050" max="2052" width="8.453125" style="137" customWidth="1"/>
    <col min="2053" max="2053" width="9.81640625" style="137" customWidth="1"/>
    <col min="2054" max="2056" width="8.453125" style="137" customWidth="1"/>
    <col min="2057" max="2280" width="10.26953125" style="137"/>
    <col min="2281" max="2281" width="16.81640625" style="137" customWidth="1"/>
    <col min="2282" max="2282" width="4.81640625" style="137" customWidth="1"/>
    <col min="2283" max="2283" width="10.7265625" style="137" customWidth="1"/>
    <col min="2284" max="2284" width="8" style="137" customWidth="1"/>
    <col min="2285" max="2285" width="13.26953125" style="137" customWidth="1"/>
    <col min="2286" max="2288" width="8.453125" style="137" customWidth="1"/>
    <col min="2289" max="2289" width="9.81640625" style="137" customWidth="1"/>
    <col min="2290" max="2292" width="8.453125" style="137" customWidth="1"/>
    <col min="2293" max="2293" width="9.81640625" style="137" customWidth="1"/>
    <col min="2294" max="2296" width="8.453125" style="137" customWidth="1"/>
    <col min="2297" max="2297" width="9.81640625" style="137" customWidth="1"/>
    <col min="2298" max="2300" width="8.453125" style="137" customWidth="1"/>
    <col min="2301" max="2301" width="9.81640625" style="137" customWidth="1"/>
    <col min="2302" max="2304" width="8.453125" style="137" customWidth="1"/>
    <col min="2305" max="2305" width="9.81640625" style="137" customWidth="1"/>
    <col min="2306" max="2308" width="8.453125" style="137" customWidth="1"/>
    <col min="2309" max="2309" width="9.81640625" style="137" customWidth="1"/>
    <col min="2310" max="2312" width="8.453125" style="137" customWidth="1"/>
    <col min="2313" max="2536" width="10.26953125" style="137"/>
    <col min="2537" max="2537" width="16.81640625" style="137" customWidth="1"/>
    <col min="2538" max="2538" width="4.81640625" style="137" customWidth="1"/>
    <col min="2539" max="2539" width="10.7265625" style="137" customWidth="1"/>
    <col min="2540" max="2540" width="8" style="137" customWidth="1"/>
    <col min="2541" max="2541" width="13.26953125" style="137" customWidth="1"/>
    <col min="2542" max="2544" width="8.453125" style="137" customWidth="1"/>
    <col min="2545" max="2545" width="9.81640625" style="137" customWidth="1"/>
    <col min="2546" max="2548" width="8.453125" style="137" customWidth="1"/>
    <col min="2549" max="2549" width="9.81640625" style="137" customWidth="1"/>
    <col min="2550" max="2552" width="8.453125" style="137" customWidth="1"/>
    <col min="2553" max="2553" width="9.81640625" style="137" customWidth="1"/>
    <col min="2554" max="2556" width="8.453125" style="137" customWidth="1"/>
    <col min="2557" max="2557" width="9.81640625" style="137" customWidth="1"/>
    <col min="2558" max="2560" width="8.453125" style="137" customWidth="1"/>
    <col min="2561" max="2561" width="9.81640625" style="137" customWidth="1"/>
    <col min="2562" max="2564" width="8.453125" style="137" customWidth="1"/>
    <col min="2565" max="2565" width="9.81640625" style="137" customWidth="1"/>
    <col min="2566" max="2568" width="8.453125" style="137" customWidth="1"/>
    <col min="2569" max="2792" width="10.26953125" style="137"/>
    <col min="2793" max="2793" width="16.81640625" style="137" customWidth="1"/>
    <col min="2794" max="2794" width="4.81640625" style="137" customWidth="1"/>
    <col min="2795" max="2795" width="10.7265625" style="137" customWidth="1"/>
    <col min="2796" max="2796" width="8" style="137" customWidth="1"/>
    <col min="2797" max="2797" width="13.26953125" style="137" customWidth="1"/>
    <col min="2798" max="2800" width="8.453125" style="137" customWidth="1"/>
    <col min="2801" max="2801" width="9.81640625" style="137" customWidth="1"/>
    <col min="2802" max="2804" width="8.453125" style="137" customWidth="1"/>
    <col min="2805" max="2805" width="9.81640625" style="137" customWidth="1"/>
    <col min="2806" max="2808" width="8.453125" style="137" customWidth="1"/>
    <col min="2809" max="2809" width="9.81640625" style="137" customWidth="1"/>
    <col min="2810" max="2812" width="8.453125" style="137" customWidth="1"/>
    <col min="2813" max="2813" width="9.81640625" style="137" customWidth="1"/>
    <col min="2814" max="2816" width="8.453125" style="137" customWidth="1"/>
    <col min="2817" max="2817" width="9.81640625" style="137" customWidth="1"/>
    <col min="2818" max="2820" width="8.453125" style="137" customWidth="1"/>
    <col min="2821" max="2821" width="9.81640625" style="137" customWidth="1"/>
    <col min="2822" max="2824" width="8.453125" style="137" customWidth="1"/>
    <col min="2825" max="3048" width="10.26953125" style="137"/>
    <col min="3049" max="3049" width="16.81640625" style="137" customWidth="1"/>
    <col min="3050" max="3050" width="4.81640625" style="137" customWidth="1"/>
    <col min="3051" max="3051" width="10.7265625" style="137" customWidth="1"/>
    <col min="3052" max="3052" width="8" style="137" customWidth="1"/>
    <col min="3053" max="3053" width="13.26953125" style="137" customWidth="1"/>
    <col min="3054" max="3056" width="8.453125" style="137" customWidth="1"/>
    <col min="3057" max="3057" width="9.81640625" style="137" customWidth="1"/>
    <col min="3058" max="3060" width="8.453125" style="137" customWidth="1"/>
    <col min="3061" max="3061" width="9.81640625" style="137" customWidth="1"/>
    <col min="3062" max="3064" width="8.453125" style="137" customWidth="1"/>
    <col min="3065" max="3065" width="9.81640625" style="137" customWidth="1"/>
    <col min="3066" max="3068" width="8.453125" style="137" customWidth="1"/>
    <col min="3069" max="3069" width="9.81640625" style="137" customWidth="1"/>
    <col min="3070" max="3072" width="8.453125" style="137" customWidth="1"/>
    <col min="3073" max="3073" width="9.81640625" style="137" customWidth="1"/>
    <col min="3074" max="3076" width="8.453125" style="137" customWidth="1"/>
    <col min="3077" max="3077" width="9.81640625" style="137" customWidth="1"/>
    <col min="3078" max="3080" width="8.453125" style="137" customWidth="1"/>
    <col min="3081" max="3304" width="10.26953125" style="137"/>
    <col min="3305" max="3305" width="16.81640625" style="137" customWidth="1"/>
    <col min="3306" max="3306" width="4.81640625" style="137" customWidth="1"/>
    <col min="3307" max="3307" width="10.7265625" style="137" customWidth="1"/>
    <col min="3308" max="3308" width="8" style="137" customWidth="1"/>
    <col min="3309" max="3309" width="13.26953125" style="137" customWidth="1"/>
    <col min="3310" max="3312" width="8.453125" style="137" customWidth="1"/>
    <col min="3313" max="3313" width="9.81640625" style="137" customWidth="1"/>
    <col min="3314" max="3316" width="8.453125" style="137" customWidth="1"/>
    <col min="3317" max="3317" width="9.81640625" style="137" customWidth="1"/>
    <col min="3318" max="3320" width="8.453125" style="137" customWidth="1"/>
    <col min="3321" max="3321" width="9.81640625" style="137" customWidth="1"/>
    <col min="3322" max="3324" width="8.453125" style="137" customWidth="1"/>
    <col min="3325" max="3325" width="9.81640625" style="137" customWidth="1"/>
    <col min="3326" max="3328" width="8.453125" style="137" customWidth="1"/>
    <col min="3329" max="3329" width="9.81640625" style="137" customWidth="1"/>
    <col min="3330" max="3332" width="8.453125" style="137" customWidth="1"/>
    <col min="3333" max="3333" width="9.81640625" style="137" customWidth="1"/>
    <col min="3334" max="3336" width="8.453125" style="137" customWidth="1"/>
    <col min="3337" max="3560" width="10.26953125" style="137"/>
    <col min="3561" max="3561" width="16.81640625" style="137" customWidth="1"/>
    <col min="3562" max="3562" width="4.81640625" style="137" customWidth="1"/>
    <col min="3563" max="3563" width="10.7265625" style="137" customWidth="1"/>
    <col min="3564" max="3564" width="8" style="137" customWidth="1"/>
    <col min="3565" max="3565" width="13.26953125" style="137" customWidth="1"/>
    <col min="3566" max="3568" width="8.453125" style="137" customWidth="1"/>
    <col min="3569" max="3569" width="9.81640625" style="137" customWidth="1"/>
    <col min="3570" max="3572" width="8.453125" style="137" customWidth="1"/>
    <col min="3573" max="3573" width="9.81640625" style="137" customWidth="1"/>
    <col min="3574" max="3576" width="8.453125" style="137" customWidth="1"/>
    <col min="3577" max="3577" width="9.81640625" style="137" customWidth="1"/>
    <col min="3578" max="3580" width="8.453125" style="137" customWidth="1"/>
    <col min="3581" max="3581" width="9.81640625" style="137" customWidth="1"/>
    <col min="3582" max="3584" width="8.453125" style="137" customWidth="1"/>
    <col min="3585" max="3585" width="9.81640625" style="137" customWidth="1"/>
    <col min="3586" max="3588" width="8.453125" style="137" customWidth="1"/>
    <col min="3589" max="3589" width="9.81640625" style="137" customWidth="1"/>
    <col min="3590" max="3592" width="8.453125" style="137" customWidth="1"/>
    <col min="3593" max="3816" width="10.26953125" style="137"/>
    <col min="3817" max="3817" width="16.81640625" style="137" customWidth="1"/>
    <col min="3818" max="3818" width="4.81640625" style="137" customWidth="1"/>
    <col min="3819" max="3819" width="10.7265625" style="137" customWidth="1"/>
    <col min="3820" max="3820" width="8" style="137" customWidth="1"/>
    <col min="3821" max="3821" width="13.26953125" style="137" customWidth="1"/>
    <col min="3822" max="3824" width="8.453125" style="137" customWidth="1"/>
    <col min="3825" max="3825" width="9.81640625" style="137" customWidth="1"/>
    <col min="3826" max="3828" width="8.453125" style="137" customWidth="1"/>
    <col min="3829" max="3829" width="9.81640625" style="137" customWidth="1"/>
    <col min="3830" max="3832" width="8.453125" style="137" customWidth="1"/>
    <col min="3833" max="3833" width="9.81640625" style="137" customWidth="1"/>
    <col min="3834" max="3836" width="8.453125" style="137" customWidth="1"/>
    <col min="3837" max="3837" width="9.81640625" style="137" customWidth="1"/>
    <col min="3838" max="3840" width="8.453125" style="137" customWidth="1"/>
    <col min="3841" max="3841" width="9.81640625" style="137" customWidth="1"/>
    <col min="3842" max="3844" width="8.453125" style="137" customWidth="1"/>
    <col min="3845" max="3845" width="9.81640625" style="137" customWidth="1"/>
    <col min="3846" max="3848" width="8.453125" style="137" customWidth="1"/>
    <col min="3849" max="4072" width="10.26953125" style="137"/>
    <col min="4073" max="4073" width="16.81640625" style="137" customWidth="1"/>
    <col min="4074" max="4074" width="4.81640625" style="137" customWidth="1"/>
    <col min="4075" max="4075" width="10.7265625" style="137" customWidth="1"/>
    <col min="4076" max="4076" width="8" style="137" customWidth="1"/>
    <col min="4077" max="4077" width="13.26953125" style="137" customWidth="1"/>
    <col min="4078" max="4080" width="8.453125" style="137" customWidth="1"/>
    <col min="4081" max="4081" width="9.81640625" style="137" customWidth="1"/>
    <col min="4082" max="4084" width="8.453125" style="137" customWidth="1"/>
    <col min="4085" max="4085" width="9.81640625" style="137" customWidth="1"/>
    <col min="4086" max="4088" width="8.453125" style="137" customWidth="1"/>
    <col min="4089" max="4089" width="9.81640625" style="137" customWidth="1"/>
    <col min="4090" max="4092" width="8.453125" style="137" customWidth="1"/>
    <col min="4093" max="4093" width="9.81640625" style="137" customWidth="1"/>
    <col min="4094" max="4096" width="8.453125" style="137" customWidth="1"/>
    <col min="4097" max="4097" width="9.81640625" style="137" customWidth="1"/>
    <col min="4098" max="4100" width="8.453125" style="137" customWidth="1"/>
    <col min="4101" max="4101" width="9.81640625" style="137" customWidth="1"/>
    <col min="4102" max="4104" width="8.453125" style="137" customWidth="1"/>
    <col min="4105" max="4328" width="10.26953125" style="137"/>
    <col min="4329" max="4329" width="16.81640625" style="137" customWidth="1"/>
    <col min="4330" max="4330" width="4.81640625" style="137" customWidth="1"/>
    <col min="4331" max="4331" width="10.7265625" style="137" customWidth="1"/>
    <col min="4332" max="4332" width="8" style="137" customWidth="1"/>
    <col min="4333" max="4333" width="13.26953125" style="137" customWidth="1"/>
    <col min="4334" max="4336" width="8.453125" style="137" customWidth="1"/>
    <col min="4337" max="4337" width="9.81640625" style="137" customWidth="1"/>
    <col min="4338" max="4340" width="8.453125" style="137" customWidth="1"/>
    <col min="4341" max="4341" width="9.81640625" style="137" customWidth="1"/>
    <col min="4342" max="4344" width="8.453125" style="137" customWidth="1"/>
    <col min="4345" max="4345" width="9.81640625" style="137" customWidth="1"/>
    <col min="4346" max="4348" width="8.453125" style="137" customWidth="1"/>
    <col min="4349" max="4349" width="9.81640625" style="137" customWidth="1"/>
    <col min="4350" max="4352" width="8.453125" style="137" customWidth="1"/>
    <col min="4353" max="4353" width="9.81640625" style="137" customWidth="1"/>
    <col min="4354" max="4356" width="8.453125" style="137" customWidth="1"/>
    <col min="4357" max="4357" width="9.81640625" style="137" customWidth="1"/>
    <col min="4358" max="4360" width="8.453125" style="137" customWidth="1"/>
    <col min="4361" max="4584" width="10.26953125" style="137"/>
    <col min="4585" max="4585" width="16.81640625" style="137" customWidth="1"/>
    <col min="4586" max="4586" width="4.81640625" style="137" customWidth="1"/>
    <col min="4587" max="4587" width="10.7265625" style="137" customWidth="1"/>
    <col min="4588" max="4588" width="8" style="137" customWidth="1"/>
    <col min="4589" max="4589" width="13.26953125" style="137" customWidth="1"/>
    <col min="4590" max="4592" width="8.453125" style="137" customWidth="1"/>
    <col min="4593" max="4593" width="9.81640625" style="137" customWidth="1"/>
    <col min="4594" max="4596" width="8.453125" style="137" customWidth="1"/>
    <col min="4597" max="4597" width="9.81640625" style="137" customWidth="1"/>
    <col min="4598" max="4600" width="8.453125" style="137" customWidth="1"/>
    <col min="4601" max="4601" width="9.81640625" style="137" customWidth="1"/>
    <col min="4602" max="4604" width="8.453125" style="137" customWidth="1"/>
    <col min="4605" max="4605" width="9.81640625" style="137" customWidth="1"/>
    <col min="4606" max="4608" width="8.453125" style="137" customWidth="1"/>
    <col min="4609" max="4609" width="9.81640625" style="137" customWidth="1"/>
    <col min="4610" max="4612" width="8.453125" style="137" customWidth="1"/>
    <col min="4613" max="4613" width="9.81640625" style="137" customWidth="1"/>
    <col min="4614" max="4616" width="8.453125" style="137" customWidth="1"/>
    <col min="4617" max="4840" width="10.26953125" style="137"/>
    <col min="4841" max="4841" width="16.81640625" style="137" customWidth="1"/>
    <col min="4842" max="4842" width="4.81640625" style="137" customWidth="1"/>
    <col min="4843" max="4843" width="10.7265625" style="137" customWidth="1"/>
    <col min="4844" max="4844" width="8" style="137" customWidth="1"/>
    <col min="4845" max="4845" width="13.26953125" style="137" customWidth="1"/>
    <col min="4846" max="4848" width="8.453125" style="137" customWidth="1"/>
    <col min="4849" max="4849" width="9.81640625" style="137" customWidth="1"/>
    <col min="4850" max="4852" width="8.453125" style="137" customWidth="1"/>
    <col min="4853" max="4853" width="9.81640625" style="137" customWidth="1"/>
    <col min="4854" max="4856" width="8.453125" style="137" customWidth="1"/>
    <col min="4857" max="4857" width="9.81640625" style="137" customWidth="1"/>
    <col min="4858" max="4860" width="8.453125" style="137" customWidth="1"/>
    <col min="4861" max="4861" width="9.81640625" style="137" customWidth="1"/>
    <col min="4862" max="4864" width="8.453125" style="137" customWidth="1"/>
    <col min="4865" max="4865" width="9.81640625" style="137" customWidth="1"/>
    <col min="4866" max="4868" width="8.453125" style="137" customWidth="1"/>
    <col min="4869" max="4869" width="9.81640625" style="137" customWidth="1"/>
    <col min="4870" max="4872" width="8.453125" style="137" customWidth="1"/>
    <col min="4873" max="5096" width="10.26953125" style="137"/>
    <col min="5097" max="5097" width="16.81640625" style="137" customWidth="1"/>
    <col min="5098" max="5098" width="4.81640625" style="137" customWidth="1"/>
    <col min="5099" max="5099" width="10.7265625" style="137" customWidth="1"/>
    <col min="5100" max="5100" width="8" style="137" customWidth="1"/>
    <col min="5101" max="5101" width="13.26953125" style="137" customWidth="1"/>
    <col min="5102" max="5104" width="8.453125" style="137" customWidth="1"/>
    <col min="5105" max="5105" width="9.81640625" style="137" customWidth="1"/>
    <col min="5106" max="5108" width="8.453125" style="137" customWidth="1"/>
    <col min="5109" max="5109" width="9.81640625" style="137" customWidth="1"/>
    <col min="5110" max="5112" width="8.453125" style="137" customWidth="1"/>
    <col min="5113" max="5113" width="9.81640625" style="137" customWidth="1"/>
    <col min="5114" max="5116" width="8.453125" style="137" customWidth="1"/>
    <col min="5117" max="5117" width="9.81640625" style="137" customWidth="1"/>
    <col min="5118" max="5120" width="8.453125" style="137" customWidth="1"/>
    <col min="5121" max="5121" width="9.81640625" style="137" customWidth="1"/>
    <col min="5122" max="5124" width="8.453125" style="137" customWidth="1"/>
    <col min="5125" max="5125" width="9.81640625" style="137" customWidth="1"/>
    <col min="5126" max="5128" width="8.453125" style="137" customWidth="1"/>
    <col min="5129" max="5352" width="10.26953125" style="137"/>
    <col min="5353" max="5353" width="16.81640625" style="137" customWidth="1"/>
    <col min="5354" max="5354" width="4.81640625" style="137" customWidth="1"/>
    <col min="5355" max="5355" width="10.7265625" style="137" customWidth="1"/>
    <col min="5356" max="5356" width="8" style="137" customWidth="1"/>
    <col min="5357" max="5357" width="13.26953125" style="137" customWidth="1"/>
    <col min="5358" max="5360" width="8.453125" style="137" customWidth="1"/>
    <col min="5361" max="5361" width="9.81640625" style="137" customWidth="1"/>
    <col min="5362" max="5364" width="8.453125" style="137" customWidth="1"/>
    <col min="5365" max="5365" width="9.81640625" style="137" customWidth="1"/>
    <col min="5366" max="5368" width="8.453125" style="137" customWidth="1"/>
    <col min="5369" max="5369" width="9.81640625" style="137" customWidth="1"/>
    <col min="5370" max="5372" width="8.453125" style="137" customWidth="1"/>
    <col min="5373" max="5373" width="9.81640625" style="137" customWidth="1"/>
    <col min="5374" max="5376" width="8.453125" style="137" customWidth="1"/>
    <col min="5377" max="5377" width="9.81640625" style="137" customWidth="1"/>
    <col min="5378" max="5380" width="8.453125" style="137" customWidth="1"/>
    <col min="5381" max="5381" width="9.81640625" style="137" customWidth="1"/>
    <col min="5382" max="5384" width="8.453125" style="137" customWidth="1"/>
    <col min="5385" max="5608" width="10.26953125" style="137"/>
    <col min="5609" max="5609" width="16.81640625" style="137" customWidth="1"/>
    <col min="5610" max="5610" width="4.81640625" style="137" customWidth="1"/>
    <col min="5611" max="5611" width="10.7265625" style="137" customWidth="1"/>
    <col min="5612" max="5612" width="8" style="137" customWidth="1"/>
    <col min="5613" max="5613" width="13.26953125" style="137" customWidth="1"/>
    <col min="5614" max="5616" width="8.453125" style="137" customWidth="1"/>
    <col min="5617" max="5617" width="9.81640625" style="137" customWidth="1"/>
    <col min="5618" max="5620" width="8.453125" style="137" customWidth="1"/>
    <col min="5621" max="5621" width="9.81640625" style="137" customWidth="1"/>
    <col min="5622" max="5624" width="8.453125" style="137" customWidth="1"/>
    <col min="5625" max="5625" width="9.81640625" style="137" customWidth="1"/>
    <col min="5626" max="5628" width="8.453125" style="137" customWidth="1"/>
    <col min="5629" max="5629" width="9.81640625" style="137" customWidth="1"/>
    <col min="5630" max="5632" width="8.453125" style="137" customWidth="1"/>
    <col min="5633" max="5633" width="9.81640625" style="137" customWidth="1"/>
    <col min="5634" max="5636" width="8.453125" style="137" customWidth="1"/>
    <col min="5637" max="5637" width="9.81640625" style="137" customWidth="1"/>
    <col min="5638" max="5640" width="8.453125" style="137" customWidth="1"/>
    <col min="5641" max="5864" width="10.26953125" style="137"/>
    <col min="5865" max="5865" width="16.81640625" style="137" customWidth="1"/>
    <col min="5866" max="5866" width="4.81640625" style="137" customWidth="1"/>
    <col min="5867" max="5867" width="10.7265625" style="137" customWidth="1"/>
    <col min="5868" max="5868" width="8" style="137" customWidth="1"/>
    <col min="5869" max="5869" width="13.26953125" style="137" customWidth="1"/>
    <col min="5870" max="5872" width="8.453125" style="137" customWidth="1"/>
    <col min="5873" max="5873" width="9.81640625" style="137" customWidth="1"/>
    <col min="5874" max="5876" width="8.453125" style="137" customWidth="1"/>
    <col min="5877" max="5877" width="9.81640625" style="137" customWidth="1"/>
    <col min="5878" max="5880" width="8.453125" style="137" customWidth="1"/>
    <col min="5881" max="5881" width="9.81640625" style="137" customWidth="1"/>
    <col min="5882" max="5884" width="8.453125" style="137" customWidth="1"/>
    <col min="5885" max="5885" width="9.81640625" style="137" customWidth="1"/>
    <col min="5886" max="5888" width="8.453125" style="137" customWidth="1"/>
    <col min="5889" max="5889" width="9.81640625" style="137" customWidth="1"/>
    <col min="5890" max="5892" width="8.453125" style="137" customWidth="1"/>
    <col min="5893" max="5893" width="9.81640625" style="137" customWidth="1"/>
    <col min="5894" max="5896" width="8.453125" style="137" customWidth="1"/>
    <col min="5897" max="6120" width="10.26953125" style="137"/>
    <col min="6121" max="6121" width="16.81640625" style="137" customWidth="1"/>
    <col min="6122" max="6122" width="4.81640625" style="137" customWidth="1"/>
    <col min="6123" max="6123" width="10.7265625" style="137" customWidth="1"/>
    <col min="6124" max="6124" width="8" style="137" customWidth="1"/>
    <col min="6125" max="6125" width="13.26953125" style="137" customWidth="1"/>
    <col min="6126" max="6128" width="8.453125" style="137" customWidth="1"/>
    <col min="6129" max="6129" width="9.81640625" style="137" customWidth="1"/>
    <col min="6130" max="6132" width="8.453125" style="137" customWidth="1"/>
    <col min="6133" max="6133" width="9.81640625" style="137" customWidth="1"/>
    <col min="6134" max="6136" width="8.453125" style="137" customWidth="1"/>
    <col min="6137" max="6137" width="9.81640625" style="137" customWidth="1"/>
    <col min="6138" max="6140" width="8.453125" style="137" customWidth="1"/>
    <col min="6141" max="6141" width="9.81640625" style="137" customWidth="1"/>
    <col min="6142" max="6144" width="8.453125" style="137" customWidth="1"/>
    <col min="6145" max="6145" width="9.81640625" style="137" customWidth="1"/>
    <col min="6146" max="6148" width="8.453125" style="137" customWidth="1"/>
    <col min="6149" max="6149" width="9.81640625" style="137" customWidth="1"/>
    <col min="6150" max="6152" width="8.453125" style="137" customWidth="1"/>
    <col min="6153" max="6376" width="10.26953125" style="137"/>
    <col min="6377" max="6377" width="16.81640625" style="137" customWidth="1"/>
    <col min="6378" max="6378" width="4.81640625" style="137" customWidth="1"/>
    <col min="6379" max="6379" width="10.7265625" style="137" customWidth="1"/>
    <col min="6380" max="6380" width="8" style="137" customWidth="1"/>
    <col min="6381" max="6381" width="13.26953125" style="137" customWidth="1"/>
    <col min="6382" max="6384" width="8.453125" style="137" customWidth="1"/>
    <col min="6385" max="6385" width="9.81640625" style="137" customWidth="1"/>
    <col min="6386" max="6388" width="8.453125" style="137" customWidth="1"/>
    <col min="6389" max="6389" width="9.81640625" style="137" customWidth="1"/>
    <col min="6390" max="6392" width="8.453125" style="137" customWidth="1"/>
    <col min="6393" max="6393" width="9.81640625" style="137" customWidth="1"/>
    <col min="6394" max="6396" width="8.453125" style="137" customWidth="1"/>
    <col min="6397" max="6397" width="9.81640625" style="137" customWidth="1"/>
    <col min="6398" max="6400" width="8.453125" style="137" customWidth="1"/>
    <col min="6401" max="6401" width="9.81640625" style="137" customWidth="1"/>
    <col min="6402" max="6404" width="8.453125" style="137" customWidth="1"/>
    <col min="6405" max="6405" width="9.81640625" style="137" customWidth="1"/>
    <col min="6406" max="6408" width="8.453125" style="137" customWidth="1"/>
    <col min="6409" max="6632" width="10.26953125" style="137"/>
    <col min="6633" max="6633" width="16.81640625" style="137" customWidth="1"/>
    <col min="6634" max="6634" width="4.81640625" style="137" customWidth="1"/>
    <col min="6635" max="6635" width="10.7265625" style="137" customWidth="1"/>
    <col min="6636" max="6636" width="8" style="137" customWidth="1"/>
    <col min="6637" max="6637" width="13.26953125" style="137" customWidth="1"/>
    <col min="6638" max="6640" width="8.453125" style="137" customWidth="1"/>
    <col min="6641" max="6641" width="9.81640625" style="137" customWidth="1"/>
    <col min="6642" max="6644" width="8.453125" style="137" customWidth="1"/>
    <col min="6645" max="6645" width="9.81640625" style="137" customWidth="1"/>
    <col min="6646" max="6648" width="8.453125" style="137" customWidth="1"/>
    <col min="6649" max="6649" width="9.81640625" style="137" customWidth="1"/>
    <col min="6650" max="6652" width="8.453125" style="137" customWidth="1"/>
    <col min="6653" max="6653" width="9.81640625" style="137" customWidth="1"/>
    <col min="6654" max="6656" width="8.453125" style="137" customWidth="1"/>
    <col min="6657" max="6657" width="9.81640625" style="137" customWidth="1"/>
    <col min="6658" max="6660" width="8.453125" style="137" customWidth="1"/>
    <col min="6661" max="6661" width="9.81640625" style="137" customWidth="1"/>
    <col min="6662" max="6664" width="8.453125" style="137" customWidth="1"/>
    <col min="6665" max="6888" width="10.26953125" style="137"/>
    <col min="6889" max="6889" width="16.81640625" style="137" customWidth="1"/>
    <col min="6890" max="6890" width="4.81640625" style="137" customWidth="1"/>
    <col min="6891" max="6891" width="10.7265625" style="137" customWidth="1"/>
    <col min="6892" max="6892" width="8" style="137" customWidth="1"/>
    <col min="6893" max="6893" width="13.26953125" style="137" customWidth="1"/>
    <col min="6894" max="6896" width="8.453125" style="137" customWidth="1"/>
    <col min="6897" max="6897" width="9.81640625" style="137" customWidth="1"/>
    <col min="6898" max="6900" width="8.453125" style="137" customWidth="1"/>
    <col min="6901" max="6901" width="9.81640625" style="137" customWidth="1"/>
    <col min="6902" max="6904" width="8.453125" style="137" customWidth="1"/>
    <col min="6905" max="6905" width="9.81640625" style="137" customWidth="1"/>
    <col min="6906" max="6908" width="8.453125" style="137" customWidth="1"/>
    <col min="6909" max="6909" width="9.81640625" style="137" customWidth="1"/>
    <col min="6910" max="6912" width="8.453125" style="137" customWidth="1"/>
    <col min="6913" max="6913" width="9.81640625" style="137" customWidth="1"/>
    <col min="6914" max="6916" width="8.453125" style="137" customWidth="1"/>
    <col min="6917" max="6917" width="9.81640625" style="137" customWidth="1"/>
    <col min="6918" max="6920" width="8.453125" style="137" customWidth="1"/>
    <col min="6921" max="7144" width="10.26953125" style="137"/>
    <col min="7145" max="7145" width="16.81640625" style="137" customWidth="1"/>
    <col min="7146" max="7146" width="4.81640625" style="137" customWidth="1"/>
    <col min="7147" max="7147" width="10.7265625" style="137" customWidth="1"/>
    <col min="7148" max="7148" width="8" style="137" customWidth="1"/>
    <col min="7149" max="7149" width="13.26953125" style="137" customWidth="1"/>
    <col min="7150" max="7152" width="8.453125" style="137" customWidth="1"/>
    <col min="7153" max="7153" width="9.81640625" style="137" customWidth="1"/>
    <col min="7154" max="7156" width="8.453125" style="137" customWidth="1"/>
    <col min="7157" max="7157" width="9.81640625" style="137" customWidth="1"/>
    <col min="7158" max="7160" width="8.453125" style="137" customWidth="1"/>
    <col min="7161" max="7161" width="9.81640625" style="137" customWidth="1"/>
    <col min="7162" max="7164" width="8.453125" style="137" customWidth="1"/>
    <col min="7165" max="7165" width="9.81640625" style="137" customWidth="1"/>
    <col min="7166" max="7168" width="8.453125" style="137" customWidth="1"/>
    <col min="7169" max="7169" width="9.81640625" style="137" customWidth="1"/>
    <col min="7170" max="7172" width="8.453125" style="137" customWidth="1"/>
    <col min="7173" max="7173" width="9.81640625" style="137" customWidth="1"/>
    <col min="7174" max="7176" width="8.453125" style="137" customWidth="1"/>
    <col min="7177" max="7400" width="10.26953125" style="137"/>
    <col min="7401" max="7401" width="16.81640625" style="137" customWidth="1"/>
    <col min="7402" max="7402" width="4.81640625" style="137" customWidth="1"/>
    <col min="7403" max="7403" width="10.7265625" style="137" customWidth="1"/>
    <col min="7404" max="7404" width="8" style="137" customWidth="1"/>
    <col min="7405" max="7405" width="13.26953125" style="137" customWidth="1"/>
    <col min="7406" max="7408" width="8.453125" style="137" customWidth="1"/>
    <col min="7409" max="7409" width="9.81640625" style="137" customWidth="1"/>
    <col min="7410" max="7412" width="8.453125" style="137" customWidth="1"/>
    <col min="7413" max="7413" width="9.81640625" style="137" customWidth="1"/>
    <col min="7414" max="7416" width="8.453125" style="137" customWidth="1"/>
    <col min="7417" max="7417" width="9.81640625" style="137" customWidth="1"/>
    <col min="7418" max="7420" width="8.453125" style="137" customWidth="1"/>
    <col min="7421" max="7421" width="9.81640625" style="137" customWidth="1"/>
    <col min="7422" max="7424" width="8.453125" style="137" customWidth="1"/>
    <col min="7425" max="7425" width="9.81640625" style="137" customWidth="1"/>
    <col min="7426" max="7428" width="8.453125" style="137" customWidth="1"/>
    <col min="7429" max="7429" width="9.81640625" style="137" customWidth="1"/>
    <col min="7430" max="7432" width="8.453125" style="137" customWidth="1"/>
    <col min="7433" max="7656" width="10.26953125" style="137"/>
    <col min="7657" max="7657" width="16.81640625" style="137" customWidth="1"/>
    <col min="7658" max="7658" width="4.81640625" style="137" customWidth="1"/>
    <col min="7659" max="7659" width="10.7265625" style="137" customWidth="1"/>
    <col min="7660" max="7660" width="8" style="137" customWidth="1"/>
    <col min="7661" max="7661" width="13.26953125" style="137" customWidth="1"/>
    <col min="7662" max="7664" width="8.453125" style="137" customWidth="1"/>
    <col min="7665" max="7665" width="9.81640625" style="137" customWidth="1"/>
    <col min="7666" max="7668" width="8.453125" style="137" customWidth="1"/>
    <col min="7669" max="7669" width="9.81640625" style="137" customWidth="1"/>
    <col min="7670" max="7672" width="8.453125" style="137" customWidth="1"/>
    <col min="7673" max="7673" width="9.81640625" style="137" customWidth="1"/>
    <col min="7674" max="7676" width="8.453125" style="137" customWidth="1"/>
    <col min="7677" max="7677" width="9.81640625" style="137" customWidth="1"/>
    <col min="7678" max="7680" width="8.453125" style="137" customWidth="1"/>
    <col min="7681" max="7681" width="9.81640625" style="137" customWidth="1"/>
    <col min="7682" max="7684" width="8.453125" style="137" customWidth="1"/>
    <col min="7685" max="7685" width="9.81640625" style="137" customWidth="1"/>
    <col min="7686" max="7688" width="8.453125" style="137" customWidth="1"/>
    <col min="7689" max="7912" width="10.26953125" style="137"/>
    <col min="7913" max="7913" width="16.81640625" style="137" customWidth="1"/>
    <col min="7914" max="7914" width="4.81640625" style="137" customWidth="1"/>
    <col min="7915" max="7915" width="10.7265625" style="137" customWidth="1"/>
    <col min="7916" max="7916" width="8" style="137" customWidth="1"/>
    <col min="7917" max="7917" width="13.26953125" style="137" customWidth="1"/>
    <col min="7918" max="7920" width="8.453125" style="137" customWidth="1"/>
    <col min="7921" max="7921" width="9.81640625" style="137" customWidth="1"/>
    <col min="7922" max="7924" width="8.453125" style="137" customWidth="1"/>
    <col min="7925" max="7925" width="9.81640625" style="137" customWidth="1"/>
    <col min="7926" max="7928" width="8.453125" style="137" customWidth="1"/>
    <col min="7929" max="7929" width="9.81640625" style="137" customWidth="1"/>
    <col min="7930" max="7932" width="8.453125" style="137" customWidth="1"/>
    <col min="7933" max="7933" width="9.81640625" style="137" customWidth="1"/>
    <col min="7934" max="7936" width="8.453125" style="137" customWidth="1"/>
    <col min="7937" max="7937" width="9.81640625" style="137" customWidth="1"/>
    <col min="7938" max="7940" width="8.453125" style="137" customWidth="1"/>
    <col min="7941" max="7941" width="9.81640625" style="137" customWidth="1"/>
    <col min="7942" max="7944" width="8.453125" style="137" customWidth="1"/>
    <col min="7945" max="8168" width="10.26953125" style="137"/>
    <col min="8169" max="8169" width="16.81640625" style="137" customWidth="1"/>
    <col min="8170" max="8170" width="4.81640625" style="137" customWidth="1"/>
    <col min="8171" max="8171" width="10.7265625" style="137" customWidth="1"/>
    <col min="8172" max="8172" width="8" style="137" customWidth="1"/>
    <col min="8173" max="8173" width="13.26953125" style="137" customWidth="1"/>
    <col min="8174" max="8176" width="8.453125" style="137" customWidth="1"/>
    <col min="8177" max="8177" width="9.81640625" style="137" customWidth="1"/>
    <col min="8178" max="8180" width="8.453125" style="137" customWidth="1"/>
    <col min="8181" max="8181" width="9.81640625" style="137" customWidth="1"/>
    <col min="8182" max="8184" width="8.453125" style="137" customWidth="1"/>
    <col min="8185" max="8185" width="9.81640625" style="137" customWidth="1"/>
    <col min="8186" max="8188" width="8.453125" style="137" customWidth="1"/>
    <col min="8189" max="8189" width="9.81640625" style="137" customWidth="1"/>
    <col min="8190" max="8192" width="8.453125" style="137" customWidth="1"/>
    <col min="8193" max="8193" width="9.81640625" style="137" customWidth="1"/>
    <col min="8194" max="8196" width="8.453125" style="137" customWidth="1"/>
    <col min="8197" max="8197" width="9.81640625" style="137" customWidth="1"/>
    <col min="8198" max="8200" width="8.453125" style="137" customWidth="1"/>
    <col min="8201" max="8424" width="10.26953125" style="137"/>
    <col min="8425" max="8425" width="16.81640625" style="137" customWidth="1"/>
    <col min="8426" max="8426" width="4.81640625" style="137" customWidth="1"/>
    <col min="8427" max="8427" width="10.7265625" style="137" customWidth="1"/>
    <col min="8428" max="8428" width="8" style="137" customWidth="1"/>
    <col min="8429" max="8429" width="13.26953125" style="137" customWidth="1"/>
    <col min="8430" max="8432" width="8.453125" style="137" customWidth="1"/>
    <col min="8433" max="8433" width="9.81640625" style="137" customWidth="1"/>
    <col min="8434" max="8436" width="8.453125" style="137" customWidth="1"/>
    <col min="8437" max="8437" width="9.81640625" style="137" customWidth="1"/>
    <col min="8438" max="8440" width="8.453125" style="137" customWidth="1"/>
    <col min="8441" max="8441" width="9.81640625" style="137" customWidth="1"/>
    <col min="8442" max="8444" width="8.453125" style="137" customWidth="1"/>
    <col min="8445" max="8445" width="9.81640625" style="137" customWidth="1"/>
    <col min="8446" max="8448" width="8.453125" style="137" customWidth="1"/>
    <col min="8449" max="8449" width="9.81640625" style="137" customWidth="1"/>
    <col min="8450" max="8452" width="8.453125" style="137" customWidth="1"/>
    <col min="8453" max="8453" width="9.81640625" style="137" customWidth="1"/>
    <col min="8454" max="8456" width="8.453125" style="137" customWidth="1"/>
    <col min="8457" max="8680" width="10.26953125" style="137"/>
    <col min="8681" max="8681" width="16.81640625" style="137" customWidth="1"/>
    <col min="8682" max="8682" width="4.81640625" style="137" customWidth="1"/>
    <col min="8683" max="8683" width="10.7265625" style="137" customWidth="1"/>
    <col min="8684" max="8684" width="8" style="137" customWidth="1"/>
    <col min="8685" max="8685" width="13.26953125" style="137" customWidth="1"/>
    <col min="8686" max="8688" width="8.453125" style="137" customWidth="1"/>
    <col min="8689" max="8689" width="9.81640625" style="137" customWidth="1"/>
    <col min="8690" max="8692" width="8.453125" style="137" customWidth="1"/>
    <col min="8693" max="8693" width="9.81640625" style="137" customWidth="1"/>
    <col min="8694" max="8696" width="8.453125" style="137" customWidth="1"/>
    <col min="8697" max="8697" width="9.81640625" style="137" customWidth="1"/>
    <col min="8698" max="8700" width="8.453125" style="137" customWidth="1"/>
    <col min="8701" max="8701" width="9.81640625" style="137" customWidth="1"/>
    <col min="8702" max="8704" width="8.453125" style="137" customWidth="1"/>
    <col min="8705" max="8705" width="9.81640625" style="137" customWidth="1"/>
    <col min="8706" max="8708" width="8.453125" style="137" customWidth="1"/>
    <col min="8709" max="8709" width="9.81640625" style="137" customWidth="1"/>
    <col min="8710" max="8712" width="8.453125" style="137" customWidth="1"/>
    <col min="8713" max="8936" width="10.26953125" style="137"/>
    <col min="8937" max="8937" width="16.81640625" style="137" customWidth="1"/>
    <col min="8938" max="8938" width="4.81640625" style="137" customWidth="1"/>
    <col min="8939" max="8939" width="10.7265625" style="137" customWidth="1"/>
    <col min="8940" max="8940" width="8" style="137" customWidth="1"/>
    <col min="8941" max="8941" width="13.26953125" style="137" customWidth="1"/>
    <col min="8942" max="8944" width="8.453125" style="137" customWidth="1"/>
    <col min="8945" max="8945" width="9.81640625" style="137" customWidth="1"/>
    <col min="8946" max="8948" width="8.453125" style="137" customWidth="1"/>
    <col min="8949" max="8949" width="9.81640625" style="137" customWidth="1"/>
    <col min="8950" max="8952" width="8.453125" style="137" customWidth="1"/>
    <col min="8953" max="8953" width="9.81640625" style="137" customWidth="1"/>
    <col min="8954" max="8956" width="8.453125" style="137" customWidth="1"/>
    <col min="8957" max="8957" width="9.81640625" style="137" customWidth="1"/>
    <col min="8958" max="8960" width="8.453125" style="137" customWidth="1"/>
    <col min="8961" max="8961" width="9.81640625" style="137" customWidth="1"/>
    <col min="8962" max="8964" width="8.453125" style="137" customWidth="1"/>
    <col min="8965" max="8965" width="9.81640625" style="137" customWidth="1"/>
    <col min="8966" max="8968" width="8.453125" style="137" customWidth="1"/>
    <col min="8969" max="9192" width="10.26953125" style="137"/>
    <col min="9193" max="9193" width="16.81640625" style="137" customWidth="1"/>
    <col min="9194" max="9194" width="4.81640625" style="137" customWidth="1"/>
    <col min="9195" max="9195" width="10.7265625" style="137" customWidth="1"/>
    <col min="9196" max="9196" width="8" style="137" customWidth="1"/>
    <col min="9197" max="9197" width="13.26953125" style="137" customWidth="1"/>
    <col min="9198" max="9200" width="8.453125" style="137" customWidth="1"/>
    <col min="9201" max="9201" width="9.81640625" style="137" customWidth="1"/>
    <col min="9202" max="9204" width="8.453125" style="137" customWidth="1"/>
    <col min="9205" max="9205" width="9.81640625" style="137" customWidth="1"/>
    <col min="9206" max="9208" width="8.453125" style="137" customWidth="1"/>
    <col min="9209" max="9209" width="9.81640625" style="137" customWidth="1"/>
    <col min="9210" max="9212" width="8.453125" style="137" customWidth="1"/>
    <col min="9213" max="9213" width="9.81640625" style="137" customWidth="1"/>
    <col min="9214" max="9216" width="8.453125" style="137" customWidth="1"/>
    <col min="9217" max="9217" width="9.81640625" style="137" customWidth="1"/>
    <col min="9218" max="9220" width="8.453125" style="137" customWidth="1"/>
    <col min="9221" max="9221" width="9.81640625" style="137" customWidth="1"/>
    <col min="9222" max="9224" width="8.453125" style="137" customWidth="1"/>
    <col min="9225" max="9448" width="10.26953125" style="137"/>
    <col min="9449" max="9449" width="16.81640625" style="137" customWidth="1"/>
    <col min="9450" max="9450" width="4.81640625" style="137" customWidth="1"/>
    <col min="9451" max="9451" width="10.7265625" style="137" customWidth="1"/>
    <col min="9452" max="9452" width="8" style="137" customWidth="1"/>
    <col min="9453" max="9453" width="13.26953125" style="137" customWidth="1"/>
    <col min="9454" max="9456" width="8.453125" style="137" customWidth="1"/>
    <col min="9457" max="9457" width="9.81640625" style="137" customWidth="1"/>
    <col min="9458" max="9460" width="8.453125" style="137" customWidth="1"/>
    <col min="9461" max="9461" width="9.81640625" style="137" customWidth="1"/>
    <col min="9462" max="9464" width="8.453125" style="137" customWidth="1"/>
    <col min="9465" max="9465" width="9.81640625" style="137" customWidth="1"/>
    <col min="9466" max="9468" width="8.453125" style="137" customWidth="1"/>
    <col min="9469" max="9469" width="9.81640625" style="137" customWidth="1"/>
    <col min="9470" max="9472" width="8.453125" style="137" customWidth="1"/>
    <col min="9473" max="9473" width="9.81640625" style="137" customWidth="1"/>
    <col min="9474" max="9476" width="8.453125" style="137" customWidth="1"/>
    <col min="9477" max="9477" width="9.81640625" style="137" customWidth="1"/>
    <col min="9478" max="9480" width="8.453125" style="137" customWidth="1"/>
    <col min="9481" max="9704" width="10.26953125" style="137"/>
    <col min="9705" max="9705" width="16.81640625" style="137" customWidth="1"/>
    <col min="9706" max="9706" width="4.81640625" style="137" customWidth="1"/>
    <col min="9707" max="9707" width="10.7265625" style="137" customWidth="1"/>
    <col min="9708" max="9708" width="8" style="137" customWidth="1"/>
    <col min="9709" max="9709" width="13.26953125" style="137" customWidth="1"/>
    <col min="9710" max="9712" width="8.453125" style="137" customWidth="1"/>
    <col min="9713" max="9713" width="9.81640625" style="137" customWidth="1"/>
    <col min="9714" max="9716" width="8.453125" style="137" customWidth="1"/>
    <col min="9717" max="9717" width="9.81640625" style="137" customWidth="1"/>
    <col min="9718" max="9720" width="8.453125" style="137" customWidth="1"/>
    <col min="9721" max="9721" width="9.81640625" style="137" customWidth="1"/>
    <col min="9722" max="9724" width="8.453125" style="137" customWidth="1"/>
    <col min="9725" max="9725" width="9.81640625" style="137" customWidth="1"/>
    <col min="9726" max="9728" width="8.453125" style="137" customWidth="1"/>
    <col min="9729" max="9729" width="9.81640625" style="137" customWidth="1"/>
    <col min="9730" max="9732" width="8.453125" style="137" customWidth="1"/>
    <col min="9733" max="9733" width="9.81640625" style="137" customWidth="1"/>
    <col min="9734" max="9736" width="8.453125" style="137" customWidth="1"/>
    <col min="9737" max="9960" width="10.26953125" style="137"/>
    <col min="9961" max="9961" width="16.81640625" style="137" customWidth="1"/>
    <col min="9962" max="9962" width="4.81640625" style="137" customWidth="1"/>
    <col min="9963" max="9963" width="10.7265625" style="137" customWidth="1"/>
    <col min="9964" max="9964" width="8" style="137" customWidth="1"/>
    <col min="9965" max="9965" width="13.26953125" style="137" customWidth="1"/>
    <col min="9966" max="9968" width="8.453125" style="137" customWidth="1"/>
    <col min="9969" max="9969" width="9.81640625" style="137" customWidth="1"/>
    <col min="9970" max="9972" width="8.453125" style="137" customWidth="1"/>
    <col min="9973" max="9973" width="9.81640625" style="137" customWidth="1"/>
    <col min="9974" max="9976" width="8.453125" style="137" customWidth="1"/>
    <col min="9977" max="9977" width="9.81640625" style="137" customWidth="1"/>
    <col min="9978" max="9980" width="8.453125" style="137" customWidth="1"/>
    <col min="9981" max="9981" width="9.81640625" style="137" customWidth="1"/>
    <col min="9982" max="9984" width="8.453125" style="137" customWidth="1"/>
    <col min="9985" max="9985" width="9.81640625" style="137" customWidth="1"/>
    <col min="9986" max="9988" width="8.453125" style="137" customWidth="1"/>
    <col min="9989" max="9989" width="9.81640625" style="137" customWidth="1"/>
    <col min="9990" max="9992" width="8.453125" style="137" customWidth="1"/>
    <col min="9993" max="10216" width="10.26953125" style="137"/>
    <col min="10217" max="10217" width="16.81640625" style="137" customWidth="1"/>
    <col min="10218" max="10218" width="4.81640625" style="137" customWidth="1"/>
    <col min="10219" max="10219" width="10.7265625" style="137" customWidth="1"/>
    <col min="10220" max="10220" width="8" style="137" customWidth="1"/>
    <col min="10221" max="10221" width="13.26953125" style="137" customWidth="1"/>
    <col min="10222" max="10224" width="8.453125" style="137" customWidth="1"/>
    <col min="10225" max="10225" width="9.81640625" style="137" customWidth="1"/>
    <col min="10226" max="10228" width="8.453125" style="137" customWidth="1"/>
    <col min="10229" max="10229" width="9.81640625" style="137" customWidth="1"/>
    <col min="10230" max="10232" width="8.453125" style="137" customWidth="1"/>
    <col min="10233" max="10233" width="9.81640625" style="137" customWidth="1"/>
    <col min="10234" max="10236" width="8.453125" style="137" customWidth="1"/>
    <col min="10237" max="10237" width="9.81640625" style="137" customWidth="1"/>
    <col min="10238" max="10240" width="8.453125" style="137" customWidth="1"/>
    <col min="10241" max="10241" width="9.81640625" style="137" customWidth="1"/>
    <col min="10242" max="10244" width="8.453125" style="137" customWidth="1"/>
    <col min="10245" max="10245" width="9.81640625" style="137" customWidth="1"/>
    <col min="10246" max="10248" width="8.453125" style="137" customWidth="1"/>
    <col min="10249" max="10472" width="10.26953125" style="137"/>
    <col min="10473" max="10473" width="16.81640625" style="137" customWidth="1"/>
    <col min="10474" max="10474" width="4.81640625" style="137" customWidth="1"/>
    <col min="10475" max="10475" width="10.7265625" style="137" customWidth="1"/>
    <col min="10476" max="10476" width="8" style="137" customWidth="1"/>
    <col min="10477" max="10477" width="13.26953125" style="137" customWidth="1"/>
    <col min="10478" max="10480" width="8.453125" style="137" customWidth="1"/>
    <col min="10481" max="10481" width="9.81640625" style="137" customWidth="1"/>
    <col min="10482" max="10484" width="8.453125" style="137" customWidth="1"/>
    <col min="10485" max="10485" width="9.81640625" style="137" customWidth="1"/>
    <col min="10486" max="10488" width="8.453125" style="137" customWidth="1"/>
    <col min="10489" max="10489" width="9.81640625" style="137" customWidth="1"/>
    <col min="10490" max="10492" width="8.453125" style="137" customWidth="1"/>
    <col min="10493" max="10493" width="9.81640625" style="137" customWidth="1"/>
    <col min="10494" max="10496" width="8.453125" style="137" customWidth="1"/>
    <col min="10497" max="10497" width="9.81640625" style="137" customWidth="1"/>
    <col min="10498" max="10500" width="8.453125" style="137" customWidth="1"/>
    <col min="10501" max="10501" width="9.81640625" style="137" customWidth="1"/>
    <col min="10502" max="10504" width="8.453125" style="137" customWidth="1"/>
    <col min="10505" max="10728" width="10.26953125" style="137"/>
    <col min="10729" max="10729" width="16.81640625" style="137" customWidth="1"/>
    <col min="10730" max="10730" width="4.81640625" style="137" customWidth="1"/>
    <col min="10731" max="10731" width="10.7265625" style="137" customWidth="1"/>
    <col min="10732" max="10732" width="8" style="137" customWidth="1"/>
    <col min="10733" max="10733" width="13.26953125" style="137" customWidth="1"/>
    <col min="10734" max="10736" width="8.453125" style="137" customWidth="1"/>
    <col min="10737" max="10737" width="9.81640625" style="137" customWidth="1"/>
    <col min="10738" max="10740" width="8.453125" style="137" customWidth="1"/>
    <col min="10741" max="10741" width="9.81640625" style="137" customWidth="1"/>
    <col min="10742" max="10744" width="8.453125" style="137" customWidth="1"/>
    <col min="10745" max="10745" width="9.81640625" style="137" customWidth="1"/>
    <col min="10746" max="10748" width="8.453125" style="137" customWidth="1"/>
    <col min="10749" max="10749" width="9.81640625" style="137" customWidth="1"/>
    <col min="10750" max="10752" width="8.453125" style="137" customWidth="1"/>
    <col min="10753" max="10753" width="9.81640625" style="137" customWidth="1"/>
    <col min="10754" max="10756" width="8.453125" style="137" customWidth="1"/>
    <col min="10757" max="10757" width="9.81640625" style="137" customWidth="1"/>
    <col min="10758" max="10760" width="8.453125" style="137" customWidth="1"/>
    <col min="10761" max="10984" width="10.26953125" style="137"/>
    <col min="10985" max="10985" width="16.81640625" style="137" customWidth="1"/>
    <col min="10986" max="10986" width="4.81640625" style="137" customWidth="1"/>
    <col min="10987" max="10987" width="10.7265625" style="137" customWidth="1"/>
    <col min="10988" max="10988" width="8" style="137" customWidth="1"/>
    <col min="10989" max="10989" width="13.26953125" style="137" customWidth="1"/>
    <col min="10990" max="10992" width="8.453125" style="137" customWidth="1"/>
    <col min="10993" max="10993" width="9.81640625" style="137" customWidth="1"/>
    <col min="10994" max="10996" width="8.453125" style="137" customWidth="1"/>
    <col min="10997" max="10997" width="9.81640625" style="137" customWidth="1"/>
    <col min="10998" max="11000" width="8.453125" style="137" customWidth="1"/>
    <col min="11001" max="11001" width="9.81640625" style="137" customWidth="1"/>
    <col min="11002" max="11004" width="8.453125" style="137" customWidth="1"/>
    <col min="11005" max="11005" width="9.81640625" style="137" customWidth="1"/>
    <col min="11006" max="11008" width="8.453125" style="137" customWidth="1"/>
    <col min="11009" max="11009" width="9.81640625" style="137" customWidth="1"/>
    <col min="11010" max="11012" width="8.453125" style="137" customWidth="1"/>
    <col min="11013" max="11013" width="9.81640625" style="137" customWidth="1"/>
    <col min="11014" max="11016" width="8.453125" style="137" customWidth="1"/>
    <col min="11017" max="11240" width="10.26953125" style="137"/>
    <col min="11241" max="11241" width="16.81640625" style="137" customWidth="1"/>
    <col min="11242" max="11242" width="4.81640625" style="137" customWidth="1"/>
    <col min="11243" max="11243" width="10.7265625" style="137" customWidth="1"/>
    <col min="11244" max="11244" width="8" style="137" customWidth="1"/>
    <col min="11245" max="11245" width="13.26953125" style="137" customWidth="1"/>
    <col min="11246" max="11248" width="8.453125" style="137" customWidth="1"/>
    <col min="11249" max="11249" width="9.81640625" style="137" customWidth="1"/>
    <col min="11250" max="11252" width="8.453125" style="137" customWidth="1"/>
    <col min="11253" max="11253" width="9.81640625" style="137" customWidth="1"/>
    <col min="11254" max="11256" width="8.453125" style="137" customWidth="1"/>
    <col min="11257" max="11257" width="9.81640625" style="137" customWidth="1"/>
    <col min="11258" max="11260" width="8.453125" style="137" customWidth="1"/>
    <col min="11261" max="11261" width="9.81640625" style="137" customWidth="1"/>
    <col min="11262" max="11264" width="8.453125" style="137" customWidth="1"/>
    <col min="11265" max="11265" width="9.81640625" style="137" customWidth="1"/>
    <col min="11266" max="11268" width="8.453125" style="137" customWidth="1"/>
    <col min="11269" max="11269" width="9.81640625" style="137" customWidth="1"/>
    <col min="11270" max="11272" width="8.453125" style="137" customWidth="1"/>
    <col min="11273" max="11496" width="10.26953125" style="137"/>
    <col min="11497" max="11497" width="16.81640625" style="137" customWidth="1"/>
    <col min="11498" max="11498" width="4.81640625" style="137" customWidth="1"/>
    <col min="11499" max="11499" width="10.7265625" style="137" customWidth="1"/>
    <col min="11500" max="11500" width="8" style="137" customWidth="1"/>
    <col min="11501" max="11501" width="13.26953125" style="137" customWidth="1"/>
    <col min="11502" max="11504" width="8.453125" style="137" customWidth="1"/>
    <col min="11505" max="11505" width="9.81640625" style="137" customWidth="1"/>
    <col min="11506" max="11508" width="8.453125" style="137" customWidth="1"/>
    <col min="11509" max="11509" width="9.81640625" style="137" customWidth="1"/>
    <col min="11510" max="11512" width="8.453125" style="137" customWidth="1"/>
    <col min="11513" max="11513" width="9.81640625" style="137" customWidth="1"/>
    <col min="11514" max="11516" width="8.453125" style="137" customWidth="1"/>
    <col min="11517" max="11517" width="9.81640625" style="137" customWidth="1"/>
    <col min="11518" max="11520" width="8.453125" style="137" customWidth="1"/>
    <col min="11521" max="11521" width="9.81640625" style="137" customWidth="1"/>
    <col min="11522" max="11524" width="8.453125" style="137" customWidth="1"/>
    <col min="11525" max="11525" width="9.81640625" style="137" customWidth="1"/>
    <col min="11526" max="11528" width="8.453125" style="137" customWidth="1"/>
    <col min="11529" max="11752" width="10.26953125" style="137"/>
    <col min="11753" max="11753" width="16.81640625" style="137" customWidth="1"/>
    <col min="11754" max="11754" width="4.81640625" style="137" customWidth="1"/>
    <col min="11755" max="11755" width="10.7265625" style="137" customWidth="1"/>
    <col min="11756" max="11756" width="8" style="137" customWidth="1"/>
    <col min="11757" max="11757" width="13.26953125" style="137" customWidth="1"/>
    <col min="11758" max="11760" width="8.453125" style="137" customWidth="1"/>
    <col min="11761" max="11761" width="9.81640625" style="137" customWidth="1"/>
    <col min="11762" max="11764" width="8.453125" style="137" customWidth="1"/>
    <col min="11765" max="11765" width="9.81640625" style="137" customWidth="1"/>
    <col min="11766" max="11768" width="8.453125" style="137" customWidth="1"/>
    <col min="11769" max="11769" width="9.81640625" style="137" customWidth="1"/>
    <col min="11770" max="11772" width="8.453125" style="137" customWidth="1"/>
    <col min="11773" max="11773" width="9.81640625" style="137" customWidth="1"/>
    <col min="11774" max="11776" width="8.453125" style="137" customWidth="1"/>
    <col min="11777" max="11777" width="9.81640625" style="137" customWidth="1"/>
    <col min="11778" max="11780" width="8.453125" style="137" customWidth="1"/>
    <col min="11781" max="11781" width="9.81640625" style="137" customWidth="1"/>
    <col min="11782" max="11784" width="8.453125" style="137" customWidth="1"/>
    <col min="11785" max="12008" width="10.26953125" style="137"/>
    <col min="12009" max="12009" width="16.81640625" style="137" customWidth="1"/>
    <col min="12010" max="12010" width="4.81640625" style="137" customWidth="1"/>
    <col min="12011" max="12011" width="10.7265625" style="137" customWidth="1"/>
    <col min="12012" max="12012" width="8" style="137" customWidth="1"/>
    <col min="12013" max="12013" width="13.26953125" style="137" customWidth="1"/>
    <col min="12014" max="12016" width="8.453125" style="137" customWidth="1"/>
    <col min="12017" max="12017" width="9.81640625" style="137" customWidth="1"/>
    <col min="12018" max="12020" width="8.453125" style="137" customWidth="1"/>
    <col min="12021" max="12021" width="9.81640625" style="137" customWidth="1"/>
    <col min="12022" max="12024" width="8.453125" style="137" customWidth="1"/>
    <col min="12025" max="12025" width="9.81640625" style="137" customWidth="1"/>
    <col min="12026" max="12028" width="8.453125" style="137" customWidth="1"/>
    <col min="12029" max="12029" width="9.81640625" style="137" customWidth="1"/>
    <col min="12030" max="12032" width="8.453125" style="137" customWidth="1"/>
    <col min="12033" max="12033" width="9.81640625" style="137" customWidth="1"/>
    <col min="12034" max="12036" width="8.453125" style="137" customWidth="1"/>
    <col min="12037" max="12037" width="9.81640625" style="137" customWidth="1"/>
    <col min="12038" max="12040" width="8.453125" style="137" customWidth="1"/>
    <col min="12041" max="12264" width="10.26953125" style="137"/>
    <col min="12265" max="12265" width="16.81640625" style="137" customWidth="1"/>
    <col min="12266" max="12266" width="4.81640625" style="137" customWidth="1"/>
    <col min="12267" max="12267" width="10.7265625" style="137" customWidth="1"/>
    <col min="12268" max="12268" width="8" style="137" customWidth="1"/>
    <col min="12269" max="12269" width="13.26953125" style="137" customWidth="1"/>
    <col min="12270" max="12272" width="8.453125" style="137" customWidth="1"/>
    <col min="12273" max="12273" width="9.81640625" style="137" customWidth="1"/>
    <col min="12274" max="12276" width="8.453125" style="137" customWidth="1"/>
    <col min="12277" max="12277" width="9.81640625" style="137" customWidth="1"/>
    <col min="12278" max="12280" width="8.453125" style="137" customWidth="1"/>
    <col min="12281" max="12281" width="9.81640625" style="137" customWidth="1"/>
    <col min="12282" max="12284" width="8.453125" style="137" customWidth="1"/>
    <col min="12285" max="12285" width="9.81640625" style="137" customWidth="1"/>
    <col min="12286" max="12288" width="8.453125" style="137" customWidth="1"/>
    <col min="12289" max="12289" width="9.81640625" style="137" customWidth="1"/>
    <col min="12290" max="12292" width="8.453125" style="137" customWidth="1"/>
    <col min="12293" max="12293" width="9.81640625" style="137" customWidth="1"/>
    <col min="12294" max="12296" width="8.453125" style="137" customWidth="1"/>
    <col min="12297" max="12520" width="10.26953125" style="137"/>
    <col min="12521" max="12521" width="16.81640625" style="137" customWidth="1"/>
    <col min="12522" max="12522" width="4.81640625" style="137" customWidth="1"/>
    <col min="12523" max="12523" width="10.7265625" style="137" customWidth="1"/>
    <col min="12524" max="12524" width="8" style="137" customWidth="1"/>
    <col min="12525" max="12525" width="13.26953125" style="137" customWidth="1"/>
    <col min="12526" max="12528" width="8.453125" style="137" customWidth="1"/>
    <col min="12529" max="12529" width="9.81640625" style="137" customWidth="1"/>
    <col min="12530" max="12532" width="8.453125" style="137" customWidth="1"/>
    <col min="12533" max="12533" width="9.81640625" style="137" customWidth="1"/>
    <col min="12534" max="12536" width="8.453125" style="137" customWidth="1"/>
    <col min="12537" max="12537" width="9.81640625" style="137" customWidth="1"/>
    <col min="12538" max="12540" width="8.453125" style="137" customWidth="1"/>
    <col min="12541" max="12541" width="9.81640625" style="137" customWidth="1"/>
    <col min="12542" max="12544" width="8.453125" style="137" customWidth="1"/>
    <col min="12545" max="12545" width="9.81640625" style="137" customWidth="1"/>
    <col min="12546" max="12548" width="8.453125" style="137" customWidth="1"/>
    <col min="12549" max="12549" width="9.81640625" style="137" customWidth="1"/>
    <col min="12550" max="12552" width="8.453125" style="137" customWidth="1"/>
    <col min="12553" max="12776" width="10.26953125" style="137"/>
    <col min="12777" max="12777" width="16.81640625" style="137" customWidth="1"/>
    <col min="12778" max="12778" width="4.81640625" style="137" customWidth="1"/>
    <col min="12779" max="12779" width="10.7265625" style="137" customWidth="1"/>
    <col min="12780" max="12780" width="8" style="137" customWidth="1"/>
    <col min="12781" max="12781" width="13.26953125" style="137" customWidth="1"/>
    <col min="12782" max="12784" width="8.453125" style="137" customWidth="1"/>
    <col min="12785" max="12785" width="9.81640625" style="137" customWidth="1"/>
    <col min="12786" max="12788" width="8.453125" style="137" customWidth="1"/>
    <col min="12789" max="12789" width="9.81640625" style="137" customWidth="1"/>
    <col min="12790" max="12792" width="8.453125" style="137" customWidth="1"/>
    <col min="12793" max="12793" width="9.81640625" style="137" customWidth="1"/>
    <col min="12794" max="12796" width="8.453125" style="137" customWidth="1"/>
    <col min="12797" max="12797" width="9.81640625" style="137" customWidth="1"/>
    <col min="12798" max="12800" width="8.453125" style="137" customWidth="1"/>
    <col min="12801" max="12801" width="9.81640625" style="137" customWidth="1"/>
    <col min="12802" max="12804" width="8.453125" style="137" customWidth="1"/>
    <col min="12805" max="12805" width="9.81640625" style="137" customWidth="1"/>
    <col min="12806" max="12808" width="8.453125" style="137" customWidth="1"/>
    <col min="12809" max="13032" width="10.26953125" style="137"/>
    <col min="13033" max="13033" width="16.81640625" style="137" customWidth="1"/>
    <col min="13034" max="13034" width="4.81640625" style="137" customWidth="1"/>
    <col min="13035" max="13035" width="10.7265625" style="137" customWidth="1"/>
    <col min="13036" max="13036" width="8" style="137" customWidth="1"/>
    <col min="13037" max="13037" width="13.26953125" style="137" customWidth="1"/>
    <col min="13038" max="13040" width="8.453125" style="137" customWidth="1"/>
    <col min="13041" max="13041" width="9.81640625" style="137" customWidth="1"/>
    <col min="13042" max="13044" width="8.453125" style="137" customWidth="1"/>
    <col min="13045" max="13045" width="9.81640625" style="137" customWidth="1"/>
    <col min="13046" max="13048" width="8.453125" style="137" customWidth="1"/>
    <col min="13049" max="13049" width="9.81640625" style="137" customWidth="1"/>
    <col min="13050" max="13052" width="8.453125" style="137" customWidth="1"/>
    <col min="13053" max="13053" width="9.81640625" style="137" customWidth="1"/>
    <col min="13054" max="13056" width="8.453125" style="137" customWidth="1"/>
    <col min="13057" max="13057" width="9.81640625" style="137" customWidth="1"/>
    <col min="13058" max="13060" width="8.453125" style="137" customWidth="1"/>
    <col min="13061" max="13061" width="9.81640625" style="137" customWidth="1"/>
    <col min="13062" max="13064" width="8.453125" style="137" customWidth="1"/>
    <col min="13065" max="13288" width="10.26953125" style="137"/>
    <col min="13289" max="13289" width="16.81640625" style="137" customWidth="1"/>
    <col min="13290" max="13290" width="4.81640625" style="137" customWidth="1"/>
    <col min="13291" max="13291" width="10.7265625" style="137" customWidth="1"/>
    <col min="13292" max="13292" width="8" style="137" customWidth="1"/>
    <col min="13293" max="13293" width="13.26953125" style="137" customWidth="1"/>
    <col min="13294" max="13296" width="8.453125" style="137" customWidth="1"/>
    <col min="13297" max="13297" width="9.81640625" style="137" customWidth="1"/>
    <col min="13298" max="13300" width="8.453125" style="137" customWidth="1"/>
    <col min="13301" max="13301" width="9.81640625" style="137" customWidth="1"/>
    <col min="13302" max="13304" width="8.453125" style="137" customWidth="1"/>
    <col min="13305" max="13305" width="9.81640625" style="137" customWidth="1"/>
    <col min="13306" max="13308" width="8.453125" style="137" customWidth="1"/>
    <col min="13309" max="13309" width="9.81640625" style="137" customWidth="1"/>
    <col min="13310" max="13312" width="8.453125" style="137" customWidth="1"/>
    <col min="13313" max="13313" width="9.81640625" style="137" customWidth="1"/>
    <col min="13314" max="13316" width="8.453125" style="137" customWidth="1"/>
    <col min="13317" max="13317" width="9.81640625" style="137" customWidth="1"/>
    <col min="13318" max="13320" width="8.453125" style="137" customWidth="1"/>
    <col min="13321" max="13544" width="10.26953125" style="137"/>
    <col min="13545" max="13545" width="16.81640625" style="137" customWidth="1"/>
    <col min="13546" max="13546" width="4.81640625" style="137" customWidth="1"/>
    <col min="13547" max="13547" width="10.7265625" style="137" customWidth="1"/>
    <col min="13548" max="13548" width="8" style="137" customWidth="1"/>
    <col min="13549" max="13549" width="13.26953125" style="137" customWidth="1"/>
    <col min="13550" max="13552" width="8.453125" style="137" customWidth="1"/>
    <col min="13553" max="13553" width="9.81640625" style="137" customWidth="1"/>
    <col min="13554" max="13556" width="8.453125" style="137" customWidth="1"/>
    <col min="13557" max="13557" width="9.81640625" style="137" customWidth="1"/>
    <col min="13558" max="13560" width="8.453125" style="137" customWidth="1"/>
    <col min="13561" max="13561" width="9.81640625" style="137" customWidth="1"/>
    <col min="13562" max="13564" width="8.453125" style="137" customWidth="1"/>
    <col min="13565" max="13565" width="9.81640625" style="137" customWidth="1"/>
    <col min="13566" max="13568" width="8.453125" style="137" customWidth="1"/>
    <col min="13569" max="13569" width="9.81640625" style="137" customWidth="1"/>
    <col min="13570" max="13572" width="8.453125" style="137" customWidth="1"/>
    <col min="13573" max="13573" width="9.81640625" style="137" customWidth="1"/>
    <col min="13574" max="13576" width="8.453125" style="137" customWidth="1"/>
    <col min="13577" max="13800" width="10.26953125" style="137"/>
    <col min="13801" max="13801" width="16.81640625" style="137" customWidth="1"/>
    <col min="13802" max="13802" width="4.81640625" style="137" customWidth="1"/>
    <col min="13803" max="13803" width="10.7265625" style="137" customWidth="1"/>
    <col min="13804" max="13804" width="8" style="137" customWidth="1"/>
    <col min="13805" max="13805" width="13.26953125" style="137" customWidth="1"/>
    <col min="13806" max="13808" width="8.453125" style="137" customWidth="1"/>
    <col min="13809" max="13809" width="9.81640625" style="137" customWidth="1"/>
    <col min="13810" max="13812" width="8.453125" style="137" customWidth="1"/>
    <col min="13813" max="13813" width="9.81640625" style="137" customWidth="1"/>
    <col min="13814" max="13816" width="8.453125" style="137" customWidth="1"/>
    <col min="13817" max="13817" width="9.81640625" style="137" customWidth="1"/>
    <col min="13818" max="13820" width="8.453125" style="137" customWidth="1"/>
    <col min="13821" max="13821" width="9.81640625" style="137" customWidth="1"/>
    <col min="13822" max="13824" width="8.453125" style="137" customWidth="1"/>
    <col min="13825" max="13825" width="9.81640625" style="137" customWidth="1"/>
    <col min="13826" max="13828" width="8.453125" style="137" customWidth="1"/>
    <col min="13829" max="13829" width="9.81640625" style="137" customWidth="1"/>
    <col min="13830" max="13832" width="8.453125" style="137" customWidth="1"/>
    <col min="13833" max="14056" width="10.26953125" style="137"/>
    <col min="14057" max="14057" width="16.81640625" style="137" customWidth="1"/>
    <col min="14058" max="14058" width="4.81640625" style="137" customWidth="1"/>
    <col min="14059" max="14059" width="10.7265625" style="137" customWidth="1"/>
    <col min="14060" max="14060" width="8" style="137" customWidth="1"/>
    <col min="14061" max="14061" width="13.26953125" style="137" customWidth="1"/>
    <col min="14062" max="14064" width="8.453125" style="137" customWidth="1"/>
    <col min="14065" max="14065" width="9.81640625" style="137" customWidth="1"/>
    <col min="14066" max="14068" width="8.453125" style="137" customWidth="1"/>
    <col min="14069" max="14069" width="9.81640625" style="137" customWidth="1"/>
    <col min="14070" max="14072" width="8.453125" style="137" customWidth="1"/>
    <col min="14073" max="14073" width="9.81640625" style="137" customWidth="1"/>
    <col min="14074" max="14076" width="8.453125" style="137" customWidth="1"/>
    <col min="14077" max="14077" width="9.81640625" style="137" customWidth="1"/>
    <col min="14078" max="14080" width="8.453125" style="137" customWidth="1"/>
    <col min="14081" max="14081" width="9.81640625" style="137" customWidth="1"/>
    <col min="14082" max="14084" width="8.453125" style="137" customWidth="1"/>
    <col min="14085" max="14085" width="9.81640625" style="137" customWidth="1"/>
    <col min="14086" max="14088" width="8.453125" style="137" customWidth="1"/>
    <col min="14089" max="14312" width="10.26953125" style="137"/>
    <col min="14313" max="14313" width="16.81640625" style="137" customWidth="1"/>
    <col min="14314" max="14314" width="4.81640625" style="137" customWidth="1"/>
    <col min="14315" max="14315" width="10.7265625" style="137" customWidth="1"/>
    <col min="14316" max="14316" width="8" style="137" customWidth="1"/>
    <col min="14317" max="14317" width="13.26953125" style="137" customWidth="1"/>
    <col min="14318" max="14320" width="8.453125" style="137" customWidth="1"/>
    <col min="14321" max="14321" width="9.81640625" style="137" customWidth="1"/>
    <col min="14322" max="14324" width="8.453125" style="137" customWidth="1"/>
    <col min="14325" max="14325" width="9.81640625" style="137" customWidth="1"/>
    <col min="14326" max="14328" width="8.453125" style="137" customWidth="1"/>
    <col min="14329" max="14329" width="9.81640625" style="137" customWidth="1"/>
    <col min="14330" max="14332" width="8.453125" style="137" customWidth="1"/>
    <col min="14333" max="14333" width="9.81640625" style="137" customWidth="1"/>
    <col min="14334" max="14336" width="8.453125" style="137" customWidth="1"/>
    <col min="14337" max="14337" width="9.81640625" style="137" customWidth="1"/>
    <col min="14338" max="14340" width="8.453125" style="137" customWidth="1"/>
    <col min="14341" max="14341" width="9.81640625" style="137" customWidth="1"/>
    <col min="14342" max="14344" width="8.453125" style="137" customWidth="1"/>
    <col min="14345" max="14568" width="10.26953125" style="137"/>
    <col min="14569" max="14569" width="16.81640625" style="137" customWidth="1"/>
    <col min="14570" max="14570" width="4.81640625" style="137" customWidth="1"/>
    <col min="14571" max="14571" width="10.7265625" style="137" customWidth="1"/>
    <col min="14572" max="14572" width="8" style="137" customWidth="1"/>
    <col min="14573" max="14573" width="13.26953125" style="137" customWidth="1"/>
    <col min="14574" max="14576" width="8.453125" style="137" customWidth="1"/>
    <col min="14577" max="14577" width="9.81640625" style="137" customWidth="1"/>
    <col min="14578" max="14580" width="8.453125" style="137" customWidth="1"/>
    <col min="14581" max="14581" width="9.81640625" style="137" customWidth="1"/>
    <col min="14582" max="14584" width="8.453125" style="137" customWidth="1"/>
    <col min="14585" max="14585" width="9.81640625" style="137" customWidth="1"/>
    <col min="14586" max="14588" width="8.453125" style="137" customWidth="1"/>
    <col min="14589" max="14589" width="9.81640625" style="137" customWidth="1"/>
    <col min="14590" max="14592" width="8.453125" style="137" customWidth="1"/>
    <col min="14593" max="14593" width="9.81640625" style="137" customWidth="1"/>
    <col min="14594" max="14596" width="8.453125" style="137" customWidth="1"/>
    <col min="14597" max="14597" width="9.81640625" style="137" customWidth="1"/>
    <col min="14598" max="14600" width="8.453125" style="137" customWidth="1"/>
    <col min="14601" max="14824" width="10.26953125" style="137"/>
    <col min="14825" max="14825" width="16.81640625" style="137" customWidth="1"/>
    <col min="14826" max="14826" width="4.81640625" style="137" customWidth="1"/>
    <col min="14827" max="14827" width="10.7265625" style="137" customWidth="1"/>
    <col min="14828" max="14828" width="8" style="137" customWidth="1"/>
    <col min="14829" max="14829" width="13.26953125" style="137" customWidth="1"/>
    <col min="14830" max="14832" width="8.453125" style="137" customWidth="1"/>
    <col min="14833" max="14833" width="9.81640625" style="137" customWidth="1"/>
    <col min="14834" max="14836" width="8.453125" style="137" customWidth="1"/>
    <col min="14837" max="14837" width="9.81640625" style="137" customWidth="1"/>
    <col min="14838" max="14840" width="8.453125" style="137" customWidth="1"/>
    <col min="14841" max="14841" width="9.81640625" style="137" customWidth="1"/>
    <col min="14842" max="14844" width="8.453125" style="137" customWidth="1"/>
    <col min="14845" max="14845" width="9.81640625" style="137" customWidth="1"/>
    <col min="14846" max="14848" width="8.453125" style="137" customWidth="1"/>
    <col min="14849" max="14849" width="9.81640625" style="137" customWidth="1"/>
    <col min="14850" max="14852" width="8.453125" style="137" customWidth="1"/>
    <col min="14853" max="14853" width="9.81640625" style="137" customWidth="1"/>
    <col min="14854" max="14856" width="8.453125" style="137" customWidth="1"/>
    <col min="14857" max="15080" width="10.26953125" style="137"/>
    <col min="15081" max="15081" width="16.81640625" style="137" customWidth="1"/>
    <col min="15082" max="15082" width="4.81640625" style="137" customWidth="1"/>
    <col min="15083" max="15083" width="10.7265625" style="137" customWidth="1"/>
    <col min="15084" max="15084" width="8" style="137" customWidth="1"/>
    <col min="15085" max="15085" width="13.26953125" style="137" customWidth="1"/>
    <col min="15086" max="15088" width="8.453125" style="137" customWidth="1"/>
    <col min="15089" max="15089" width="9.81640625" style="137" customWidth="1"/>
    <col min="15090" max="15092" width="8.453125" style="137" customWidth="1"/>
    <col min="15093" max="15093" width="9.81640625" style="137" customWidth="1"/>
    <col min="15094" max="15096" width="8.453125" style="137" customWidth="1"/>
    <col min="15097" max="15097" width="9.81640625" style="137" customWidth="1"/>
    <col min="15098" max="15100" width="8.453125" style="137" customWidth="1"/>
    <col min="15101" max="15101" width="9.81640625" style="137" customWidth="1"/>
    <col min="15102" max="15104" width="8.453125" style="137" customWidth="1"/>
    <col min="15105" max="15105" width="9.81640625" style="137" customWidth="1"/>
    <col min="15106" max="15108" width="8.453125" style="137" customWidth="1"/>
    <col min="15109" max="15109" width="9.81640625" style="137" customWidth="1"/>
    <col min="15110" max="15112" width="8.453125" style="137" customWidth="1"/>
    <col min="15113" max="15336" width="10.26953125" style="137"/>
    <col min="15337" max="15337" width="16.81640625" style="137" customWidth="1"/>
    <col min="15338" max="15338" width="4.81640625" style="137" customWidth="1"/>
    <col min="15339" max="15339" width="10.7265625" style="137" customWidth="1"/>
    <col min="15340" max="15340" width="8" style="137" customWidth="1"/>
    <col min="15341" max="15341" width="13.26953125" style="137" customWidth="1"/>
    <col min="15342" max="15344" width="8.453125" style="137" customWidth="1"/>
    <col min="15345" max="15345" width="9.81640625" style="137" customWidth="1"/>
    <col min="15346" max="15348" width="8.453125" style="137" customWidth="1"/>
    <col min="15349" max="15349" width="9.81640625" style="137" customWidth="1"/>
    <col min="15350" max="15352" width="8.453125" style="137" customWidth="1"/>
    <col min="15353" max="15353" width="9.81640625" style="137" customWidth="1"/>
    <col min="15354" max="15356" width="8.453125" style="137" customWidth="1"/>
    <col min="15357" max="15357" width="9.81640625" style="137" customWidth="1"/>
    <col min="15358" max="15360" width="8.453125" style="137" customWidth="1"/>
    <col min="15361" max="15361" width="9.81640625" style="137" customWidth="1"/>
    <col min="15362" max="15364" width="8.453125" style="137" customWidth="1"/>
    <col min="15365" max="15365" width="9.81640625" style="137" customWidth="1"/>
    <col min="15366" max="15368" width="8.453125" style="137" customWidth="1"/>
    <col min="15369" max="15592" width="10.26953125" style="137"/>
    <col min="15593" max="15593" width="16.81640625" style="137" customWidth="1"/>
    <col min="15594" max="15594" width="4.81640625" style="137" customWidth="1"/>
    <col min="15595" max="15595" width="10.7265625" style="137" customWidth="1"/>
    <col min="15596" max="15596" width="8" style="137" customWidth="1"/>
    <col min="15597" max="15597" width="13.26953125" style="137" customWidth="1"/>
    <col min="15598" max="15600" width="8.453125" style="137" customWidth="1"/>
    <col min="15601" max="15601" width="9.81640625" style="137" customWidth="1"/>
    <col min="15602" max="15604" width="8.453125" style="137" customWidth="1"/>
    <col min="15605" max="15605" width="9.81640625" style="137" customWidth="1"/>
    <col min="15606" max="15608" width="8.453125" style="137" customWidth="1"/>
    <col min="15609" max="15609" width="9.81640625" style="137" customWidth="1"/>
    <col min="15610" max="15612" width="8.453125" style="137" customWidth="1"/>
    <col min="15613" max="15613" width="9.81640625" style="137" customWidth="1"/>
    <col min="15614" max="15616" width="8.453125" style="137" customWidth="1"/>
    <col min="15617" max="15617" width="9.81640625" style="137" customWidth="1"/>
    <col min="15618" max="15620" width="8.453125" style="137" customWidth="1"/>
    <col min="15621" max="15621" width="9.81640625" style="137" customWidth="1"/>
    <col min="15622" max="15624" width="8.453125" style="137" customWidth="1"/>
    <col min="15625" max="15848" width="10.26953125" style="137"/>
    <col min="15849" max="15849" width="16.81640625" style="137" customWidth="1"/>
    <col min="15850" max="15850" width="4.81640625" style="137" customWidth="1"/>
    <col min="15851" max="15851" width="10.7265625" style="137" customWidth="1"/>
    <col min="15852" max="15852" width="8" style="137" customWidth="1"/>
    <col min="15853" max="15853" width="13.26953125" style="137" customWidth="1"/>
    <col min="15854" max="15856" width="8.453125" style="137" customWidth="1"/>
    <col min="15857" max="15857" width="9.81640625" style="137" customWidth="1"/>
    <col min="15858" max="15860" width="8.453125" style="137" customWidth="1"/>
    <col min="15861" max="15861" width="9.81640625" style="137" customWidth="1"/>
    <col min="15862" max="15864" width="8.453125" style="137" customWidth="1"/>
    <col min="15865" max="15865" width="9.81640625" style="137" customWidth="1"/>
    <col min="15866" max="15868" width="8.453125" style="137" customWidth="1"/>
    <col min="15869" max="15869" width="9.81640625" style="137" customWidth="1"/>
    <col min="15870" max="15872" width="8.453125" style="137" customWidth="1"/>
    <col min="15873" max="15873" width="9.81640625" style="137" customWidth="1"/>
    <col min="15874" max="15876" width="8.453125" style="137" customWidth="1"/>
    <col min="15877" max="15877" width="9.81640625" style="137" customWidth="1"/>
    <col min="15878" max="15880" width="8.453125" style="137" customWidth="1"/>
    <col min="15881" max="16104" width="10.26953125" style="137"/>
    <col min="16105" max="16105" width="16.81640625" style="137" customWidth="1"/>
    <col min="16106" max="16106" width="4.81640625" style="137" customWidth="1"/>
    <col min="16107" max="16107" width="10.7265625" style="137" customWidth="1"/>
    <col min="16108" max="16108" width="8" style="137" customWidth="1"/>
    <col min="16109" max="16109" width="13.26953125" style="137" customWidth="1"/>
    <col min="16110" max="16112" width="8.453125" style="137" customWidth="1"/>
    <col min="16113" max="16113" width="9.81640625" style="137" customWidth="1"/>
    <col min="16114" max="16116" width="8.453125" style="137" customWidth="1"/>
    <col min="16117" max="16117" width="9.81640625" style="137" customWidth="1"/>
    <col min="16118" max="16120" width="8.453125" style="137" customWidth="1"/>
    <col min="16121" max="16121" width="9.81640625" style="137" customWidth="1"/>
    <col min="16122" max="16124" width="8.453125" style="137" customWidth="1"/>
    <col min="16125" max="16125" width="9.81640625" style="137" customWidth="1"/>
    <col min="16126" max="16128" width="8.453125" style="137" customWidth="1"/>
    <col min="16129" max="16129" width="9.81640625" style="137" customWidth="1"/>
    <col min="16130" max="16132" width="8.453125" style="137" customWidth="1"/>
    <col min="16133" max="16133" width="9.81640625" style="137" customWidth="1"/>
    <col min="16134" max="16136" width="8.453125" style="137" customWidth="1"/>
    <col min="16137" max="16384" width="10.26953125" style="137"/>
  </cols>
  <sheetData>
    <row r="1" spans="1:90" s="134" customFormat="1" ht="12.5">
      <c r="A1" s="27" t="s">
        <v>59</v>
      </c>
    </row>
    <row r="2" spans="1:90" s="134" customFormat="1" ht="12.5">
      <c r="A2" s="134" t="s">
        <v>122</v>
      </c>
      <c r="B2" s="134" t="s">
        <v>139</v>
      </c>
    </row>
    <row r="3" spans="1:90" s="134" customFormat="1" ht="12.5">
      <c r="A3" s="134" t="s">
        <v>62</v>
      </c>
    </row>
    <row r="4" spans="1:90" s="134" customFormat="1" ht="12.5">
      <c r="A4" s="27" t="s">
        <v>63</v>
      </c>
    </row>
    <row r="5" spans="1:90" s="134" customFormat="1" ht="12.5"/>
    <row r="6" spans="1:90" ht="10.5">
      <c r="A6" s="135" t="s">
        <v>140</v>
      </c>
      <c r="B6" s="135"/>
      <c r="C6" s="135"/>
      <c r="D6" s="135"/>
      <c r="E6" s="135"/>
      <c r="F6" s="135"/>
      <c r="G6" s="135"/>
      <c r="H6" s="135"/>
      <c r="I6" s="135"/>
      <c r="J6" s="135"/>
      <c r="K6" s="135"/>
      <c r="L6" s="135"/>
      <c r="M6" s="135"/>
      <c r="N6" s="135"/>
      <c r="O6" s="135"/>
      <c r="P6" s="135"/>
      <c r="Q6" s="135"/>
      <c r="R6" s="135"/>
      <c r="S6" s="135"/>
      <c r="T6" s="136"/>
    </row>
    <row r="7" spans="1:90" ht="10.5">
      <c r="A7" s="135" t="s">
        <v>141</v>
      </c>
      <c r="B7" s="135"/>
      <c r="C7" s="135"/>
      <c r="D7" s="135"/>
      <c r="E7" s="135"/>
      <c r="F7" s="135"/>
      <c r="G7" s="135"/>
      <c r="H7" s="135"/>
      <c r="I7" s="135"/>
      <c r="J7" s="135"/>
      <c r="K7" s="135"/>
      <c r="L7" s="135"/>
      <c r="M7" s="135"/>
      <c r="N7" s="135"/>
      <c r="O7" s="135"/>
      <c r="P7" s="135"/>
      <c r="Q7" s="135"/>
      <c r="R7" s="135"/>
      <c r="S7" s="135"/>
      <c r="T7" s="136"/>
    </row>
    <row r="8" spans="1:90" ht="28.5" customHeight="1">
      <c r="A8" s="825" t="s">
        <v>142</v>
      </c>
      <c r="B8" s="826"/>
      <c r="C8" s="826"/>
      <c r="D8" s="826"/>
      <c r="E8" s="826"/>
      <c r="F8" s="826"/>
      <c r="G8" s="826"/>
      <c r="H8" s="826"/>
      <c r="I8" s="826"/>
      <c r="J8" s="826"/>
      <c r="K8" s="826"/>
      <c r="L8" s="826"/>
      <c r="M8" s="826"/>
      <c r="N8" s="826"/>
      <c r="O8" s="826"/>
      <c r="P8" s="826"/>
      <c r="Q8" s="826"/>
      <c r="R8" s="826"/>
      <c r="S8" s="826"/>
      <c r="T8" s="136"/>
    </row>
    <row r="9" spans="1:90" ht="20.149999999999999" customHeight="1" thickBot="1">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c r="A10" s="827"/>
      <c r="B10" s="828" t="s">
        <v>143</v>
      </c>
      <c r="C10" s="829" t="s">
        <v>144</v>
      </c>
      <c r="D10" s="830" t="s">
        <v>145</v>
      </c>
      <c r="E10" s="831"/>
      <c r="F10" s="831"/>
      <c r="G10" s="831"/>
      <c r="H10" s="831"/>
      <c r="I10" s="831"/>
      <c r="J10" s="831"/>
      <c r="K10" s="832"/>
      <c r="L10" s="830" t="s">
        <v>146</v>
      </c>
      <c r="M10" s="831"/>
      <c r="N10" s="831"/>
      <c r="O10" s="831"/>
      <c r="P10" s="831"/>
      <c r="Q10" s="831"/>
      <c r="R10" s="831"/>
      <c r="S10" s="832"/>
      <c r="T10" s="140"/>
      <c r="U10" s="140"/>
      <c r="V10" s="140"/>
      <c r="W10" s="830" t="s">
        <v>146</v>
      </c>
      <c r="X10" s="831"/>
      <c r="Y10" s="831"/>
      <c r="Z10" s="831"/>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5" customHeight="1">
      <c r="A11" s="827"/>
      <c r="B11" s="828"/>
      <c r="C11" s="829"/>
      <c r="D11" s="833"/>
      <c r="E11" s="834"/>
      <c r="F11" s="834"/>
      <c r="G11" s="834"/>
      <c r="H11" s="834"/>
      <c r="I11" s="834"/>
      <c r="J11" s="834"/>
      <c r="K11" s="835"/>
      <c r="L11" s="836"/>
      <c r="M11" s="837"/>
      <c r="N11" s="837"/>
      <c r="O11" s="837"/>
      <c r="P11" s="837"/>
      <c r="Q11" s="837"/>
      <c r="R11" s="837"/>
      <c r="S11" s="838"/>
      <c r="W11" s="836"/>
      <c r="X11" s="837"/>
      <c r="Y11" s="837"/>
      <c r="Z11" s="837"/>
    </row>
    <row r="12" spans="1:90" s="142" customFormat="1" ht="14.25" customHeight="1">
      <c r="A12" s="827"/>
      <c r="B12" s="828"/>
      <c r="C12" s="829"/>
      <c r="D12" s="839" t="s">
        <v>147</v>
      </c>
      <c r="E12" s="840"/>
      <c r="F12" s="840"/>
      <c r="G12" s="840"/>
      <c r="H12" s="840"/>
      <c r="I12" s="840"/>
      <c r="J12" s="840"/>
      <c r="K12" s="841"/>
      <c r="L12" s="839" t="s">
        <v>147</v>
      </c>
      <c r="M12" s="840"/>
      <c r="N12" s="840"/>
      <c r="O12" s="840"/>
      <c r="P12" s="840"/>
      <c r="Q12" s="840"/>
      <c r="R12" s="840"/>
      <c r="S12" s="841"/>
      <c r="W12" s="839" t="s">
        <v>147</v>
      </c>
      <c r="X12" s="840"/>
      <c r="Y12" s="840"/>
      <c r="Z12" s="840"/>
    </row>
    <row r="13" spans="1:90" s="142" customFormat="1" ht="48.75" customHeight="1">
      <c r="A13" s="827"/>
      <c r="B13" s="828"/>
      <c r="C13" s="829"/>
      <c r="D13" s="842" t="s">
        <v>148</v>
      </c>
      <c r="E13" s="843"/>
      <c r="F13" s="844" t="s">
        <v>149</v>
      </c>
      <c r="G13" s="843"/>
      <c r="H13" s="844" t="s">
        <v>150</v>
      </c>
      <c r="I13" s="843"/>
      <c r="J13" s="823" t="s">
        <v>151</v>
      </c>
      <c r="K13" s="824"/>
      <c r="L13" s="842" t="s">
        <v>148</v>
      </c>
      <c r="M13" s="843"/>
      <c r="N13" s="844" t="s">
        <v>149</v>
      </c>
      <c r="O13" s="843"/>
      <c r="P13" s="844" t="s">
        <v>150</v>
      </c>
      <c r="Q13" s="843"/>
      <c r="R13" s="823" t="s">
        <v>151</v>
      </c>
      <c r="S13" s="824"/>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c r="A14" s="827"/>
      <c r="B14" s="828"/>
      <c r="C14" s="143">
        <v>1</v>
      </c>
      <c r="D14" s="849">
        <v>2</v>
      </c>
      <c r="E14" s="850"/>
      <c r="F14" s="845">
        <v>3</v>
      </c>
      <c r="G14" s="846"/>
      <c r="H14" s="845">
        <v>4</v>
      </c>
      <c r="I14" s="846"/>
      <c r="J14" s="847">
        <v>5</v>
      </c>
      <c r="K14" s="848"/>
      <c r="L14" s="851">
        <v>6</v>
      </c>
      <c r="M14" s="846"/>
      <c r="N14" s="845">
        <v>7</v>
      </c>
      <c r="O14" s="846"/>
      <c r="P14" s="845">
        <v>8</v>
      </c>
      <c r="Q14" s="846"/>
      <c r="R14" s="847">
        <v>9</v>
      </c>
      <c r="S14" s="848"/>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3"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3"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3"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3"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3" customHeight="1">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3"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3"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3"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3"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3"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3"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3"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3"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3"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3"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3"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3"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3"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3"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3"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3"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3"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3"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3"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3"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3"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3"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3"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3"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3"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3"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3"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3"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3"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3" customHeight="1">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3"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3"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3" customHeight="1">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3"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3"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3"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3"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3"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3"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3"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3"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3"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3"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3"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3" customHeight="1">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c r="A73" s="221" t="s">
        <v>169</v>
      </c>
    </row>
    <row r="74" spans="1:90" s="136" customFormat="1">
      <c r="A74" s="222" t="s">
        <v>58</v>
      </c>
    </row>
  </sheetData>
  <sortState ref="AK15:AL42">
    <sortCondition descending="1" ref="AL15:AL42"/>
  </sortState>
  <mergeCells count="26">
    <mergeCell ref="A8:S8"/>
    <mergeCell ref="A10:A14"/>
    <mergeCell ref="B10:B14"/>
    <mergeCell ref="C10:C13"/>
    <mergeCell ref="D10:K11"/>
    <mergeCell ref="L10:S11"/>
    <mergeCell ref="D12:K12"/>
    <mergeCell ref="L12:S12"/>
    <mergeCell ref="D13:E13"/>
    <mergeCell ref="F13:G13"/>
    <mergeCell ref="P14:Q14"/>
    <mergeCell ref="R14:S14"/>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topLeftCell="E1" zoomScale="110" zoomScaleNormal="110" workbookViewId="0">
      <selection activeCell="F18" sqref="F18"/>
    </sheetView>
  </sheetViews>
  <sheetFormatPr defaultColWidth="8.81640625" defaultRowHeight="12.5"/>
  <cols>
    <col min="1" max="1" width="5" style="727" bestFit="1" customWidth="1"/>
    <col min="2" max="2" width="16" style="727" bestFit="1" customWidth="1"/>
    <col min="3" max="3" width="82.7265625" style="727" bestFit="1" customWidth="1"/>
    <col min="4" max="4" width="33.26953125" style="757" bestFit="1" customWidth="1"/>
    <col min="5" max="5" width="24" style="757" customWidth="1"/>
    <col min="6" max="6" width="27.1796875" style="727" customWidth="1"/>
    <col min="7" max="7" width="26.453125" style="727" bestFit="1" customWidth="1"/>
    <col min="8" max="9" width="8.81640625" style="727"/>
    <col min="10" max="10" width="35.453125" style="727" bestFit="1" customWidth="1"/>
    <col min="11" max="16384" width="8.81640625" style="727"/>
  </cols>
  <sheetData>
    <row r="1" spans="1:15" ht="13">
      <c r="A1" s="732" t="s">
        <v>387</v>
      </c>
      <c r="B1" s="725" t="s">
        <v>373</v>
      </c>
      <c r="C1" s="725" t="s">
        <v>375</v>
      </c>
      <c r="D1" s="755" t="s">
        <v>544</v>
      </c>
      <c r="E1" s="755" t="s">
        <v>486</v>
      </c>
      <c r="F1" s="725" t="s">
        <v>502</v>
      </c>
      <c r="G1" s="725" t="s">
        <v>483</v>
      </c>
      <c r="H1" s="725" t="s">
        <v>374</v>
      </c>
      <c r="I1" s="725" t="s">
        <v>379</v>
      </c>
      <c r="J1" s="725" t="s">
        <v>378</v>
      </c>
      <c r="K1" s="725" t="s">
        <v>499</v>
      </c>
      <c r="L1" s="725" t="s">
        <v>500</v>
      </c>
      <c r="M1" s="725" t="s">
        <v>539</v>
      </c>
      <c r="N1" s="725" t="s">
        <v>541</v>
      </c>
      <c r="O1" s="725" t="s">
        <v>542</v>
      </c>
    </row>
    <row r="2" spans="1:15">
      <c r="A2" s="727" t="s">
        <v>388</v>
      </c>
      <c r="B2" s="772" t="s">
        <v>345</v>
      </c>
      <c r="C2" s="760" t="s">
        <v>577</v>
      </c>
      <c r="D2" s="754" t="s">
        <v>550</v>
      </c>
      <c r="E2" s="779" t="s">
        <v>587</v>
      </c>
      <c r="F2" s="706" t="s">
        <v>599</v>
      </c>
      <c r="G2" s="706" t="s">
        <v>619</v>
      </c>
      <c r="H2" s="706">
        <v>2013</v>
      </c>
      <c r="I2" s="727">
        <v>194</v>
      </c>
      <c r="J2" s="730" t="s">
        <v>377</v>
      </c>
      <c r="K2" s="727">
        <v>3000</v>
      </c>
      <c r="L2" s="727">
        <v>15000</v>
      </c>
      <c r="M2" s="727">
        <v>0</v>
      </c>
      <c r="N2" s="727">
        <v>3000</v>
      </c>
      <c r="O2" s="727">
        <v>4</v>
      </c>
    </row>
    <row r="3" spans="1:15">
      <c r="A3" s="727" t="s">
        <v>388</v>
      </c>
      <c r="B3" s="772" t="s">
        <v>344</v>
      </c>
      <c r="C3" s="760" t="s">
        <v>578</v>
      </c>
      <c r="D3" s="754" t="s">
        <v>551</v>
      </c>
      <c r="E3" s="779" t="s">
        <v>588</v>
      </c>
      <c r="F3" s="706" t="s">
        <v>599</v>
      </c>
      <c r="G3" s="706" t="s">
        <v>619</v>
      </c>
      <c r="H3" s="706">
        <v>2013</v>
      </c>
      <c r="I3" s="727">
        <v>194</v>
      </c>
      <c r="J3" s="730" t="s">
        <v>377</v>
      </c>
      <c r="K3" s="727">
        <v>3000</v>
      </c>
      <c r="L3" s="727">
        <v>15000</v>
      </c>
      <c r="M3" s="727">
        <v>0</v>
      </c>
      <c r="N3" s="727">
        <v>3000</v>
      </c>
      <c r="O3" s="727">
        <v>4</v>
      </c>
    </row>
    <row r="4" spans="1:15">
      <c r="A4" s="727" t="s">
        <v>389</v>
      </c>
      <c r="B4" s="772" t="s">
        <v>346</v>
      </c>
      <c r="C4" s="760" t="s">
        <v>579</v>
      </c>
      <c r="D4" s="754" t="s">
        <v>552</v>
      </c>
      <c r="E4" s="779" t="s">
        <v>589</v>
      </c>
      <c r="F4" s="706" t="s">
        <v>600</v>
      </c>
      <c r="G4" s="706" t="s">
        <v>619</v>
      </c>
      <c r="H4" s="706">
        <v>2013</v>
      </c>
      <c r="I4" s="727">
        <v>195</v>
      </c>
      <c r="J4" s="731" t="s">
        <v>380</v>
      </c>
      <c r="K4" s="727">
        <v>20000</v>
      </c>
      <c r="L4" s="727">
        <v>120000</v>
      </c>
      <c r="M4" s="727">
        <v>0</v>
      </c>
      <c r="N4" s="727">
        <v>20000</v>
      </c>
      <c r="O4" s="727">
        <v>5</v>
      </c>
    </row>
    <row r="5" spans="1:15">
      <c r="A5" s="727" t="s">
        <v>390</v>
      </c>
      <c r="B5" s="772" t="s">
        <v>347</v>
      </c>
      <c r="C5" s="760" t="s">
        <v>580</v>
      </c>
      <c r="D5" s="754" t="s">
        <v>562</v>
      </c>
      <c r="E5" s="779" t="s">
        <v>590</v>
      </c>
      <c r="F5" s="706" t="s">
        <v>600</v>
      </c>
      <c r="G5" s="706" t="s">
        <v>619</v>
      </c>
      <c r="H5" s="706">
        <v>2013</v>
      </c>
      <c r="I5" s="727">
        <v>195</v>
      </c>
      <c r="J5" s="731" t="s">
        <v>380</v>
      </c>
      <c r="K5" s="727">
        <v>15000</v>
      </c>
      <c r="L5" s="727">
        <v>75000</v>
      </c>
      <c r="M5" s="727">
        <v>0</v>
      </c>
      <c r="N5" s="727">
        <v>15000</v>
      </c>
      <c r="O5" s="727">
        <v>4</v>
      </c>
    </row>
    <row r="6" spans="1:15">
      <c r="A6" s="765" t="s">
        <v>391</v>
      </c>
      <c r="B6" s="766" t="s">
        <v>349</v>
      </c>
      <c r="C6" s="767" t="s">
        <v>501</v>
      </c>
      <c r="D6" s="754" t="s">
        <v>549</v>
      </c>
      <c r="E6" s="779" t="s">
        <v>591</v>
      </c>
      <c r="F6" s="706" t="s">
        <v>601</v>
      </c>
      <c r="G6" s="706" t="s">
        <v>484</v>
      </c>
      <c r="H6" s="706">
        <v>2013</v>
      </c>
      <c r="I6" s="727">
        <v>207</v>
      </c>
      <c r="J6" s="731" t="s">
        <v>383</v>
      </c>
      <c r="K6" s="727">
        <v>2</v>
      </c>
      <c r="L6" s="727">
        <v>5</v>
      </c>
      <c r="M6" s="727">
        <v>1</v>
      </c>
      <c r="N6" s="727">
        <v>1</v>
      </c>
      <c r="O6" s="727">
        <v>3</v>
      </c>
    </row>
    <row r="7" spans="1:15">
      <c r="A7" s="765" t="s">
        <v>391</v>
      </c>
      <c r="B7" s="766" t="s">
        <v>348</v>
      </c>
      <c r="C7" s="767" t="s">
        <v>487</v>
      </c>
      <c r="D7" s="754" t="s">
        <v>563</v>
      </c>
      <c r="E7" s="779" t="s">
        <v>592</v>
      </c>
      <c r="F7" s="706" t="s">
        <v>602</v>
      </c>
      <c r="G7" s="706" t="s">
        <v>484</v>
      </c>
      <c r="H7" s="706">
        <v>2013</v>
      </c>
      <c r="I7" s="727">
        <v>207</v>
      </c>
      <c r="J7" s="731" t="s">
        <v>383</v>
      </c>
      <c r="K7" s="727">
        <v>0</v>
      </c>
      <c r="L7" s="727">
        <v>1</v>
      </c>
      <c r="M7" s="727">
        <v>2</v>
      </c>
      <c r="N7" s="727" t="s">
        <v>543</v>
      </c>
      <c r="O7" s="727">
        <v>5</v>
      </c>
    </row>
    <row r="8" spans="1:15">
      <c r="A8" s="765" t="s">
        <v>391</v>
      </c>
      <c r="B8" s="766" t="s">
        <v>350</v>
      </c>
      <c r="C8" s="767" t="s">
        <v>488</v>
      </c>
      <c r="D8" s="754" t="s">
        <v>564</v>
      </c>
      <c r="E8" s="779" t="s">
        <v>593</v>
      </c>
      <c r="F8" s="706" t="s">
        <v>603</v>
      </c>
      <c r="G8" s="706" t="s">
        <v>484</v>
      </c>
      <c r="H8" s="706">
        <v>2013</v>
      </c>
      <c r="I8" s="727">
        <v>207</v>
      </c>
      <c r="J8" s="731" t="s">
        <v>383</v>
      </c>
      <c r="K8" s="727">
        <v>2</v>
      </c>
      <c r="L8" s="727">
        <v>5</v>
      </c>
      <c r="M8" s="727">
        <v>1</v>
      </c>
      <c r="N8" s="727">
        <v>1</v>
      </c>
      <c r="O8" s="727">
        <v>3</v>
      </c>
    </row>
    <row r="9" spans="1:15">
      <c r="A9" s="765" t="s">
        <v>392</v>
      </c>
      <c r="B9" s="766" t="s">
        <v>351</v>
      </c>
      <c r="C9" s="767" t="s">
        <v>485</v>
      </c>
      <c r="D9" s="778" t="s">
        <v>581</v>
      </c>
      <c r="E9" s="779" t="s">
        <v>594</v>
      </c>
      <c r="F9" s="706" t="s">
        <v>608</v>
      </c>
      <c r="G9" s="706" t="s">
        <v>620</v>
      </c>
      <c r="H9" s="706">
        <v>2013</v>
      </c>
      <c r="I9" s="727">
        <v>230</v>
      </c>
      <c r="J9" s="731" t="s">
        <v>384</v>
      </c>
      <c r="K9" s="727">
        <v>5</v>
      </c>
      <c r="L9" s="727">
        <v>20</v>
      </c>
      <c r="M9" s="727">
        <v>0</v>
      </c>
      <c r="N9" s="727">
        <v>5</v>
      </c>
      <c r="O9" s="727">
        <v>3</v>
      </c>
    </row>
    <row r="10" spans="1:15">
      <c r="A10" s="768" t="s">
        <v>394</v>
      </c>
      <c r="B10" s="769" t="s">
        <v>352</v>
      </c>
      <c r="C10" s="770" t="s">
        <v>606</v>
      </c>
      <c r="D10" s="778" t="s">
        <v>609</v>
      </c>
      <c r="E10" s="779" t="s">
        <v>604</v>
      </c>
      <c r="F10" s="706" t="s">
        <v>611</v>
      </c>
      <c r="G10" s="706" t="s">
        <v>620</v>
      </c>
      <c r="H10" s="706">
        <v>2014</v>
      </c>
      <c r="I10" s="727">
        <v>271</v>
      </c>
      <c r="J10" s="731" t="s">
        <v>385</v>
      </c>
      <c r="K10" s="727">
        <v>3</v>
      </c>
      <c r="L10" s="727">
        <v>15</v>
      </c>
      <c r="M10" s="727">
        <v>0</v>
      </c>
      <c r="N10" s="727">
        <v>3</v>
      </c>
      <c r="O10" s="727">
        <v>4</v>
      </c>
    </row>
    <row r="11" spans="1:15">
      <c r="A11" s="768" t="s">
        <v>394</v>
      </c>
      <c r="B11" s="769" t="s">
        <v>353</v>
      </c>
      <c r="C11" s="770" t="s">
        <v>607</v>
      </c>
      <c r="D11" s="778" t="s">
        <v>610</v>
      </c>
      <c r="E11" s="779" t="s">
        <v>605</v>
      </c>
      <c r="F11" s="706" t="s">
        <v>611</v>
      </c>
      <c r="G11" s="706" t="s">
        <v>620</v>
      </c>
      <c r="H11" s="706">
        <v>2014</v>
      </c>
      <c r="I11" s="727">
        <v>271</v>
      </c>
      <c r="J11" s="731" t="s">
        <v>385</v>
      </c>
      <c r="K11" s="727">
        <v>3</v>
      </c>
      <c r="L11" s="727">
        <v>15</v>
      </c>
      <c r="M11" s="727">
        <v>0</v>
      </c>
      <c r="N11" s="727">
        <v>3</v>
      </c>
      <c r="O11" s="727">
        <v>4</v>
      </c>
    </row>
    <row r="12" spans="1:15">
      <c r="A12" s="761" t="s">
        <v>395</v>
      </c>
      <c r="B12" s="762" t="s">
        <v>355</v>
      </c>
      <c r="C12" s="763" t="s">
        <v>491</v>
      </c>
      <c r="D12" s="754" t="s">
        <v>566</v>
      </c>
      <c r="E12" s="779" t="s">
        <v>582</v>
      </c>
      <c r="F12" s="706" t="s">
        <v>612</v>
      </c>
      <c r="G12" s="706" t="s">
        <v>620</v>
      </c>
      <c r="H12" s="706">
        <v>2013</v>
      </c>
      <c r="I12" s="727">
        <v>259</v>
      </c>
      <c r="J12" s="724" t="s">
        <v>386</v>
      </c>
      <c r="K12" s="727">
        <v>80</v>
      </c>
      <c r="L12" s="727">
        <v>100</v>
      </c>
      <c r="M12" s="727">
        <v>0</v>
      </c>
      <c r="N12" s="727">
        <v>5</v>
      </c>
      <c r="O12" s="727">
        <v>4</v>
      </c>
    </row>
    <row r="13" spans="1:15">
      <c r="A13" s="761" t="s">
        <v>395</v>
      </c>
      <c r="B13" s="762" t="s">
        <v>356</v>
      </c>
      <c r="C13" s="763" t="s">
        <v>492</v>
      </c>
      <c r="D13" s="754" t="s">
        <v>567</v>
      </c>
      <c r="E13" s="779" t="s">
        <v>582</v>
      </c>
      <c r="F13" s="706" t="s">
        <v>612</v>
      </c>
      <c r="G13" s="706" t="s">
        <v>620</v>
      </c>
      <c r="H13" s="706">
        <v>2013</v>
      </c>
      <c r="I13" s="727">
        <v>259</v>
      </c>
      <c r="J13" s="724" t="s">
        <v>386</v>
      </c>
      <c r="K13" s="727">
        <v>80</v>
      </c>
      <c r="L13" s="727">
        <v>100</v>
      </c>
      <c r="M13" s="727">
        <v>0</v>
      </c>
      <c r="N13" s="727">
        <v>5</v>
      </c>
      <c r="O13" s="727">
        <v>4</v>
      </c>
    </row>
    <row r="14" spans="1:15">
      <c r="A14" s="761" t="s">
        <v>396</v>
      </c>
      <c r="B14" s="762" t="s">
        <v>357</v>
      </c>
      <c r="C14" s="763" t="s">
        <v>493</v>
      </c>
      <c r="D14" s="754" t="s">
        <v>568</v>
      </c>
      <c r="E14" s="779" t="s">
        <v>595</v>
      </c>
      <c r="F14" s="706" t="s">
        <v>613</v>
      </c>
      <c r="G14" s="706" t="s">
        <v>620</v>
      </c>
      <c r="H14" s="706">
        <v>2013</v>
      </c>
      <c r="I14" s="727">
        <v>260</v>
      </c>
      <c r="J14" s="724" t="s">
        <v>386</v>
      </c>
      <c r="K14" s="727">
        <v>30</v>
      </c>
      <c r="L14" s="727">
        <v>80</v>
      </c>
      <c r="M14" s="727">
        <v>0</v>
      </c>
      <c r="N14" s="727">
        <v>10</v>
      </c>
      <c r="O14" s="727">
        <v>5</v>
      </c>
    </row>
    <row r="15" spans="1:15">
      <c r="A15" s="761" t="s">
        <v>396</v>
      </c>
      <c r="B15" s="762" t="s">
        <v>358</v>
      </c>
      <c r="C15" s="763" t="s">
        <v>494</v>
      </c>
      <c r="D15" s="754" t="s">
        <v>569</v>
      </c>
      <c r="E15" s="779" t="s">
        <v>596</v>
      </c>
      <c r="F15" s="706" t="s">
        <v>614</v>
      </c>
      <c r="G15" s="706" t="s">
        <v>620</v>
      </c>
      <c r="H15" s="706">
        <v>2013</v>
      </c>
      <c r="I15" s="727">
        <v>260</v>
      </c>
      <c r="J15" s="724" t="s">
        <v>386</v>
      </c>
      <c r="K15" s="727">
        <v>30</v>
      </c>
      <c r="L15" s="727">
        <v>80</v>
      </c>
      <c r="M15" s="727">
        <v>0</v>
      </c>
      <c r="N15" s="727">
        <v>10</v>
      </c>
      <c r="O15" s="727">
        <v>5</v>
      </c>
    </row>
    <row r="16" spans="1:15">
      <c r="A16" s="768" t="s">
        <v>398</v>
      </c>
      <c r="B16" s="771" t="s">
        <v>359</v>
      </c>
      <c r="C16" s="770" t="s">
        <v>495</v>
      </c>
      <c r="D16" s="754" t="s">
        <v>565</v>
      </c>
      <c r="E16" s="779" t="s">
        <v>597</v>
      </c>
      <c r="F16" s="706" t="s">
        <v>621</v>
      </c>
      <c r="G16" s="706" t="s">
        <v>620</v>
      </c>
      <c r="H16" s="706">
        <v>2014</v>
      </c>
      <c r="I16" s="727">
        <v>422</v>
      </c>
      <c r="J16" s="727" t="s">
        <v>397</v>
      </c>
      <c r="K16" s="727">
        <v>50</v>
      </c>
      <c r="L16" s="727">
        <v>130</v>
      </c>
      <c r="M16" s="727">
        <v>0</v>
      </c>
      <c r="N16" s="727">
        <v>20</v>
      </c>
      <c r="O16" s="727">
        <v>4</v>
      </c>
    </row>
    <row r="17" spans="1:15">
      <c r="A17" s="768" t="s">
        <v>398</v>
      </c>
      <c r="B17" s="771" t="s">
        <v>360</v>
      </c>
      <c r="C17" s="770" t="s">
        <v>496</v>
      </c>
      <c r="D17" s="754" t="s">
        <v>615</v>
      </c>
      <c r="E17" s="779" t="s">
        <v>598</v>
      </c>
      <c r="F17" s="706" t="s">
        <v>621</v>
      </c>
      <c r="G17" s="706" t="s">
        <v>620</v>
      </c>
      <c r="H17" s="706">
        <v>2014</v>
      </c>
      <c r="I17" s="727">
        <v>422</v>
      </c>
      <c r="J17" s="727" t="s">
        <v>397</v>
      </c>
      <c r="K17" s="727">
        <v>50</v>
      </c>
      <c r="L17" s="727">
        <v>130</v>
      </c>
      <c r="M17" s="727">
        <v>0</v>
      </c>
      <c r="N17" s="727">
        <v>20</v>
      </c>
      <c r="O17" s="727">
        <v>4</v>
      </c>
    </row>
    <row r="18" spans="1:15">
      <c r="A18" s="764" t="s">
        <v>401</v>
      </c>
      <c r="B18" s="773" t="s">
        <v>361</v>
      </c>
      <c r="C18" s="775" t="s">
        <v>574</v>
      </c>
      <c r="D18" s="754" t="s">
        <v>570</v>
      </c>
      <c r="E18" s="779" t="s">
        <v>584</v>
      </c>
      <c r="F18" s="706" t="s">
        <v>616</v>
      </c>
      <c r="G18" s="706" t="s">
        <v>620</v>
      </c>
      <c r="H18" s="706">
        <v>2014</v>
      </c>
      <c r="I18" s="727">
        <v>447</v>
      </c>
      <c r="J18" s="731" t="s">
        <v>399</v>
      </c>
      <c r="K18" s="727">
        <v>0</v>
      </c>
      <c r="L18" s="727">
        <v>60</v>
      </c>
      <c r="M18" s="727">
        <v>0</v>
      </c>
      <c r="N18" s="727">
        <v>15</v>
      </c>
      <c r="O18" s="727">
        <v>4</v>
      </c>
    </row>
    <row r="19" spans="1:15">
      <c r="A19" s="764" t="s">
        <v>401</v>
      </c>
      <c r="B19" s="774" t="s">
        <v>571</v>
      </c>
      <c r="C19" s="775" t="s">
        <v>575</v>
      </c>
      <c r="D19" s="754" t="s">
        <v>576</v>
      </c>
      <c r="E19" s="779" t="s">
        <v>585</v>
      </c>
      <c r="F19" s="706" t="s">
        <v>617</v>
      </c>
      <c r="G19" s="706" t="s">
        <v>620</v>
      </c>
      <c r="H19" s="706">
        <v>2014</v>
      </c>
      <c r="I19" s="727">
        <v>447</v>
      </c>
      <c r="J19" s="731" t="s">
        <v>399</v>
      </c>
      <c r="K19" s="727">
        <v>0</v>
      </c>
      <c r="L19" s="727">
        <v>60</v>
      </c>
      <c r="M19" s="727">
        <v>0</v>
      </c>
      <c r="N19" s="727">
        <v>15</v>
      </c>
      <c r="O19" s="727">
        <v>4</v>
      </c>
    </row>
    <row r="20" spans="1:15">
      <c r="A20" s="764" t="s">
        <v>402</v>
      </c>
      <c r="B20" s="777" t="s">
        <v>573</v>
      </c>
      <c r="C20" s="776" t="s">
        <v>554</v>
      </c>
      <c r="D20" s="754" t="s">
        <v>586</v>
      </c>
      <c r="E20" s="779" t="s">
        <v>583</v>
      </c>
      <c r="F20" s="706" t="s">
        <v>618</v>
      </c>
      <c r="G20" s="706" t="s">
        <v>620</v>
      </c>
      <c r="H20" s="706">
        <v>2014</v>
      </c>
      <c r="I20" s="727">
        <v>449</v>
      </c>
      <c r="J20" s="724" t="s">
        <v>400</v>
      </c>
      <c r="K20" s="727">
        <v>0</v>
      </c>
      <c r="L20" s="727">
        <v>50</v>
      </c>
      <c r="M20" s="727">
        <v>0</v>
      </c>
      <c r="N20" s="727">
        <v>10</v>
      </c>
      <c r="O20" s="727">
        <v>5</v>
      </c>
    </row>
    <row r="21" spans="1:15">
      <c r="B21" s="773"/>
    </row>
    <row r="22" spans="1:15" ht="13">
      <c r="D22" s="756"/>
      <c r="E22" s="756"/>
      <c r="F22" s="728"/>
      <c r="G22" s="728"/>
      <c r="H22" s="728"/>
    </row>
    <row r="28" spans="1:15" ht="18">
      <c r="C28" s="723"/>
    </row>
    <row r="29" spans="1:15" ht="13">
      <c r="C29" s="729"/>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R91"/>
  <sheetViews>
    <sheetView workbookViewId="0">
      <selection activeCell="Q40" sqref="Q40"/>
    </sheetView>
  </sheetViews>
  <sheetFormatPr defaultColWidth="9.1796875" defaultRowHeight="12.5"/>
  <cols>
    <col min="1" max="1" width="15.26953125" style="251" customWidth="1"/>
    <col min="2" max="2" width="2.7265625" style="251" customWidth="1"/>
    <col min="3" max="3" width="10.453125" style="251" customWidth="1"/>
    <col min="4" max="4" width="3.453125" style="251" customWidth="1"/>
    <col min="5" max="5" width="8.7265625" style="251" bestFit="1" customWidth="1"/>
    <col min="6" max="6" width="2.7265625" style="251" customWidth="1"/>
    <col min="7" max="7" width="9.1796875" style="251"/>
    <col min="8" max="8" width="2.7265625" style="251" customWidth="1"/>
    <col min="9" max="9" width="9.1796875" style="251" customWidth="1"/>
    <col min="10" max="10" width="4.81640625" style="251" customWidth="1"/>
    <col min="11" max="11" width="9.1796875" style="251"/>
    <col min="12" max="12" width="2.7265625" style="251" customWidth="1"/>
    <col min="13" max="13" width="9.1796875" style="251" customWidth="1"/>
    <col min="14" max="16384" width="9.179687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ht="13">
      <c r="A8" s="252" t="s">
        <v>174</v>
      </c>
      <c r="B8" s="253"/>
      <c r="C8" s="253"/>
      <c r="D8" s="253"/>
      <c r="E8" s="253"/>
      <c r="F8" s="253"/>
      <c r="G8" s="253"/>
      <c r="H8" s="253"/>
      <c r="I8" s="253"/>
      <c r="J8" s="253"/>
      <c r="K8" s="253"/>
      <c r="L8" s="253"/>
    </row>
    <row r="9" spans="1:12" ht="13">
      <c r="A9" s="254"/>
      <c r="B9" s="254"/>
      <c r="C9" s="254"/>
      <c r="D9" s="254"/>
      <c r="E9" s="254"/>
      <c r="F9" s="254"/>
      <c r="G9" s="254"/>
      <c r="H9" s="254"/>
      <c r="I9" s="254"/>
      <c r="J9" s="254"/>
      <c r="K9" s="254"/>
      <c r="L9" s="254"/>
    </row>
    <row r="10" spans="1:12" ht="13">
      <c r="A10" s="254"/>
      <c r="B10" s="254"/>
      <c r="C10" s="254"/>
      <c r="D10" s="254"/>
      <c r="E10" s="254"/>
      <c r="F10" s="254"/>
      <c r="G10" s="254"/>
      <c r="H10" s="254"/>
      <c r="I10" s="254"/>
      <c r="J10" s="254"/>
      <c r="K10" s="254"/>
      <c r="L10" s="254"/>
    </row>
    <row r="11" spans="1:12" ht="13">
      <c r="A11" s="254"/>
      <c r="B11" s="254"/>
      <c r="C11" s="254"/>
      <c r="D11" s="254"/>
      <c r="E11" s="254"/>
      <c r="F11" s="254"/>
      <c r="G11" s="254"/>
      <c r="H11" s="254"/>
      <c r="I11" s="254"/>
      <c r="J11" s="254"/>
      <c r="K11" s="255"/>
      <c r="L11" s="254"/>
    </row>
    <row r="12" spans="1:12" ht="13">
      <c r="A12" s="254"/>
      <c r="B12" s="254"/>
      <c r="C12" s="254"/>
      <c r="D12" s="254"/>
      <c r="E12" s="254"/>
      <c r="F12" s="254"/>
      <c r="G12" s="254"/>
      <c r="H12" s="254"/>
      <c r="I12" s="254"/>
      <c r="J12" s="254"/>
      <c r="K12" s="255"/>
      <c r="L12" s="254"/>
    </row>
    <row r="13" spans="1:12" ht="13">
      <c r="A13" s="254"/>
      <c r="B13" s="254"/>
      <c r="C13" s="254"/>
      <c r="D13" s="254"/>
      <c r="E13" s="254"/>
      <c r="F13" s="254"/>
      <c r="G13" s="254"/>
      <c r="H13" s="254"/>
      <c r="I13" s="254"/>
      <c r="J13" s="254"/>
      <c r="K13" s="254"/>
      <c r="L13" s="254"/>
    </row>
    <row r="14" spans="1:12" ht="13">
      <c r="A14" s="254"/>
      <c r="B14" s="254"/>
      <c r="C14" s="254"/>
      <c r="D14" s="254"/>
      <c r="E14" s="254"/>
      <c r="F14" s="254"/>
      <c r="G14" s="254"/>
      <c r="H14" s="254"/>
      <c r="I14" s="254"/>
      <c r="J14" s="254"/>
      <c r="K14" s="254"/>
      <c r="L14" s="254"/>
    </row>
    <row r="15" spans="1:12" ht="13">
      <c r="A15" s="254"/>
      <c r="B15" s="254"/>
      <c r="C15" s="254"/>
      <c r="D15" s="254"/>
      <c r="E15" s="254"/>
      <c r="F15" s="254"/>
      <c r="G15" s="254"/>
      <c r="H15" s="254"/>
      <c r="I15" s="254"/>
      <c r="J15" s="254"/>
      <c r="K15" s="254"/>
      <c r="L15" s="254"/>
    </row>
    <row r="16" spans="1:12" ht="13">
      <c r="A16" s="254"/>
      <c r="B16" s="254"/>
      <c r="C16" s="254"/>
      <c r="D16" s="254"/>
      <c r="E16" s="254"/>
      <c r="F16" s="254"/>
      <c r="G16" s="254"/>
      <c r="H16" s="254"/>
      <c r="I16" s="254"/>
      <c r="J16" s="254"/>
      <c r="K16" s="254"/>
      <c r="L16" s="254"/>
    </row>
    <row r="17" spans="1:18" ht="13">
      <c r="A17" s="254"/>
      <c r="B17" s="254"/>
      <c r="C17" s="254"/>
      <c r="D17" s="254"/>
      <c r="E17" s="254"/>
      <c r="F17" s="254"/>
      <c r="G17" s="254"/>
      <c r="H17" s="254"/>
      <c r="I17" s="254"/>
      <c r="J17" s="254"/>
      <c r="K17" s="254"/>
      <c r="L17" s="254"/>
    </row>
    <row r="18" spans="1:18" ht="13">
      <c r="A18" s="254"/>
      <c r="B18" s="254"/>
      <c r="C18" s="254"/>
      <c r="D18" s="254"/>
      <c r="E18" s="254"/>
      <c r="F18" s="254"/>
      <c r="G18" s="254"/>
      <c r="H18" s="254"/>
      <c r="I18" s="254"/>
      <c r="J18" s="254"/>
      <c r="K18" s="254"/>
      <c r="L18" s="254"/>
    </row>
    <row r="19" spans="1:18" ht="13">
      <c r="A19" s="254"/>
      <c r="B19" s="254"/>
      <c r="C19" s="254"/>
      <c r="D19" s="254"/>
      <c r="E19" s="254"/>
      <c r="F19" s="254"/>
      <c r="G19" s="254"/>
      <c r="H19" s="254"/>
      <c r="I19" s="254"/>
      <c r="J19" s="254"/>
      <c r="K19" s="254"/>
      <c r="L19" s="254"/>
    </row>
    <row r="20" spans="1:18" ht="13">
      <c r="A20" s="254"/>
      <c r="B20" s="254"/>
      <c r="C20" s="254"/>
      <c r="D20" s="254"/>
      <c r="E20" s="254"/>
      <c r="F20" s="254"/>
      <c r="G20" s="254"/>
      <c r="H20" s="254"/>
      <c r="I20" s="254"/>
      <c r="J20" s="254"/>
      <c r="K20" s="254"/>
      <c r="L20" s="254"/>
    </row>
    <row r="21" spans="1:18" ht="13">
      <c r="A21" s="254"/>
      <c r="B21" s="254"/>
      <c r="C21" s="254"/>
      <c r="D21" s="254"/>
      <c r="E21" s="254"/>
      <c r="F21" s="254"/>
      <c r="G21" s="254"/>
      <c r="H21" s="254"/>
      <c r="I21" s="254"/>
      <c r="J21" s="254"/>
      <c r="K21" s="254"/>
      <c r="L21" s="254"/>
    </row>
    <row r="22" spans="1:18" ht="13">
      <c r="A22" s="254"/>
      <c r="B22" s="254"/>
      <c r="C22" s="254"/>
      <c r="D22" s="254"/>
      <c r="E22" s="254"/>
      <c r="F22" s="254"/>
      <c r="G22" s="254"/>
      <c r="H22" s="254"/>
      <c r="I22" s="254"/>
      <c r="J22" s="254"/>
      <c r="K22" s="254"/>
      <c r="L22" s="254"/>
    </row>
    <row r="23" spans="1:18" ht="13">
      <c r="A23" s="254"/>
      <c r="B23" s="254"/>
      <c r="C23" s="254"/>
      <c r="D23" s="254"/>
      <c r="E23" s="254"/>
      <c r="F23" s="254"/>
      <c r="G23" s="254"/>
      <c r="H23" s="254"/>
      <c r="I23" s="254"/>
      <c r="J23" s="254"/>
      <c r="K23" s="254"/>
      <c r="L23" s="254"/>
    </row>
    <row r="24" spans="1:18" ht="13">
      <c r="A24" s="254"/>
      <c r="B24" s="254"/>
      <c r="C24" s="254"/>
      <c r="D24" s="254"/>
      <c r="E24" s="254"/>
      <c r="F24" s="254"/>
      <c r="G24" s="254"/>
      <c r="H24" s="254"/>
      <c r="I24" s="254"/>
      <c r="J24" s="254"/>
      <c r="K24" s="254"/>
      <c r="L24" s="254"/>
    </row>
    <row r="25" spans="1:18" ht="13">
      <c r="A25" s="254"/>
      <c r="B25" s="254"/>
      <c r="C25" s="254"/>
      <c r="D25" s="254"/>
      <c r="E25" s="254"/>
      <c r="F25" s="254"/>
      <c r="G25" s="254"/>
      <c r="H25" s="254"/>
      <c r="I25" s="254"/>
      <c r="J25" s="254"/>
      <c r="K25" s="254"/>
      <c r="L25" s="254"/>
    </row>
    <row r="26" spans="1:18" ht="13">
      <c r="A26" s="254"/>
      <c r="B26" s="254"/>
      <c r="C26" s="254"/>
      <c r="D26" s="254"/>
      <c r="E26" s="254"/>
      <c r="F26" s="254"/>
      <c r="G26" s="254"/>
      <c r="H26" s="254"/>
      <c r="I26" s="254"/>
      <c r="J26" s="254"/>
      <c r="K26" s="254"/>
      <c r="L26" s="254"/>
    </row>
    <row r="27" spans="1:18" ht="13">
      <c r="A27" s="254"/>
      <c r="B27" s="254"/>
      <c r="C27" s="254"/>
      <c r="D27" s="254"/>
      <c r="E27" s="254"/>
      <c r="F27" s="254"/>
      <c r="G27" s="254"/>
      <c r="H27" s="254"/>
      <c r="I27" s="254"/>
      <c r="J27" s="254"/>
      <c r="K27" s="254"/>
      <c r="L27" s="254"/>
    </row>
    <row r="28" spans="1:18" ht="13">
      <c r="A28" s="254"/>
      <c r="B28" s="254"/>
      <c r="C28" s="254"/>
      <c r="D28" s="254"/>
      <c r="E28" s="254"/>
      <c r="F28" s="254"/>
      <c r="G28" s="254"/>
      <c r="H28" s="254"/>
      <c r="I28" s="254"/>
      <c r="J28" s="254"/>
      <c r="K28" s="254"/>
      <c r="L28" s="254"/>
    </row>
    <row r="29" spans="1:18" ht="13">
      <c r="A29" s="254"/>
      <c r="B29" s="254"/>
      <c r="C29" s="254"/>
      <c r="D29" s="254"/>
      <c r="E29" s="254"/>
      <c r="F29" s="254"/>
      <c r="G29" s="254"/>
      <c r="H29" s="254"/>
      <c r="I29" s="254"/>
      <c r="J29" s="254"/>
      <c r="K29" s="254"/>
      <c r="L29" s="254"/>
    </row>
    <row r="30" spans="1:18" ht="13">
      <c r="A30" s="254"/>
      <c r="B30" s="254"/>
      <c r="C30" s="254"/>
      <c r="D30" s="254"/>
      <c r="E30" s="254"/>
      <c r="F30" s="254"/>
      <c r="G30" s="254"/>
      <c r="H30" s="254"/>
      <c r="I30" s="254"/>
      <c r="J30" s="254"/>
      <c r="K30" s="254"/>
      <c r="L30" s="254"/>
    </row>
    <row r="31" spans="1:18" ht="13">
      <c r="A31" s="254"/>
      <c r="B31" s="254"/>
      <c r="C31" s="254"/>
      <c r="D31" s="254"/>
      <c r="E31" s="254"/>
      <c r="F31" s="254"/>
      <c r="G31" s="254"/>
      <c r="H31" s="254"/>
      <c r="I31" s="254"/>
      <c r="J31" s="254"/>
      <c r="K31" s="254"/>
      <c r="L31" s="254"/>
    </row>
    <row r="32" spans="1:18" ht="13">
      <c r="A32" s="254"/>
      <c r="B32" s="254"/>
      <c r="C32" s="254"/>
      <c r="D32" s="254"/>
      <c r="E32" s="254"/>
      <c r="F32" s="254"/>
      <c r="G32" s="254"/>
      <c r="H32" s="254"/>
      <c r="I32" s="254"/>
      <c r="J32" s="254"/>
      <c r="K32" s="254"/>
      <c r="L32" s="254"/>
      <c r="R32" s="256"/>
    </row>
    <row r="33" spans="1:18" ht="13">
      <c r="A33" s="254"/>
      <c r="B33" s="254"/>
      <c r="C33" s="254"/>
      <c r="D33" s="254"/>
      <c r="E33" s="254"/>
      <c r="F33" s="254"/>
      <c r="G33" s="254"/>
      <c r="H33" s="254"/>
      <c r="I33" s="254"/>
      <c r="J33" s="254"/>
      <c r="K33" s="254"/>
      <c r="L33" s="254"/>
      <c r="R33" s="257"/>
    </row>
    <row r="34" spans="1:18" ht="13">
      <c r="A34" s="254"/>
      <c r="B34" s="254"/>
      <c r="C34" s="254"/>
      <c r="D34" s="254"/>
      <c r="E34" s="254"/>
      <c r="F34" s="254"/>
      <c r="G34" s="254"/>
      <c r="H34" s="254"/>
      <c r="I34" s="254"/>
      <c r="J34" s="254"/>
      <c r="K34" s="254"/>
      <c r="L34" s="254"/>
      <c r="R34" s="256"/>
    </row>
    <row r="35" spans="1:18" ht="13">
      <c r="A35" s="258" t="s">
        <v>175</v>
      </c>
      <c r="B35" s="254"/>
      <c r="C35" s="254"/>
      <c r="D35" s="254"/>
      <c r="E35" s="254"/>
      <c r="F35" s="254"/>
      <c r="G35" s="254"/>
      <c r="H35" s="254"/>
      <c r="I35" s="254"/>
      <c r="J35" s="254"/>
      <c r="K35" s="254"/>
      <c r="L35" s="254"/>
      <c r="R35" s="256"/>
    </row>
    <row r="36" spans="1:18" ht="13">
      <c r="A36" s="258" t="s">
        <v>176</v>
      </c>
      <c r="B36" s="254"/>
      <c r="C36" s="254"/>
      <c r="D36" s="254"/>
      <c r="E36" s="254"/>
      <c r="F36" s="254"/>
      <c r="G36" s="254"/>
      <c r="H36" s="254"/>
      <c r="I36" s="254"/>
      <c r="J36" s="254"/>
      <c r="K36" s="254"/>
      <c r="L36" s="254"/>
    </row>
    <row r="37" spans="1:18" ht="13">
      <c r="A37" s="258" t="s">
        <v>177</v>
      </c>
      <c r="B37" s="254"/>
      <c r="C37" s="254"/>
      <c r="D37" s="259"/>
      <c r="E37" s="254"/>
      <c r="F37" s="254"/>
      <c r="G37" s="254"/>
      <c r="H37" s="254"/>
      <c r="I37" s="254"/>
      <c r="J37" s="254"/>
      <c r="K37" s="254"/>
      <c r="L37" s="254"/>
    </row>
    <row r="38" spans="1:18" ht="13">
      <c r="A38" s="258"/>
      <c r="B38" s="254"/>
      <c r="C38" s="254"/>
      <c r="D38" s="254"/>
      <c r="E38" s="254"/>
      <c r="F38" s="254"/>
      <c r="G38" s="254"/>
      <c r="H38" s="254"/>
      <c r="I38" s="254"/>
      <c r="J38" s="254"/>
      <c r="K38" s="254"/>
      <c r="L38" s="254"/>
    </row>
    <row r="39" spans="1:18" ht="13">
      <c r="A39" s="260" t="s">
        <v>178</v>
      </c>
      <c r="B39" s="254"/>
      <c r="C39" s="254"/>
      <c r="D39" s="254"/>
      <c r="E39" s="254"/>
      <c r="F39" s="254"/>
      <c r="G39" s="254"/>
      <c r="H39" s="254"/>
      <c r="I39" s="254"/>
      <c r="J39" s="254"/>
      <c r="K39" s="254"/>
      <c r="L39" s="254"/>
    </row>
    <row r="40" spans="1:18" ht="13">
      <c r="A40" s="261" t="s">
        <v>179</v>
      </c>
      <c r="B40" s="254"/>
      <c r="C40" s="254"/>
      <c r="D40" s="254"/>
      <c r="E40" s="254"/>
      <c r="F40" s="254"/>
      <c r="G40" s="254"/>
      <c r="H40" s="254"/>
      <c r="I40" s="254"/>
      <c r="J40" s="254"/>
      <c r="K40" s="254"/>
      <c r="L40" s="254"/>
    </row>
    <row r="41" spans="1:18" ht="13">
      <c r="A41" s="262" t="s">
        <v>58</v>
      </c>
      <c r="B41" s="254"/>
      <c r="C41" s="254"/>
      <c r="D41" s="254"/>
      <c r="E41" s="254"/>
      <c r="F41" s="254"/>
      <c r="G41" s="254"/>
      <c r="H41" s="254"/>
      <c r="I41" s="254"/>
      <c r="J41" s="254"/>
      <c r="K41" s="254"/>
      <c r="L41" s="253"/>
    </row>
    <row r="43" spans="1:18" ht="12.75" customHeight="1">
      <c r="A43" s="263"/>
      <c r="B43" s="852" t="s">
        <v>73</v>
      </c>
      <c r="C43" s="853"/>
      <c r="D43" s="853"/>
      <c r="E43" s="853"/>
      <c r="F43" s="853"/>
      <c r="G43" s="853"/>
      <c r="H43" s="853"/>
      <c r="I43" s="854"/>
    </row>
    <row r="44" spans="1:18" ht="12.75" customHeight="1">
      <c r="A44" s="263" t="s">
        <v>180</v>
      </c>
      <c r="B44" s="855" t="s">
        <v>181</v>
      </c>
      <c r="C44" s="856"/>
      <c r="D44" s="857" t="s">
        <v>182</v>
      </c>
      <c r="E44" s="858"/>
      <c r="F44" s="855" t="s">
        <v>183</v>
      </c>
      <c r="G44" s="856"/>
      <c r="H44" s="855" t="s">
        <v>184</v>
      </c>
      <c r="I44" s="856"/>
    </row>
    <row r="45" spans="1:18">
      <c r="A45" s="264" t="s">
        <v>82</v>
      </c>
      <c r="B45" s="265">
        <v>0.54116164424182001</v>
      </c>
      <c r="C45" s="266"/>
      <c r="D45" s="267">
        <v>9.0487045479817994</v>
      </c>
      <c r="E45" s="268"/>
      <c r="F45" s="267">
        <v>32.529467363504999</v>
      </c>
      <c r="G45" s="268"/>
      <c r="H45" s="267">
        <v>57.880666444271377</v>
      </c>
      <c r="I45" s="266" t="s">
        <v>153</v>
      </c>
    </row>
    <row r="46" spans="1:18">
      <c r="A46" s="269" t="s">
        <v>19</v>
      </c>
      <c r="B46" s="270">
        <v>8.2297792494812008</v>
      </c>
      <c r="C46" s="271"/>
      <c r="D46" s="272">
        <v>23.150735976924999</v>
      </c>
      <c r="E46" s="273"/>
      <c r="F46" s="272">
        <v>26.416128577102999</v>
      </c>
      <c r="G46" s="273"/>
      <c r="H46" s="272">
        <v>42.203356196490802</v>
      </c>
      <c r="I46" s="271" t="s">
        <v>153</v>
      </c>
    </row>
    <row r="47" spans="1:18" ht="13.5" customHeight="1">
      <c r="A47" s="274" t="s">
        <v>32</v>
      </c>
      <c r="B47" s="275">
        <v>3.392312385601</v>
      </c>
      <c r="C47" s="276"/>
      <c r="D47" s="277">
        <v>16.924954240390001</v>
      </c>
      <c r="E47" s="278"/>
      <c r="F47" s="277">
        <v>39.194630872483003</v>
      </c>
      <c r="G47" s="278"/>
      <c r="H47" s="279">
        <v>40.488102501525987</v>
      </c>
      <c r="I47" s="276"/>
    </row>
    <row r="48" spans="1:18">
      <c r="A48" s="269" t="s">
        <v>22</v>
      </c>
      <c r="B48" s="270">
        <v>11.587500412038001</v>
      </c>
      <c r="C48" s="271"/>
      <c r="D48" s="272">
        <v>22.095419784421999</v>
      </c>
      <c r="E48" s="273"/>
      <c r="F48" s="272">
        <v>26.934601311929001</v>
      </c>
      <c r="G48" s="273"/>
      <c r="H48" s="272">
        <v>39.382478491610996</v>
      </c>
      <c r="I48" s="271" t="s">
        <v>153</v>
      </c>
    </row>
    <row r="49" spans="1:9">
      <c r="A49" s="274" t="s">
        <v>25</v>
      </c>
      <c r="B49" s="275">
        <v>9.6736080342638004</v>
      </c>
      <c r="C49" s="276"/>
      <c r="D49" s="277">
        <v>19.332447201299999</v>
      </c>
      <c r="E49" s="278"/>
      <c r="F49" s="277">
        <v>31.767833407177999</v>
      </c>
      <c r="G49" s="278"/>
      <c r="H49" s="279">
        <v>39.226111357258205</v>
      </c>
      <c r="I49" s="276" t="s">
        <v>153</v>
      </c>
    </row>
    <row r="50" spans="1:9">
      <c r="A50" s="269" t="s">
        <v>29</v>
      </c>
      <c r="B50" s="270">
        <v>8.3768620622943999</v>
      </c>
      <c r="C50" s="271"/>
      <c r="D50" s="272">
        <v>18.581930740956</v>
      </c>
      <c r="E50" s="273"/>
      <c r="F50" s="272">
        <v>34.068485200231997</v>
      </c>
      <c r="G50" s="273"/>
      <c r="H50" s="272">
        <v>38.972721996517599</v>
      </c>
      <c r="I50" s="271" t="s">
        <v>153</v>
      </c>
    </row>
    <row r="51" spans="1:9">
      <c r="A51" s="274" t="s">
        <v>7</v>
      </c>
      <c r="B51" s="275">
        <v>6.7121496210628999</v>
      </c>
      <c r="C51" s="276"/>
      <c r="D51" s="277">
        <v>24.45522870153</v>
      </c>
      <c r="E51" s="278"/>
      <c r="F51" s="277">
        <v>30.746687254794001</v>
      </c>
      <c r="G51" s="278"/>
      <c r="H51" s="279">
        <v>38.085934422613093</v>
      </c>
      <c r="I51" s="276" t="s">
        <v>153</v>
      </c>
    </row>
    <row r="52" spans="1:9">
      <c r="A52" s="269" t="s">
        <v>185</v>
      </c>
      <c r="B52" s="270">
        <v>16.376007028168999</v>
      </c>
      <c r="C52" s="271"/>
      <c r="D52" s="272">
        <v>26.947793416700002</v>
      </c>
      <c r="E52" s="273"/>
      <c r="F52" s="272">
        <v>19.876259369332999</v>
      </c>
      <c r="G52" s="273"/>
      <c r="H52" s="272">
        <v>36.799940185798</v>
      </c>
      <c r="I52" s="271" t="s">
        <v>153</v>
      </c>
    </row>
    <row r="53" spans="1:9">
      <c r="A53" s="274" t="s">
        <v>5</v>
      </c>
      <c r="B53" s="275">
        <v>13.577702591755999</v>
      </c>
      <c r="C53" s="276"/>
      <c r="D53" s="277">
        <v>19.972816541240999</v>
      </c>
      <c r="E53" s="278"/>
      <c r="F53" s="277">
        <v>30.227248482756</v>
      </c>
      <c r="G53" s="278"/>
      <c r="H53" s="279">
        <v>36.222232384247008</v>
      </c>
      <c r="I53" s="276" t="s">
        <v>153</v>
      </c>
    </row>
    <row r="54" spans="1:9">
      <c r="A54" s="269" t="s">
        <v>31</v>
      </c>
      <c r="B54" s="270">
        <v>7.3952224288370996</v>
      </c>
      <c r="C54" s="271"/>
      <c r="D54" s="272">
        <v>22.302960949793</v>
      </c>
      <c r="E54" s="273"/>
      <c r="F54" s="272">
        <v>34.819053068231</v>
      </c>
      <c r="G54" s="273"/>
      <c r="H54" s="272">
        <v>35.482763553138895</v>
      </c>
      <c r="I54" s="271" t="s">
        <v>153</v>
      </c>
    </row>
    <row r="55" spans="1:9">
      <c r="A55" s="274" t="s">
        <v>23</v>
      </c>
      <c r="B55" s="275">
        <v>1.5593921553026999</v>
      </c>
      <c r="C55" s="276"/>
      <c r="D55" s="277">
        <v>28.212268279099</v>
      </c>
      <c r="E55" s="278"/>
      <c r="F55" s="277">
        <v>35.018696793699</v>
      </c>
      <c r="G55" s="278"/>
      <c r="H55" s="279">
        <v>35.209642771899304</v>
      </c>
      <c r="I55" s="276" t="s">
        <v>153</v>
      </c>
    </row>
    <row r="56" spans="1:9">
      <c r="A56" s="269" t="s">
        <v>186</v>
      </c>
      <c r="B56" s="270">
        <v>16.235461170623999</v>
      </c>
      <c r="C56" s="271"/>
      <c r="D56" s="272">
        <v>25.703188623692</v>
      </c>
      <c r="E56" s="273"/>
      <c r="F56" s="272">
        <v>23.416651005449999</v>
      </c>
      <c r="G56" s="273"/>
      <c r="H56" s="272">
        <v>34.644699200233994</v>
      </c>
      <c r="I56" s="271" t="s">
        <v>153</v>
      </c>
    </row>
    <row r="57" spans="1:9">
      <c r="A57" s="274" t="s">
        <v>33</v>
      </c>
      <c r="B57" s="275">
        <v>9.8480165334601004</v>
      </c>
      <c r="C57" s="276"/>
      <c r="D57" s="277">
        <v>22.398814858167</v>
      </c>
      <c r="E57" s="278"/>
      <c r="F57" s="277">
        <v>34.131353219818003</v>
      </c>
      <c r="G57" s="278"/>
      <c r="H57" s="279">
        <v>33.6218153885549</v>
      </c>
      <c r="I57" s="276" t="s">
        <v>153</v>
      </c>
    </row>
    <row r="58" spans="1:9">
      <c r="A58" s="269" t="s">
        <v>26</v>
      </c>
      <c r="B58" s="270">
        <v>9.1300770571426</v>
      </c>
      <c r="C58" s="271"/>
      <c r="D58" s="272">
        <v>32.813868516273999</v>
      </c>
      <c r="E58" s="273"/>
      <c r="F58" s="272">
        <v>24.863977776401999</v>
      </c>
      <c r="G58" s="273"/>
      <c r="H58" s="272">
        <v>33.192076650181406</v>
      </c>
      <c r="I58" s="271" t="s">
        <v>153</v>
      </c>
    </row>
    <row r="59" spans="1:9">
      <c r="A59" s="274" t="s">
        <v>3</v>
      </c>
      <c r="B59" s="275">
        <v>11.877253830076</v>
      </c>
      <c r="C59" s="276"/>
      <c r="D59" s="277">
        <v>27.852171716011998</v>
      </c>
      <c r="E59" s="278"/>
      <c r="F59" s="277">
        <v>27.147024370076</v>
      </c>
      <c r="G59" s="278"/>
      <c r="H59" s="279">
        <v>33.123550083836008</v>
      </c>
      <c r="I59" s="276" t="s">
        <v>153</v>
      </c>
    </row>
    <row r="60" spans="1:9">
      <c r="A60" s="269" t="s">
        <v>2</v>
      </c>
      <c r="B60" s="270">
        <v>12.737035467006001</v>
      </c>
      <c r="C60" s="271"/>
      <c r="D60" s="272">
        <v>26.9845979935</v>
      </c>
      <c r="E60" s="273"/>
      <c r="F60" s="272">
        <v>28.202628232302001</v>
      </c>
      <c r="G60" s="273"/>
      <c r="H60" s="272">
        <v>32.075738307191997</v>
      </c>
      <c r="I60" s="271" t="s">
        <v>153</v>
      </c>
    </row>
    <row r="61" spans="1:9">
      <c r="A61" s="274" t="s">
        <v>13</v>
      </c>
      <c r="B61" s="275">
        <v>11.082588023666924</v>
      </c>
      <c r="C61" s="276"/>
      <c r="D61" s="277">
        <v>26.558590696957172</v>
      </c>
      <c r="E61" s="278"/>
      <c r="F61" s="277">
        <v>30.432894812336226</v>
      </c>
      <c r="G61" s="278"/>
      <c r="H61" s="279">
        <v>31.925926467039677</v>
      </c>
      <c r="I61" s="276" t="s">
        <v>153</v>
      </c>
    </row>
    <row r="62" spans="1:9">
      <c r="A62" s="269" t="s">
        <v>4</v>
      </c>
      <c r="B62" s="270">
        <v>15.376459156084</v>
      </c>
      <c r="C62" s="271"/>
      <c r="D62" s="272">
        <v>28.638680491323999</v>
      </c>
      <c r="E62" s="273"/>
      <c r="F62" s="272">
        <v>24.658643395795</v>
      </c>
      <c r="G62" s="273"/>
      <c r="H62" s="272">
        <v>31.326216956797008</v>
      </c>
      <c r="I62" s="271" t="s">
        <v>153</v>
      </c>
    </row>
    <row r="63" spans="1:9">
      <c r="A63" s="274" t="s">
        <v>12</v>
      </c>
      <c r="B63" s="275">
        <v>17.281130915036002</v>
      </c>
      <c r="C63" s="276"/>
      <c r="D63" s="277">
        <v>24.74680199406</v>
      </c>
      <c r="E63" s="278"/>
      <c r="F63" s="277">
        <v>26.928461712011</v>
      </c>
      <c r="G63" s="278"/>
      <c r="H63" s="279">
        <v>31.043605378892998</v>
      </c>
      <c r="I63" s="276" t="s">
        <v>153</v>
      </c>
    </row>
    <row r="64" spans="1:9">
      <c r="A64" s="269" t="s">
        <v>15</v>
      </c>
      <c r="B64" s="270">
        <v>12.746387501153075</v>
      </c>
      <c r="C64" s="271"/>
      <c r="D64" s="272">
        <v>27.744827583637424</v>
      </c>
      <c r="E64" s="273"/>
      <c r="F64" s="272">
        <v>29.089363661576183</v>
      </c>
      <c r="G64" s="273"/>
      <c r="H64" s="272">
        <v>30.419421253633313</v>
      </c>
      <c r="I64" s="271" t="s">
        <v>153</v>
      </c>
    </row>
    <row r="65" spans="1:11">
      <c r="A65" s="274" t="s">
        <v>14</v>
      </c>
      <c r="B65" s="275">
        <v>8.8762554481712996</v>
      </c>
      <c r="C65" s="276"/>
      <c r="D65" s="277">
        <v>29.221148379761001</v>
      </c>
      <c r="E65" s="278"/>
      <c r="F65" s="277">
        <v>31.680879287473999</v>
      </c>
      <c r="G65" s="278"/>
      <c r="H65" s="279">
        <v>30.221716884593704</v>
      </c>
      <c r="I65" s="276" t="s">
        <v>153</v>
      </c>
    </row>
    <row r="66" spans="1:11">
      <c r="A66" s="269" t="s">
        <v>11</v>
      </c>
      <c r="B66" s="270">
        <v>5.7155715571557</v>
      </c>
      <c r="C66" s="271"/>
      <c r="D66" s="272">
        <v>30.36303630363</v>
      </c>
      <c r="E66" s="273"/>
      <c r="F66" s="272">
        <v>33.828382838284</v>
      </c>
      <c r="G66" s="273"/>
      <c r="H66" s="272">
        <v>30.093009300930305</v>
      </c>
      <c r="I66" s="271" t="s">
        <v>153</v>
      </c>
    </row>
    <row r="67" spans="1:11">
      <c r="A67" s="274" t="s">
        <v>86</v>
      </c>
      <c r="B67" s="275">
        <v>6.9280114041339997</v>
      </c>
      <c r="C67" s="276"/>
      <c r="D67" s="277">
        <v>28.218104062723</v>
      </c>
      <c r="E67" s="278"/>
      <c r="F67" s="277">
        <v>36.707056307911998</v>
      </c>
      <c r="G67" s="278"/>
      <c r="H67" s="279">
        <v>28.146828225231005</v>
      </c>
      <c r="I67" s="276" t="s">
        <v>153</v>
      </c>
    </row>
    <row r="68" spans="1:11">
      <c r="A68" s="269" t="s">
        <v>120</v>
      </c>
      <c r="B68" s="270">
        <v>22.569851660613001</v>
      </c>
      <c r="C68" s="271"/>
      <c r="D68" s="272">
        <v>31.437497319367001</v>
      </c>
      <c r="E68" s="273"/>
      <c r="F68" s="272">
        <v>19.027507642635999</v>
      </c>
      <c r="G68" s="273"/>
      <c r="H68" s="272">
        <v>26.965143377384006</v>
      </c>
      <c r="I68" s="271" t="s">
        <v>153</v>
      </c>
    </row>
    <row r="69" spans="1:11">
      <c r="A69" s="274" t="s">
        <v>28</v>
      </c>
      <c r="B69" s="275">
        <v>9.0558283341460992</v>
      </c>
      <c r="C69" s="276"/>
      <c r="D69" s="277">
        <v>25.919858334004001</v>
      </c>
      <c r="E69" s="278"/>
      <c r="F69" s="277">
        <v>38.318947353468999</v>
      </c>
      <c r="G69" s="278"/>
      <c r="H69" s="279">
        <v>26.705365978380897</v>
      </c>
      <c r="I69" s="276" t="s">
        <v>153</v>
      </c>
    </row>
    <row r="70" spans="1:11">
      <c r="A70" s="269" t="s">
        <v>24</v>
      </c>
      <c r="B70" s="270">
        <v>7.2145831146566</v>
      </c>
      <c r="C70" s="271"/>
      <c r="D70" s="272">
        <v>34.459081207795002</v>
      </c>
      <c r="E70" s="273"/>
      <c r="F70" s="272">
        <v>32.759525558938002</v>
      </c>
      <c r="G70" s="273"/>
      <c r="H70" s="272">
        <v>25.566810118610391</v>
      </c>
      <c r="I70" s="271" t="s">
        <v>153</v>
      </c>
    </row>
    <row r="71" spans="1:11">
      <c r="A71" s="274" t="s">
        <v>187</v>
      </c>
      <c r="B71" s="275">
        <v>12.391957886725001</v>
      </c>
      <c r="C71" s="276" t="s">
        <v>188</v>
      </c>
      <c r="D71" s="277">
        <v>31.844485317435002</v>
      </c>
      <c r="E71" s="278" t="s">
        <v>188</v>
      </c>
      <c r="F71" s="277">
        <v>30.227437052071</v>
      </c>
      <c r="G71" s="278" t="s">
        <v>188</v>
      </c>
      <c r="H71" s="279">
        <v>25.536119743769003</v>
      </c>
      <c r="I71" s="276" t="s">
        <v>188</v>
      </c>
    </row>
    <row r="72" spans="1:11">
      <c r="A72" s="269" t="s">
        <v>9</v>
      </c>
      <c r="B72" s="270">
        <v>22.078865544997999</v>
      </c>
      <c r="C72" s="271"/>
      <c r="D72" s="272">
        <v>31.005724580827</v>
      </c>
      <c r="E72" s="273"/>
      <c r="F72" s="272">
        <v>24.165286374335</v>
      </c>
      <c r="G72" s="273"/>
      <c r="H72" s="272">
        <v>22.750123499840004</v>
      </c>
      <c r="I72" s="271" t="s">
        <v>153</v>
      </c>
    </row>
    <row r="73" spans="1:11">
      <c r="A73" s="274" t="s">
        <v>189</v>
      </c>
      <c r="B73" s="275">
        <v>18.252711100279999</v>
      </c>
      <c r="C73" s="276"/>
      <c r="D73" s="277">
        <v>42.229194589983997</v>
      </c>
      <c r="E73" s="278"/>
      <c r="F73" s="277">
        <v>17.156086267820001</v>
      </c>
      <c r="G73" s="278"/>
      <c r="H73" s="279">
        <v>22.362008041916006</v>
      </c>
      <c r="I73" s="276" t="s">
        <v>153</v>
      </c>
      <c r="K73" s="280"/>
    </row>
    <row r="74" spans="1:11">
      <c r="A74" s="269" t="s">
        <v>27</v>
      </c>
      <c r="B74" s="270">
        <v>14.612963325080999</v>
      </c>
      <c r="C74" s="271"/>
      <c r="D74" s="272">
        <v>36.467229418320997</v>
      </c>
      <c r="E74" s="273"/>
      <c r="F74" s="272">
        <v>27.515390105487999</v>
      </c>
      <c r="G74" s="273"/>
      <c r="H74" s="272">
        <v>21.404417151110007</v>
      </c>
      <c r="I74" s="271" t="s">
        <v>153</v>
      </c>
      <c r="K74" s="280"/>
    </row>
    <row r="75" spans="1:11">
      <c r="A75" s="274" t="s">
        <v>75</v>
      </c>
      <c r="B75" s="275">
        <v>23.005993545412998</v>
      </c>
      <c r="C75" s="276"/>
      <c r="D75" s="277">
        <v>33.725218994929001</v>
      </c>
      <c r="E75" s="278"/>
      <c r="F75" s="277">
        <v>23.098201936376</v>
      </c>
      <c r="G75" s="278"/>
      <c r="H75" s="279">
        <v>20.170585523282007</v>
      </c>
      <c r="I75" s="276" t="s">
        <v>153</v>
      </c>
      <c r="K75" s="280"/>
    </row>
    <row r="76" spans="1:11">
      <c r="A76" s="269" t="s">
        <v>162</v>
      </c>
      <c r="B76" s="270">
        <v>18.140619169278999</v>
      </c>
      <c r="C76" s="271"/>
      <c r="D76" s="272">
        <v>36.013432548251998</v>
      </c>
      <c r="E76" s="273"/>
      <c r="F76" s="272">
        <v>26.756154913366</v>
      </c>
      <c r="G76" s="273"/>
      <c r="H76" s="272">
        <v>19.089793369102996</v>
      </c>
      <c r="I76" s="271" t="s">
        <v>153</v>
      </c>
      <c r="K76" s="280"/>
    </row>
    <row r="77" spans="1:11">
      <c r="A77" s="274" t="s">
        <v>134</v>
      </c>
      <c r="B77" s="275">
        <v>12.092981322595</v>
      </c>
      <c r="C77" s="276"/>
      <c r="D77" s="277">
        <v>21.461736112154998</v>
      </c>
      <c r="E77" s="278"/>
      <c r="F77" s="277">
        <v>47.891091042959999</v>
      </c>
      <c r="G77" s="278"/>
      <c r="H77" s="279">
        <v>18.554191522290012</v>
      </c>
      <c r="I77" s="276" t="s">
        <v>153</v>
      </c>
      <c r="K77" s="280"/>
    </row>
    <row r="78" spans="1:11">
      <c r="A78" s="269" t="s">
        <v>6</v>
      </c>
      <c r="B78" s="270">
        <v>27.298902913035</v>
      </c>
      <c r="C78" s="271"/>
      <c r="D78" s="272">
        <v>32.616151321270998</v>
      </c>
      <c r="E78" s="273"/>
      <c r="F78" s="272">
        <v>22.306014020702001</v>
      </c>
      <c r="G78" s="273"/>
      <c r="H78" s="272">
        <v>17.778931744992008</v>
      </c>
      <c r="I78" s="271" t="s">
        <v>153</v>
      </c>
      <c r="K78" s="280"/>
    </row>
    <row r="79" spans="1:11">
      <c r="A79" s="274" t="s">
        <v>119</v>
      </c>
      <c r="B79" s="275">
        <v>15.644504373507999</v>
      </c>
      <c r="C79" s="276"/>
      <c r="D79" s="277">
        <v>35.746791880395001</v>
      </c>
      <c r="E79" s="278"/>
      <c r="F79" s="277">
        <v>32.711876771980997</v>
      </c>
      <c r="G79" s="278"/>
      <c r="H79" s="279">
        <v>15.896826974116003</v>
      </c>
      <c r="I79" s="276" t="s">
        <v>153</v>
      </c>
    </row>
    <row r="80" spans="1:11">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1"/>
  <sheetViews>
    <sheetView zoomScale="89" workbookViewId="0">
      <selection activeCell="Q45" sqref="Q45"/>
    </sheetView>
  </sheetViews>
  <sheetFormatPr defaultColWidth="9.1796875" defaultRowHeight="12.5"/>
  <cols>
    <col min="1" max="1" width="15.26953125" style="251" customWidth="1"/>
    <col min="2" max="2" width="2.7265625" style="251" customWidth="1"/>
    <col min="3" max="3" width="10.453125" style="251" customWidth="1"/>
    <col min="4" max="4" width="3.453125" style="251" customWidth="1"/>
    <col min="5" max="5" width="8.7265625" style="251" bestFit="1" customWidth="1"/>
    <col min="6" max="6" width="2.7265625" style="251" customWidth="1"/>
    <col min="7" max="7" width="9.1796875" style="251"/>
    <col min="8" max="8" width="2.7265625" style="251" customWidth="1"/>
    <col min="9" max="9" width="9.1796875" style="251" customWidth="1"/>
    <col min="10" max="10" width="4.81640625" style="251" customWidth="1"/>
    <col min="11" max="11" width="9.1796875" style="251"/>
    <col min="12" max="12" width="2.7265625" style="251" customWidth="1"/>
    <col min="13" max="13" width="12.26953125" style="251" customWidth="1"/>
    <col min="14" max="18" width="11.7265625" style="251" customWidth="1"/>
    <col min="19" max="16384" width="9.179687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ht="13">
      <c r="A8" s="252" t="s">
        <v>174</v>
      </c>
      <c r="B8" s="253"/>
      <c r="C8" s="253"/>
      <c r="D8" s="253"/>
      <c r="E8" s="253"/>
      <c r="F8" s="253"/>
      <c r="G8" s="253"/>
      <c r="H8" s="253"/>
      <c r="I8" s="253"/>
      <c r="J8" s="253"/>
      <c r="K8" s="253"/>
      <c r="L8" s="253"/>
    </row>
    <row r="9" spans="1:12" ht="13">
      <c r="A9" s="254"/>
      <c r="B9" s="254"/>
      <c r="C9" s="254"/>
      <c r="D9" s="254"/>
      <c r="E9" s="254"/>
      <c r="F9" s="254"/>
      <c r="G9" s="254"/>
      <c r="H9" s="254"/>
      <c r="I9" s="254"/>
      <c r="J9" s="254"/>
      <c r="K9" s="254"/>
      <c r="L9" s="254"/>
    </row>
    <row r="10" spans="1:12" ht="13">
      <c r="A10" s="254"/>
      <c r="B10" s="254"/>
      <c r="C10" s="254"/>
      <c r="D10" s="254"/>
      <c r="E10" s="254"/>
      <c r="F10" s="254"/>
      <c r="G10" s="254"/>
      <c r="H10" s="254"/>
      <c r="I10" s="254"/>
      <c r="J10" s="254"/>
      <c r="K10" s="254"/>
      <c r="L10" s="254"/>
    </row>
    <row r="11" spans="1:12" ht="13">
      <c r="A11" s="254"/>
      <c r="B11" s="254"/>
      <c r="C11" s="254"/>
      <c r="D11" s="254"/>
      <c r="E11" s="254"/>
      <c r="F11" s="254"/>
      <c r="G11" s="254"/>
      <c r="H11" s="254"/>
      <c r="I11" s="254"/>
      <c r="J11" s="254"/>
      <c r="K11" s="255"/>
      <c r="L11" s="254"/>
    </row>
    <row r="12" spans="1:12" ht="13">
      <c r="A12" s="254"/>
      <c r="B12" s="254"/>
      <c r="C12" s="254"/>
      <c r="D12" s="254"/>
      <c r="E12" s="254"/>
      <c r="F12" s="254"/>
      <c r="G12" s="254"/>
      <c r="H12" s="254"/>
      <c r="I12" s="254"/>
      <c r="J12" s="254"/>
      <c r="K12" s="255"/>
      <c r="L12" s="254"/>
    </row>
    <row r="13" spans="1:12" ht="13">
      <c r="A13" s="254"/>
      <c r="B13" s="254"/>
      <c r="C13" s="254"/>
      <c r="D13" s="254"/>
      <c r="E13" s="254"/>
      <c r="F13" s="254"/>
      <c r="G13" s="254"/>
      <c r="H13" s="254"/>
      <c r="I13" s="254"/>
      <c r="J13" s="254"/>
      <c r="K13" s="254"/>
      <c r="L13" s="254"/>
    </row>
    <row r="14" spans="1:12" ht="13">
      <c r="A14" s="254"/>
      <c r="B14" s="254"/>
      <c r="C14" s="254"/>
      <c r="D14" s="254"/>
      <c r="E14" s="254"/>
      <c r="F14" s="254"/>
      <c r="G14" s="254"/>
      <c r="H14" s="254"/>
      <c r="I14" s="254"/>
      <c r="J14" s="254"/>
      <c r="K14" s="254"/>
      <c r="L14" s="254"/>
    </row>
    <row r="15" spans="1:12" ht="13">
      <c r="A15" s="254"/>
      <c r="B15" s="254"/>
      <c r="C15" s="254"/>
      <c r="D15" s="254"/>
      <c r="E15" s="254"/>
      <c r="F15" s="254"/>
      <c r="G15" s="254"/>
      <c r="H15" s="254"/>
      <c r="I15" s="254"/>
      <c r="J15" s="254"/>
      <c r="K15" s="254"/>
      <c r="L15" s="254"/>
    </row>
    <row r="16" spans="1:12" ht="13">
      <c r="A16" s="254"/>
      <c r="B16" s="254"/>
      <c r="C16" s="254"/>
      <c r="D16" s="254"/>
      <c r="E16" s="254"/>
      <c r="F16" s="254"/>
      <c r="G16" s="254"/>
      <c r="H16" s="254"/>
      <c r="I16" s="254"/>
      <c r="J16" s="254"/>
      <c r="K16" s="254"/>
      <c r="L16" s="254"/>
    </row>
    <row r="17" spans="1:12" ht="13">
      <c r="A17" s="254"/>
      <c r="B17" s="254"/>
      <c r="C17" s="254"/>
      <c r="D17" s="254"/>
      <c r="E17" s="254"/>
      <c r="F17" s="254"/>
      <c r="G17" s="254"/>
      <c r="H17" s="254"/>
      <c r="I17" s="254"/>
      <c r="J17" s="254"/>
      <c r="K17" s="254"/>
      <c r="L17" s="254"/>
    </row>
    <row r="18" spans="1:12" ht="13">
      <c r="A18" s="254"/>
      <c r="B18" s="254"/>
      <c r="C18" s="254"/>
      <c r="D18" s="254"/>
      <c r="E18" s="254"/>
      <c r="F18" s="254"/>
      <c r="G18" s="254"/>
      <c r="H18" s="254"/>
      <c r="I18" s="254"/>
      <c r="J18" s="254"/>
      <c r="K18" s="254"/>
      <c r="L18" s="254"/>
    </row>
    <row r="19" spans="1:12" ht="13">
      <c r="A19" s="254"/>
      <c r="B19" s="254"/>
      <c r="C19" s="254"/>
      <c r="D19" s="254"/>
      <c r="E19" s="254"/>
      <c r="F19" s="254"/>
      <c r="G19" s="254"/>
      <c r="H19" s="254"/>
      <c r="I19" s="254"/>
      <c r="J19" s="254"/>
      <c r="K19" s="254"/>
      <c r="L19" s="254"/>
    </row>
    <row r="20" spans="1:12" ht="13">
      <c r="A20" s="254"/>
      <c r="B20" s="254"/>
      <c r="C20" s="254"/>
      <c r="D20" s="254"/>
      <c r="E20" s="254"/>
      <c r="F20" s="254"/>
      <c r="G20" s="254"/>
      <c r="H20" s="254"/>
      <c r="I20" s="254"/>
      <c r="J20" s="254"/>
      <c r="K20" s="254"/>
      <c r="L20" s="254"/>
    </row>
    <row r="21" spans="1:12" ht="13">
      <c r="A21" s="254"/>
      <c r="B21" s="254"/>
      <c r="C21" s="254"/>
      <c r="D21" s="254"/>
      <c r="E21" s="254"/>
      <c r="F21" s="254"/>
      <c r="G21" s="254"/>
      <c r="H21" s="254"/>
      <c r="I21" s="254"/>
      <c r="J21" s="254"/>
      <c r="K21" s="254"/>
      <c r="L21" s="254"/>
    </row>
    <row r="22" spans="1:12" ht="13">
      <c r="A22" s="254"/>
      <c r="B22" s="254"/>
      <c r="C22" s="254"/>
      <c r="D22" s="254"/>
      <c r="E22" s="254"/>
      <c r="F22" s="254"/>
      <c r="G22" s="254"/>
      <c r="H22" s="254"/>
      <c r="I22" s="254"/>
      <c r="J22" s="254"/>
      <c r="K22" s="254"/>
      <c r="L22" s="254"/>
    </row>
    <row r="23" spans="1:12" ht="13">
      <c r="A23" s="254"/>
      <c r="B23" s="254"/>
      <c r="C23" s="254"/>
      <c r="D23" s="254"/>
      <c r="E23" s="254"/>
      <c r="F23" s="254"/>
      <c r="G23" s="254"/>
      <c r="H23" s="254"/>
      <c r="I23" s="254"/>
      <c r="J23" s="254"/>
      <c r="K23" s="254"/>
      <c r="L23" s="254"/>
    </row>
    <row r="24" spans="1:12" ht="13">
      <c r="A24" s="254"/>
      <c r="B24" s="254"/>
      <c r="C24" s="254"/>
      <c r="D24" s="254"/>
      <c r="E24" s="254"/>
      <c r="F24" s="254"/>
      <c r="G24" s="254"/>
      <c r="H24" s="254"/>
      <c r="I24" s="254"/>
      <c r="J24" s="254"/>
      <c r="K24" s="254"/>
      <c r="L24" s="254"/>
    </row>
    <row r="25" spans="1:12" ht="13">
      <c r="A25" s="254"/>
      <c r="B25" s="254"/>
      <c r="C25" s="254"/>
      <c r="D25" s="254"/>
      <c r="E25" s="254"/>
      <c r="F25" s="254"/>
      <c r="G25" s="254"/>
      <c r="H25" s="254"/>
      <c r="I25" s="254"/>
      <c r="J25" s="254"/>
      <c r="K25" s="254"/>
      <c r="L25" s="254"/>
    </row>
    <row r="26" spans="1:12" ht="13">
      <c r="A26" s="254"/>
      <c r="B26" s="254"/>
      <c r="C26" s="254"/>
      <c r="D26" s="254"/>
      <c r="E26" s="254"/>
      <c r="F26" s="254"/>
      <c r="G26" s="254"/>
      <c r="H26" s="254"/>
      <c r="I26" s="254"/>
      <c r="J26" s="254"/>
      <c r="K26" s="254"/>
      <c r="L26" s="254"/>
    </row>
    <row r="27" spans="1:12" ht="13">
      <c r="A27" s="254"/>
      <c r="B27" s="254"/>
      <c r="C27" s="254"/>
      <c r="D27" s="254"/>
      <c r="E27" s="254"/>
      <c r="F27" s="254"/>
      <c r="G27" s="254"/>
      <c r="H27" s="254"/>
      <c r="I27" s="254"/>
      <c r="J27" s="254"/>
      <c r="K27" s="254"/>
      <c r="L27" s="254"/>
    </row>
    <row r="28" spans="1:12" ht="13">
      <c r="A28" s="254"/>
      <c r="B28" s="254"/>
      <c r="C28" s="254"/>
      <c r="D28" s="254"/>
      <c r="E28" s="254"/>
      <c r="F28" s="254"/>
      <c r="G28" s="254"/>
      <c r="H28" s="254"/>
      <c r="I28" s="254"/>
      <c r="J28" s="254"/>
      <c r="K28" s="254"/>
      <c r="L28" s="254"/>
    </row>
    <row r="29" spans="1:12" ht="13">
      <c r="A29" s="254"/>
      <c r="B29" s="254"/>
      <c r="C29" s="254"/>
      <c r="D29" s="254"/>
      <c r="E29" s="254"/>
      <c r="F29" s="254"/>
      <c r="G29" s="254"/>
      <c r="H29" s="254"/>
      <c r="I29" s="254"/>
      <c r="J29" s="254"/>
      <c r="K29" s="254"/>
      <c r="L29" s="254"/>
    </row>
    <row r="30" spans="1:12" ht="13">
      <c r="A30" s="254"/>
      <c r="B30" s="254"/>
      <c r="C30" s="254"/>
      <c r="D30" s="254"/>
      <c r="E30" s="254"/>
      <c r="F30" s="254"/>
      <c r="G30" s="254"/>
      <c r="H30" s="254"/>
      <c r="I30" s="254"/>
      <c r="J30" s="254"/>
      <c r="K30" s="254"/>
      <c r="L30" s="254"/>
    </row>
    <row r="31" spans="1:12" ht="13">
      <c r="A31" s="254"/>
      <c r="B31" s="254"/>
      <c r="C31" s="254"/>
      <c r="D31" s="254"/>
      <c r="E31" s="254"/>
      <c r="F31" s="254"/>
      <c r="G31" s="254"/>
      <c r="H31" s="254"/>
      <c r="I31" s="254"/>
      <c r="J31" s="254"/>
      <c r="K31" s="254"/>
      <c r="L31" s="254"/>
    </row>
    <row r="32" spans="1:12" ht="13">
      <c r="A32" s="254"/>
      <c r="B32" s="254"/>
      <c r="C32" s="254"/>
      <c r="D32" s="254"/>
      <c r="E32" s="254"/>
      <c r="F32" s="254"/>
      <c r="G32" s="254"/>
      <c r="H32" s="254"/>
      <c r="I32" s="254"/>
      <c r="J32" s="254"/>
      <c r="K32" s="254"/>
      <c r="L32" s="254"/>
    </row>
    <row r="33" spans="1:18" ht="13">
      <c r="A33" s="254"/>
      <c r="B33" s="254"/>
      <c r="C33" s="254"/>
      <c r="D33" s="254"/>
      <c r="E33" s="254"/>
      <c r="F33" s="254"/>
      <c r="G33" s="254"/>
      <c r="H33" s="254"/>
      <c r="I33" s="254"/>
      <c r="J33" s="254"/>
      <c r="K33" s="254"/>
      <c r="L33" s="254"/>
    </row>
    <row r="34" spans="1:18" ht="13">
      <c r="A34" s="254"/>
      <c r="B34" s="254"/>
      <c r="C34" s="254"/>
      <c r="D34" s="254"/>
      <c r="E34" s="254"/>
      <c r="F34" s="254"/>
      <c r="G34" s="254"/>
      <c r="H34" s="254"/>
      <c r="I34" s="254"/>
      <c r="J34" s="254"/>
      <c r="K34" s="254"/>
      <c r="L34" s="254"/>
    </row>
    <row r="35" spans="1:18" ht="13">
      <c r="A35" s="258" t="s">
        <v>175</v>
      </c>
      <c r="B35" s="254"/>
      <c r="C35" s="254"/>
      <c r="D35" s="254"/>
      <c r="E35" s="254"/>
      <c r="F35" s="254"/>
      <c r="G35" s="254"/>
      <c r="H35" s="254"/>
      <c r="I35" s="254"/>
      <c r="J35" s="254"/>
      <c r="K35" s="254"/>
      <c r="L35" s="254"/>
    </row>
    <row r="36" spans="1:18" ht="13">
      <c r="A36" s="258" t="s">
        <v>176</v>
      </c>
      <c r="B36" s="254"/>
      <c r="C36" s="254"/>
      <c r="D36" s="254"/>
      <c r="E36" s="254"/>
      <c r="F36" s="254"/>
      <c r="G36" s="254"/>
      <c r="H36" s="254"/>
      <c r="I36" s="254"/>
      <c r="J36" s="254"/>
      <c r="K36" s="254"/>
      <c r="L36" s="254"/>
    </row>
    <row r="37" spans="1:18" ht="13">
      <c r="A37" s="258" t="s">
        <v>177</v>
      </c>
      <c r="B37" s="254"/>
      <c r="C37" s="254"/>
      <c r="D37" s="259"/>
      <c r="E37" s="254"/>
      <c r="F37" s="254"/>
      <c r="G37" s="254"/>
      <c r="H37" s="254"/>
      <c r="I37" s="254"/>
      <c r="J37" s="254"/>
      <c r="K37" s="254"/>
      <c r="L37" s="254"/>
    </row>
    <row r="38" spans="1:18" ht="13">
      <c r="A38" s="258"/>
      <c r="B38" s="254"/>
      <c r="C38" s="254"/>
      <c r="D38" s="254"/>
      <c r="E38" s="254"/>
      <c r="F38" s="254"/>
      <c r="G38" s="254"/>
      <c r="H38" s="254"/>
      <c r="I38" s="254"/>
      <c r="J38" s="254"/>
      <c r="K38" s="254"/>
      <c r="L38" s="254"/>
    </row>
    <row r="39" spans="1:18" ht="13">
      <c r="A39" s="260" t="s">
        <v>178</v>
      </c>
      <c r="B39" s="254"/>
      <c r="C39" s="254"/>
      <c r="D39" s="254"/>
      <c r="E39" s="254"/>
      <c r="F39" s="254"/>
      <c r="G39" s="254"/>
      <c r="H39" s="254"/>
      <c r="I39" s="254"/>
      <c r="J39" s="254"/>
      <c r="K39" s="254"/>
      <c r="L39" s="254"/>
    </row>
    <row r="40" spans="1:18" ht="13">
      <c r="A40" s="261" t="s">
        <v>179</v>
      </c>
      <c r="B40" s="254"/>
      <c r="C40" s="254"/>
      <c r="D40" s="254"/>
      <c r="E40" s="254"/>
      <c r="F40" s="254"/>
      <c r="G40" s="254"/>
      <c r="H40" s="254"/>
      <c r="I40" s="254"/>
      <c r="J40" s="254"/>
      <c r="K40" s="254"/>
      <c r="L40" s="254"/>
    </row>
    <row r="41" spans="1:18" ht="13">
      <c r="A41" s="262" t="s">
        <v>58</v>
      </c>
      <c r="B41" s="254"/>
      <c r="C41" s="254"/>
      <c r="D41" s="254"/>
      <c r="E41" s="254"/>
      <c r="F41" s="254"/>
      <c r="G41" s="254"/>
      <c r="H41" s="254"/>
      <c r="I41" s="254"/>
      <c r="J41" s="254"/>
      <c r="K41" s="254"/>
      <c r="L41" s="253"/>
    </row>
    <row r="43" spans="1:18" ht="12.75" customHeight="1">
      <c r="A43" s="263"/>
      <c r="B43" s="852" t="s">
        <v>73</v>
      </c>
      <c r="C43" s="853"/>
      <c r="D43" s="853"/>
      <c r="E43" s="853"/>
      <c r="F43" s="853"/>
      <c r="G43" s="853"/>
      <c r="H43" s="853"/>
      <c r="I43" s="854"/>
      <c r="M43" s="263"/>
      <c r="N43" s="287"/>
      <c r="O43" s="288"/>
      <c r="P43" s="288"/>
      <c r="Q43" s="288"/>
    </row>
    <row r="44" spans="1:18" ht="12.75" customHeight="1">
      <c r="A44" s="263" t="s">
        <v>180</v>
      </c>
      <c r="B44" s="855" t="s">
        <v>181</v>
      </c>
      <c r="C44" s="856"/>
      <c r="D44" s="857" t="s">
        <v>182</v>
      </c>
      <c r="E44" s="858"/>
      <c r="F44" s="855" t="s">
        <v>183</v>
      </c>
      <c r="G44" s="856"/>
      <c r="H44" s="855" t="s">
        <v>184</v>
      </c>
      <c r="I44" s="856"/>
      <c r="M44" s="405"/>
      <c r="N44" s="406" t="s">
        <v>407</v>
      </c>
      <c r="O44" s="407" t="s">
        <v>408</v>
      </c>
      <c r="P44" s="406" t="s">
        <v>409</v>
      </c>
      <c r="Q44" s="406" t="s">
        <v>410</v>
      </c>
      <c r="R44" s="285"/>
    </row>
    <row r="45" spans="1:18">
      <c r="A45" s="264" t="s">
        <v>82</v>
      </c>
      <c r="B45" s="265">
        <v>0.54116164424182001</v>
      </c>
      <c r="C45" s="266"/>
      <c r="D45" s="267">
        <v>9.0487045479817994</v>
      </c>
      <c r="E45" s="268"/>
      <c r="F45" s="267">
        <v>32.529467363504999</v>
      </c>
      <c r="G45" s="268"/>
      <c r="H45" s="267">
        <v>57.880666444271377</v>
      </c>
      <c r="I45" s="266" t="s">
        <v>153</v>
      </c>
      <c r="M45" s="410" t="s">
        <v>82</v>
      </c>
      <c r="N45" s="740">
        <v>5.4116164424182003E-3</v>
      </c>
      <c r="O45" s="741">
        <v>9.0487045479817993E-2</v>
      </c>
      <c r="P45" s="741">
        <v>0.32529467363504999</v>
      </c>
      <c r="Q45" s="741">
        <v>0.57880666444271378</v>
      </c>
      <c r="R45" s="742">
        <v>9.5898661922236186E-2</v>
      </c>
    </row>
    <row r="46" spans="1:18">
      <c r="A46" s="269" t="s">
        <v>19</v>
      </c>
      <c r="B46" s="270">
        <v>8.2297792494812008</v>
      </c>
      <c r="C46" s="271"/>
      <c r="D46" s="272">
        <v>23.150735976924999</v>
      </c>
      <c r="E46" s="273"/>
      <c r="F46" s="272">
        <v>26.416128577102999</v>
      </c>
      <c r="G46" s="273"/>
      <c r="H46" s="272">
        <v>42.203356196490802</v>
      </c>
      <c r="I46" s="271" t="s">
        <v>153</v>
      </c>
      <c r="M46" s="410" t="s">
        <v>32</v>
      </c>
      <c r="N46" s="740">
        <v>3.3923123856009998E-2</v>
      </c>
      <c r="O46" s="741">
        <v>0.1692495424039</v>
      </c>
      <c r="P46" s="741">
        <v>0.39194630872483005</v>
      </c>
      <c r="Q46" s="743">
        <v>0.40488102501525985</v>
      </c>
      <c r="R46" s="744">
        <v>0.20317266625990998</v>
      </c>
    </row>
    <row r="47" spans="1:18" ht="13.5" customHeight="1">
      <c r="A47" s="274" t="s">
        <v>32</v>
      </c>
      <c r="B47" s="275">
        <v>3.392312385601</v>
      </c>
      <c r="C47" s="276"/>
      <c r="D47" s="277">
        <v>16.924954240390001</v>
      </c>
      <c r="E47" s="278"/>
      <c r="F47" s="277">
        <v>39.194630872483003</v>
      </c>
      <c r="G47" s="278"/>
      <c r="H47" s="279">
        <v>40.488102501525987</v>
      </c>
      <c r="I47" s="276"/>
      <c r="M47" s="408" t="s">
        <v>29</v>
      </c>
      <c r="N47" s="745">
        <v>8.3768620622944004E-2</v>
      </c>
      <c r="O47" s="746">
        <v>0.18581930740956001</v>
      </c>
      <c r="P47" s="746">
        <v>0.34068485200231996</v>
      </c>
      <c r="Q47" s="746">
        <v>0.38972721996517601</v>
      </c>
      <c r="R47" s="747">
        <v>0.26958792803250398</v>
      </c>
    </row>
    <row r="48" spans="1:18">
      <c r="A48" s="269" t="s">
        <v>22</v>
      </c>
      <c r="B48" s="270">
        <v>11.587500412038001</v>
      </c>
      <c r="C48" s="271"/>
      <c r="D48" s="272">
        <v>22.095419784421999</v>
      </c>
      <c r="E48" s="273"/>
      <c r="F48" s="272">
        <v>26.934601311929001</v>
      </c>
      <c r="G48" s="273"/>
      <c r="H48" s="272">
        <v>39.382478491610996</v>
      </c>
      <c r="I48" s="271" t="s">
        <v>153</v>
      </c>
      <c r="M48" s="410" t="s">
        <v>25</v>
      </c>
      <c r="N48" s="740">
        <v>9.6736080342638003E-2</v>
      </c>
      <c r="O48" s="741">
        <v>0.19332447201299999</v>
      </c>
      <c r="P48" s="741">
        <v>0.31767833407177998</v>
      </c>
      <c r="Q48" s="743">
        <v>0.39226111357258203</v>
      </c>
      <c r="R48" s="744">
        <v>0.29006055235563799</v>
      </c>
    </row>
    <row r="49" spans="1:18">
      <c r="A49" s="274" t="s">
        <v>25</v>
      </c>
      <c r="B49" s="275">
        <v>9.6736080342638004</v>
      </c>
      <c r="C49" s="276"/>
      <c r="D49" s="277">
        <v>19.332447201299999</v>
      </c>
      <c r="E49" s="278"/>
      <c r="F49" s="277">
        <v>31.767833407177999</v>
      </c>
      <c r="G49" s="278"/>
      <c r="H49" s="279">
        <v>39.226111357258205</v>
      </c>
      <c r="I49" s="276" t="s">
        <v>153</v>
      </c>
      <c r="M49" s="408" t="s">
        <v>31</v>
      </c>
      <c r="N49" s="745">
        <v>7.3952224288370991E-2</v>
      </c>
      <c r="O49" s="746">
        <v>0.22302960949792999</v>
      </c>
      <c r="P49" s="746">
        <v>0.34819053068230998</v>
      </c>
      <c r="Q49" s="746">
        <v>0.35482763553138896</v>
      </c>
      <c r="R49" s="747">
        <v>0.296981833786301</v>
      </c>
    </row>
    <row r="50" spans="1:18">
      <c r="A50" s="269" t="s">
        <v>29</v>
      </c>
      <c r="B50" s="270">
        <v>8.3768620622943999</v>
      </c>
      <c r="C50" s="271"/>
      <c r="D50" s="272">
        <v>18.581930740956</v>
      </c>
      <c r="E50" s="273"/>
      <c r="F50" s="272">
        <v>34.068485200231997</v>
      </c>
      <c r="G50" s="273"/>
      <c r="H50" s="272">
        <v>38.972721996517599</v>
      </c>
      <c r="I50" s="271" t="s">
        <v>153</v>
      </c>
      <c r="M50" s="410" t="s">
        <v>23</v>
      </c>
      <c r="N50" s="740">
        <v>1.5593921553026999E-2</v>
      </c>
      <c r="O50" s="741">
        <v>0.28212268279099001</v>
      </c>
      <c r="P50" s="741">
        <v>0.35018696793699</v>
      </c>
      <c r="Q50" s="743">
        <v>0.35209642771899302</v>
      </c>
      <c r="R50" s="744">
        <v>0.29771660434401698</v>
      </c>
    </row>
    <row r="51" spans="1:18">
      <c r="A51" s="274" t="s">
        <v>7</v>
      </c>
      <c r="B51" s="275">
        <v>6.7121496210628999</v>
      </c>
      <c r="C51" s="276"/>
      <c r="D51" s="277">
        <v>24.45522870153</v>
      </c>
      <c r="E51" s="278"/>
      <c r="F51" s="277">
        <v>30.746687254794001</v>
      </c>
      <c r="G51" s="278"/>
      <c r="H51" s="279">
        <v>38.085934422613093</v>
      </c>
      <c r="I51" s="276" t="s">
        <v>153</v>
      </c>
      <c r="M51" s="410" t="s">
        <v>7</v>
      </c>
      <c r="N51" s="740">
        <v>6.7121496210629003E-2</v>
      </c>
      <c r="O51" s="741">
        <v>0.24455228701529999</v>
      </c>
      <c r="P51" s="741">
        <v>0.30746687254794003</v>
      </c>
      <c r="Q51" s="743">
        <v>0.38085934422613094</v>
      </c>
      <c r="R51" s="744">
        <v>0.31167378322592898</v>
      </c>
    </row>
    <row r="52" spans="1:18">
      <c r="A52" s="269" t="s">
        <v>185</v>
      </c>
      <c r="B52" s="270">
        <v>16.376007028168999</v>
      </c>
      <c r="C52" s="271"/>
      <c r="D52" s="272">
        <v>26.947793416700002</v>
      </c>
      <c r="E52" s="273"/>
      <c r="F52" s="272">
        <v>19.876259369332999</v>
      </c>
      <c r="G52" s="273"/>
      <c r="H52" s="272">
        <v>36.799940185798</v>
      </c>
      <c r="I52" s="271" t="s">
        <v>153</v>
      </c>
      <c r="M52" s="408" t="s">
        <v>19</v>
      </c>
      <c r="N52" s="745">
        <v>8.2297792494812005E-2</v>
      </c>
      <c r="O52" s="746">
        <v>0.23150735976924999</v>
      </c>
      <c r="P52" s="746">
        <v>0.26416128577102999</v>
      </c>
      <c r="Q52" s="746">
        <v>0.42203356196490804</v>
      </c>
      <c r="R52" s="747">
        <v>0.31380515226406197</v>
      </c>
    </row>
    <row r="53" spans="1:18">
      <c r="A53" s="274" t="s">
        <v>5</v>
      </c>
      <c r="B53" s="275">
        <v>13.577702591755999</v>
      </c>
      <c r="C53" s="276"/>
      <c r="D53" s="277">
        <v>19.972816541240999</v>
      </c>
      <c r="E53" s="278"/>
      <c r="F53" s="277">
        <v>30.227248482756</v>
      </c>
      <c r="G53" s="278"/>
      <c r="H53" s="279">
        <v>36.222232384247008</v>
      </c>
      <c r="I53" s="276" t="s">
        <v>153</v>
      </c>
      <c r="M53" s="410" t="s">
        <v>33</v>
      </c>
      <c r="N53" s="740">
        <v>9.8480165334601008E-2</v>
      </c>
      <c r="O53" s="741">
        <v>0.22398814858167002</v>
      </c>
      <c r="P53" s="741">
        <v>0.34131353219818</v>
      </c>
      <c r="Q53" s="743">
        <v>0.33621815388554899</v>
      </c>
      <c r="R53" s="744">
        <v>0.32246831391627095</v>
      </c>
    </row>
    <row r="54" spans="1:18">
      <c r="A54" s="269" t="s">
        <v>31</v>
      </c>
      <c r="B54" s="270">
        <v>7.3952224288370996</v>
      </c>
      <c r="C54" s="271"/>
      <c r="D54" s="272">
        <v>22.302960949793</v>
      </c>
      <c r="E54" s="273"/>
      <c r="F54" s="272">
        <v>34.819053068231</v>
      </c>
      <c r="G54" s="273"/>
      <c r="H54" s="272">
        <v>35.482763553138895</v>
      </c>
      <c r="I54" s="271" t="s">
        <v>153</v>
      </c>
      <c r="M54" s="410" t="s">
        <v>5</v>
      </c>
      <c r="N54" s="740">
        <v>0.13577702591756</v>
      </c>
      <c r="O54" s="741">
        <v>0.19972816541240998</v>
      </c>
      <c r="P54" s="741">
        <v>0.30227248482755997</v>
      </c>
      <c r="Q54" s="743">
        <v>0.36222232384247005</v>
      </c>
      <c r="R54" s="744">
        <v>0.33550519132996998</v>
      </c>
    </row>
    <row r="55" spans="1:18">
      <c r="A55" s="274" t="s">
        <v>23</v>
      </c>
      <c r="B55" s="275">
        <v>1.5593921553026999</v>
      </c>
      <c r="C55" s="276"/>
      <c r="D55" s="277">
        <v>28.212268279099</v>
      </c>
      <c r="E55" s="278"/>
      <c r="F55" s="277">
        <v>35.018696793699</v>
      </c>
      <c r="G55" s="278"/>
      <c r="H55" s="279">
        <v>35.209642771899304</v>
      </c>
      <c r="I55" s="276" t="s">
        <v>153</v>
      </c>
      <c r="M55" s="410" t="s">
        <v>134</v>
      </c>
      <c r="N55" s="740">
        <v>0.12092981322594999</v>
      </c>
      <c r="O55" s="741">
        <v>0.21461736112154997</v>
      </c>
      <c r="P55" s="741">
        <v>0.47891091042959999</v>
      </c>
      <c r="Q55" s="743">
        <v>0.18554191522290012</v>
      </c>
      <c r="R55" s="744">
        <v>0.33554717434749998</v>
      </c>
    </row>
    <row r="56" spans="1:18">
      <c r="A56" s="269" t="s">
        <v>186</v>
      </c>
      <c r="B56" s="270">
        <v>16.235461170623999</v>
      </c>
      <c r="C56" s="271"/>
      <c r="D56" s="272">
        <v>25.703188623692</v>
      </c>
      <c r="E56" s="273"/>
      <c r="F56" s="272">
        <v>23.416651005449999</v>
      </c>
      <c r="G56" s="273"/>
      <c r="H56" s="272">
        <v>34.644699200233994</v>
      </c>
      <c r="I56" s="271" t="s">
        <v>153</v>
      </c>
      <c r="M56" s="408" t="s">
        <v>22</v>
      </c>
      <c r="N56" s="745">
        <v>0.11587500412038</v>
      </c>
      <c r="O56" s="746">
        <v>0.22095419784421999</v>
      </c>
      <c r="P56" s="746">
        <v>0.26934601311929002</v>
      </c>
      <c r="Q56" s="746">
        <v>0.39382478491610995</v>
      </c>
      <c r="R56" s="747">
        <v>0.33682920196460003</v>
      </c>
    </row>
    <row r="57" spans="1:18">
      <c r="A57" s="274" t="s">
        <v>33</v>
      </c>
      <c r="B57" s="275">
        <v>9.8480165334601004</v>
      </c>
      <c r="C57" s="276"/>
      <c r="D57" s="277">
        <v>22.398814858167</v>
      </c>
      <c r="E57" s="278"/>
      <c r="F57" s="277">
        <v>34.131353219818003</v>
      </c>
      <c r="G57" s="278"/>
      <c r="H57" s="279">
        <v>33.6218153885549</v>
      </c>
      <c r="I57" s="276" t="s">
        <v>153</v>
      </c>
      <c r="M57" s="410" t="s">
        <v>28</v>
      </c>
      <c r="N57" s="740">
        <v>9.0558283341460988E-2</v>
      </c>
      <c r="O57" s="741">
        <v>0.25919858334004003</v>
      </c>
      <c r="P57" s="741">
        <v>0.38318947353469002</v>
      </c>
      <c r="Q57" s="743">
        <v>0.26705365978380896</v>
      </c>
      <c r="R57" s="744">
        <v>0.34975686668150102</v>
      </c>
    </row>
    <row r="58" spans="1:18">
      <c r="A58" s="269" t="s">
        <v>26</v>
      </c>
      <c r="B58" s="270">
        <v>9.1300770571426</v>
      </c>
      <c r="C58" s="271"/>
      <c r="D58" s="272">
        <v>32.813868516273999</v>
      </c>
      <c r="E58" s="273"/>
      <c r="F58" s="272">
        <v>24.863977776401999</v>
      </c>
      <c r="G58" s="273"/>
      <c r="H58" s="272">
        <v>33.192076650181406</v>
      </c>
      <c r="I58" s="271" t="s">
        <v>153</v>
      </c>
      <c r="M58" s="410" t="s">
        <v>86</v>
      </c>
      <c r="N58" s="740">
        <v>6.9280114041339991E-2</v>
      </c>
      <c r="O58" s="741">
        <v>0.28218104062722998</v>
      </c>
      <c r="P58" s="741">
        <v>0.36707056307912</v>
      </c>
      <c r="Q58" s="743">
        <v>0.28146828225231002</v>
      </c>
      <c r="R58" s="744">
        <v>0.35146115466856998</v>
      </c>
    </row>
    <row r="59" spans="1:18">
      <c r="A59" s="274" t="s">
        <v>3</v>
      </c>
      <c r="B59" s="275">
        <v>11.877253830076</v>
      </c>
      <c r="C59" s="276"/>
      <c r="D59" s="277">
        <v>27.852171716011998</v>
      </c>
      <c r="E59" s="278"/>
      <c r="F59" s="277">
        <v>27.147024370076</v>
      </c>
      <c r="G59" s="278"/>
      <c r="H59" s="279">
        <v>33.123550083836008</v>
      </c>
      <c r="I59" s="276" t="s">
        <v>153</v>
      </c>
      <c r="M59" s="408" t="s">
        <v>11</v>
      </c>
      <c r="N59" s="745">
        <v>5.7155715571556999E-2</v>
      </c>
      <c r="O59" s="746">
        <v>0.30363036303629998</v>
      </c>
      <c r="P59" s="746">
        <v>0.33828382838283999</v>
      </c>
      <c r="Q59" s="746">
        <v>0.30093009300930307</v>
      </c>
      <c r="R59" s="747">
        <v>0.360786078607857</v>
      </c>
    </row>
    <row r="60" spans="1:18">
      <c r="A60" s="269" t="s">
        <v>2</v>
      </c>
      <c r="B60" s="270">
        <v>12.737035467006001</v>
      </c>
      <c r="C60" s="271"/>
      <c r="D60" s="272">
        <v>26.9845979935</v>
      </c>
      <c r="E60" s="273"/>
      <c r="F60" s="272">
        <v>28.202628232302001</v>
      </c>
      <c r="G60" s="273"/>
      <c r="H60" s="272">
        <v>32.075738307191997</v>
      </c>
      <c r="I60" s="271" t="s">
        <v>153</v>
      </c>
      <c r="M60" s="410" t="s">
        <v>13</v>
      </c>
      <c r="N60" s="740">
        <v>0.11082588023666924</v>
      </c>
      <c r="O60" s="741">
        <v>0.26558590696957174</v>
      </c>
      <c r="P60" s="741">
        <v>0.30432894812336225</v>
      </c>
      <c r="Q60" s="743">
        <v>0.31925926467039678</v>
      </c>
      <c r="R60" s="744">
        <v>0.37641178720624097</v>
      </c>
    </row>
    <row r="61" spans="1:18">
      <c r="A61" s="274" t="s">
        <v>13</v>
      </c>
      <c r="B61" s="275">
        <v>11.082588023666924</v>
      </c>
      <c r="C61" s="276"/>
      <c r="D61" s="277">
        <v>26.558590696957172</v>
      </c>
      <c r="E61" s="278"/>
      <c r="F61" s="277">
        <v>30.432894812336226</v>
      </c>
      <c r="G61" s="278"/>
      <c r="H61" s="279">
        <v>31.925926467039677</v>
      </c>
      <c r="I61" s="276" t="s">
        <v>153</v>
      </c>
      <c r="M61" s="410" t="s">
        <v>14</v>
      </c>
      <c r="N61" s="740">
        <v>8.8762554481712996E-2</v>
      </c>
      <c r="O61" s="741">
        <v>0.29221148379761003</v>
      </c>
      <c r="P61" s="741">
        <v>0.31680879287474001</v>
      </c>
      <c r="Q61" s="743">
        <v>0.30221716884593702</v>
      </c>
      <c r="R61" s="744">
        <v>0.38097403827932297</v>
      </c>
    </row>
    <row r="62" spans="1:18">
      <c r="A62" s="269" t="s">
        <v>4</v>
      </c>
      <c r="B62" s="270">
        <v>15.376459156084</v>
      </c>
      <c r="C62" s="271"/>
      <c r="D62" s="272">
        <v>28.638680491323999</v>
      </c>
      <c r="E62" s="273"/>
      <c r="F62" s="272">
        <v>24.658643395795</v>
      </c>
      <c r="G62" s="273"/>
      <c r="H62" s="272">
        <v>31.326216956797008</v>
      </c>
      <c r="I62" s="271" t="s">
        <v>153</v>
      </c>
      <c r="M62" s="408" t="s">
        <v>2</v>
      </c>
      <c r="N62" s="745">
        <v>0.12737035467006</v>
      </c>
      <c r="O62" s="746">
        <v>0.26984597993499998</v>
      </c>
      <c r="P62" s="746">
        <v>0.28202628232302002</v>
      </c>
      <c r="Q62" s="746">
        <v>0.32075738307191998</v>
      </c>
      <c r="R62" s="747">
        <v>0.39721633460506001</v>
      </c>
    </row>
    <row r="63" spans="1:18">
      <c r="A63" s="274" t="s">
        <v>12</v>
      </c>
      <c r="B63" s="275">
        <v>17.281130915036002</v>
      </c>
      <c r="C63" s="276"/>
      <c r="D63" s="277">
        <v>24.74680199406</v>
      </c>
      <c r="E63" s="278"/>
      <c r="F63" s="277">
        <v>26.928461712011</v>
      </c>
      <c r="G63" s="278"/>
      <c r="H63" s="279">
        <v>31.043605378892998</v>
      </c>
      <c r="I63" s="276" t="s">
        <v>153</v>
      </c>
      <c r="M63" s="410" t="s">
        <v>3</v>
      </c>
      <c r="N63" s="740">
        <v>0.11877253830076001</v>
      </c>
      <c r="O63" s="741">
        <v>0.27852171716011997</v>
      </c>
      <c r="P63" s="741">
        <v>0.27147024370076001</v>
      </c>
      <c r="Q63" s="743">
        <v>0.33123550083836006</v>
      </c>
      <c r="R63" s="744">
        <v>0.39729425546087993</v>
      </c>
    </row>
    <row r="64" spans="1:18">
      <c r="A64" s="269" t="s">
        <v>15</v>
      </c>
      <c r="B64" s="270">
        <v>12.746387501153075</v>
      </c>
      <c r="C64" s="271"/>
      <c r="D64" s="272">
        <v>27.744827583637424</v>
      </c>
      <c r="E64" s="273"/>
      <c r="F64" s="272">
        <v>29.089363661576183</v>
      </c>
      <c r="G64" s="273"/>
      <c r="H64" s="272">
        <v>30.419421253633313</v>
      </c>
      <c r="I64" s="271" t="s">
        <v>153</v>
      </c>
      <c r="M64" s="408" t="s">
        <v>15</v>
      </c>
      <c r="N64" s="745">
        <v>0.12746387501153075</v>
      </c>
      <c r="O64" s="746">
        <v>0.27744827583637421</v>
      </c>
      <c r="P64" s="746">
        <v>0.29089363661576184</v>
      </c>
      <c r="Q64" s="746">
        <v>0.30419421253633311</v>
      </c>
      <c r="R64" s="747">
        <v>0.40491215084790499</v>
      </c>
    </row>
    <row r="65" spans="1:18">
      <c r="A65" s="274" t="s">
        <v>14</v>
      </c>
      <c r="B65" s="275">
        <v>8.8762554481712996</v>
      </c>
      <c r="C65" s="276"/>
      <c r="D65" s="277">
        <v>29.221148379761001</v>
      </c>
      <c r="E65" s="278"/>
      <c r="F65" s="277">
        <v>31.680879287473999</v>
      </c>
      <c r="G65" s="278"/>
      <c r="H65" s="279">
        <v>30.221716884593704</v>
      </c>
      <c r="I65" s="276" t="s">
        <v>153</v>
      </c>
      <c r="M65" s="408" t="s">
        <v>24</v>
      </c>
      <c r="N65" s="745">
        <v>7.2145831146566003E-2</v>
      </c>
      <c r="O65" s="746">
        <v>0.34459081207795</v>
      </c>
      <c r="P65" s="746">
        <v>0.32759525558938002</v>
      </c>
      <c r="Q65" s="746">
        <v>0.25566810118610389</v>
      </c>
      <c r="R65" s="747">
        <v>0.41673664322451598</v>
      </c>
    </row>
    <row r="66" spans="1:18">
      <c r="A66" s="269" t="s">
        <v>11</v>
      </c>
      <c r="B66" s="270">
        <v>5.7155715571557</v>
      </c>
      <c r="C66" s="271"/>
      <c r="D66" s="272">
        <v>30.36303630363</v>
      </c>
      <c r="E66" s="273"/>
      <c r="F66" s="272">
        <v>33.828382838284</v>
      </c>
      <c r="G66" s="273"/>
      <c r="H66" s="272">
        <v>30.093009300930305</v>
      </c>
      <c r="I66" s="271" t="s">
        <v>153</v>
      </c>
      <c r="M66" s="408" t="s">
        <v>121</v>
      </c>
      <c r="N66" s="745">
        <v>0.16235461170623999</v>
      </c>
      <c r="O66" s="746">
        <v>0.25703188623692003</v>
      </c>
      <c r="P66" s="746">
        <v>0.23416651005449998</v>
      </c>
      <c r="Q66" s="746">
        <v>0.34644699200233992</v>
      </c>
      <c r="R66" s="747">
        <v>0.41938649794316002</v>
      </c>
    </row>
    <row r="67" spans="1:18">
      <c r="A67" s="274" t="s">
        <v>86</v>
      </c>
      <c r="B67" s="275">
        <v>6.9280114041339997</v>
      </c>
      <c r="C67" s="276"/>
      <c r="D67" s="277">
        <v>28.218104062723</v>
      </c>
      <c r="E67" s="278"/>
      <c r="F67" s="277">
        <v>36.707056307911998</v>
      </c>
      <c r="G67" s="278"/>
      <c r="H67" s="279">
        <v>28.146828225231005</v>
      </c>
      <c r="I67" s="276" t="s">
        <v>153</v>
      </c>
      <c r="M67" s="408" t="s">
        <v>26</v>
      </c>
      <c r="N67" s="745">
        <v>9.1300770571425993E-2</v>
      </c>
      <c r="O67" s="746">
        <v>0.32813868516273997</v>
      </c>
      <c r="P67" s="746">
        <v>0.24863977776401999</v>
      </c>
      <c r="Q67" s="746">
        <v>0.33192076650181407</v>
      </c>
      <c r="R67" s="747">
        <v>0.41943945573416597</v>
      </c>
    </row>
    <row r="68" spans="1:18">
      <c r="A68" s="269" t="s">
        <v>120</v>
      </c>
      <c r="B68" s="270">
        <v>22.569851660613001</v>
      </c>
      <c r="C68" s="271"/>
      <c r="D68" s="272">
        <v>31.437497319367001</v>
      </c>
      <c r="E68" s="273"/>
      <c r="F68" s="272">
        <v>19.027507642635999</v>
      </c>
      <c r="G68" s="273"/>
      <c r="H68" s="272">
        <v>26.965143377384006</v>
      </c>
      <c r="I68" s="271" t="s">
        <v>153</v>
      </c>
      <c r="M68" s="410" t="s">
        <v>12</v>
      </c>
      <c r="N68" s="740">
        <v>0.17281130915036003</v>
      </c>
      <c r="O68" s="741">
        <v>0.2474680199406</v>
      </c>
      <c r="P68" s="741">
        <v>0.26928461712010998</v>
      </c>
      <c r="Q68" s="743">
        <v>0.31043605378892997</v>
      </c>
      <c r="R68" s="744">
        <v>0.42027932909096</v>
      </c>
    </row>
    <row r="69" spans="1:18">
      <c r="A69" s="274" t="s">
        <v>28</v>
      </c>
      <c r="B69" s="275">
        <v>9.0558283341460992</v>
      </c>
      <c r="C69" s="276"/>
      <c r="D69" s="277">
        <v>25.919858334004001</v>
      </c>
      <c r="E69" s="278"/>
      <c r="F69" s="277">
        <v>38.318947353468999</v>
      </c>
      <c r="G69" s="278"/>
      <c r="H69" s="279">
        <v>26.705365978380897</v>
      </c>
      <c r="I69" s="276" t="s">
        <v>153</v>
      </c>
      <c r="M69" s="408" t="s">
        <v>17</v>
      </c>
      <c r="N69" s="745">
        <v>0.16376007028168998</v>
      </c>
      <c r="O69" s="746">
        <v>0.269477934167</v>
      </c>
      <c r="P69" s="746">
        <v>0.19876259369332999</v>
      </c>
      <c r="Q69" s="746">
        <v>0.36799940185798002</v>
      </c>
      <c r="R69" s="747">
        <v>0.43323800444868998</v>
      </c>
    </row>
    <row r="70" spans="1:18">
      <c r="A70" s="269" t="s">
        <v>24</v>
      </c>
      <c r="B70" s="270">
        <v>7.2145831146566</v>
      </c>
      <c r="C70" s="271"/>
      <c r="D70" s="272">
        <v>34.459081207795002</v>
      </c>
      <c r="E70" s="273"/>
      <c r="F70" s="272">
        <v>32.759525558938002</v>
      </c>
      <c r="G70" s="273"/>
      <c r="H70" s="272">
        <v>25.566810118610391</v>
      </c>
      <c r="I70" s="271" t="s">
        <v>153</v>
      </c>
      <c r="M70" s="408" t="s">
        <v>4</v>
      </c>
      <c r="N70" s="745">
        <v>0.15376459156083999</v>
      </c>
      <c r="O70" s="746">
        <v>0.28638680491323998</v>
      </c>
      <c r="P70" s="746">
        <v>0.24658643395794999</v>
      </c>
      <c r="Q70" s="746">
        <v>0.31326216956797009</v>
      </c>
      <c r="R70" s="747">
        <v>0.44015139647407997</v>
      </c>
    </row>
    <row r="71" spans="1:18">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0">
        <v>0.12391957886725001</v>
      </c>
      <c r="O71" s="741">
        <v>0.31844485317435001</v>
      </c>
      <c r="P71" s="741">
        <v>0.30227437052070999</v>
      </c>
      <c r="Q71" s="743">
        <v>0.25536119743769004</v>
      </c>
      <c r="R71" s="744">
        <v>0.44236443204160003</v>
      </c>
    </row>
    <row r="72" spans="1:18">
      <c r="A72" s="269" t="s">
        <v>9</v>
      </c>
      <c r="B72" s="270">
        <v>22.078865544997999</v>
      </c>
      <c r="C72" s="271"/>
      <c r="D72" s="272">
        <v>31.005724580827</v>
      </c>
      <c r="E72" s="273"/>
      <c r="F72" s="272">
        <v>24.165286374335</v>
      </c>
      <c r="G72" s="273"/>
      <c r="H72" s="272">
        <v>22.750123499840004</v>
      </c>
      <c r="I72" s="271" t="s">
        <v>153</v>
      </c>
      <c r="M72" s="408" t="s">
        <v>27</v>
      </c>
      <c r="N72" s="745">
        <v>0.14612963325080999</v>
      </c>
      <c r="O72" s="746">
        <v>0.36467229418320996</v>
      </c>
      <c r="P72" s="746">
        <v>0.27515390105487997</v>
      </c>
      <c r="Q72" s="746">
        <v>0.21404417151110006</v>
      </c>
      <c r="R72" s="747">
        <v>0.51080192743401998</v>
      </c>
    </row>
    <row r="73" spans="1:18">
      <c r="A73" s="274" t="s">
        <v>189</v>
      </c>
      <c r="B73" s="275">
        <v>18.252711100279999</v>
      </c>
      <c r="C73" s="276"/>
      <c r="D73" s="277">
        <v>42.229194589983997</v>
      </c>
      <c r="E73" s="278"/>
      <c r="F73" s="277">
        <v>17.156086267820001</v>
      </c>
      <c r="G73" s="278"/>
      <c r="H73" s="279">
        <v>22.362008041916006</v>
      </c>
      <c r="I73" s="276" t="s">
        <v>153</v>
      </c>
      <c r="K73" s="280"/>
      <c r="M73" s="408" t="s">
        <v>9</v>
      </c>
      <c r="N73" s="745">
        <v>0.22078865544998</v>
      </c>
      <c r="O73" s="746">
        <v>0.31005724580826999</v>
      </c>
      <c r="P73" s="746">
        <v>0.24165286374335002</v>
      </c>
      <c r="Q73" s="746">
        <v>0.22750123499840005</v>
      </c>
      <c r="R73" s="747">
        <v>0.53084590125825004</v>
      </c>
    </row>
    <row r="74" spans="1:18">
      <c r="A74" s="269" t="s">
        <v>27</v>
      </c>
      <c r="B74" s="270">
        <v>14.612963325080999</v>
      </c>
      <c r="C74" s="271"/>
      <c r="D74" s="272">
        <v>36.467229418320997</v>
      </c>
      <c r="E74" s="273"/>
      <c r="F74" s="272">
        <v>27.515390105487999</v>
      </c>
      <c r="G74" s="273"/>
      <c r="H74" s="272">
        <v>21.404417151110007</v>
      </c>
      <c r="I74" s="271" t="s">
        <v>153</v>
      </c>
      <c r="K74" s="280"/>
      <c r="M74" s="410" t="s">
        <v>75</v>
      </c>
      <c r="N74" s="740">
        <v>0.23005993545412998</v>
      </c>
      <c r="O74" s="741">
        <v>0.33725218994929002</v>
      </c>
      <c r="P74" s="741">
        <v>0.23098201936376</v>
      </c>
      <c r="Q74" s="743">
        <v>0.20170585523282006</v>
      </c>
      <c r="R74" s="744">
        <v>0.56731212540342002</v>
      </c>
    </row>
    <row r="75" spans="1:18">
      <c r="A75" s="274" t="s">
        <v>75</v>
      </c>
      <c r="B75" s="275">
        <v>23.005993545412998</v>
      </c>
      <c r="C75" s="276"/>
      <c r="D75" s="277">
        <v>33.725218994929001</v>
      </c>
      <c r="E75" s="278"/>
      <c r="F75" s="277">
        <v>23.098201936376</v>
      </c>
      <c r="G75" s="278"/>
      <c r="H75" s="279">
        <v>20.170585523282007</v>
      </c>
      <c r="I75" s="276" t="s">
        <v>153</v>
      </c>
      <c r="K75" s="280"/>
      <c r="M75" s="408" t="s">
        <v>21</v>
      </c>
      <c r="N75" s="745">
        <v>0.20209185335311999</v>
      </c>
      <c r="O75" s="746">
        <v>0.38895926073372</v>
      </c>
      <c r="P75" s="746">
        <v>0.25029254581207</v>
      </c>
      <c r="Q75" s="746">
        <v>0.15865634010108998</v>
      </c>
      <c r="R75" s="747">
        <v>0.59105111408684008</v>
      </c>
    </row>
    <row r="76" spans="1:18">
      <c r="A76" s="269" t="s">
        <v>162</v>
      </c>
      <c r="B76" s="270">
        <v>18.140619169278999</v>
      </c>
      <c r="C76" s="271"/>
      <c r="D76" s="272">
        <v>36.013432548251998</v>
      </c>
      <c r="E76" s="273"/>
      <c r="F76" s="272">
        <v>26.756154913366</v>
      </c>
      <c r="G76" s="273"/>
      <c r="H76" s="272">
        <v>19.089793369102996</v>
      </c>
      <c r="I76" s="271" t="s">
        <v>153</v>
      </c>
      <c r="K76" s="280"/>
      <c r="M76" s="408" t="s">
        <v>6</v>
      </c>
      <c r="N76" s="745">
        <v>0.27298902913035</v>
      </c>
      <c r="O76" s="746">
        <v>0.32616151321270997</v>
      </c>
      <c r="P76" s="746">
        <v>0.22306014020702</v>
      </c>
      <c r="Q76" s="746">
        <v>0.17778931744992008</v>
      </c>
      <c r="R76" s="747">
        <v>0.59915054234305998</v>
      </c>
    </row>
    <row r="77" spans="1:18">
      <c r="A77" s="274" t="s">
        <v>134</v>
      </c>
      <c r="B77" s="275">
        <v>12.092981322595</v>
      </c>
      <c r="C77" s="276"/>
      <c r="D77" s="277">
        <v>21.461736112154998</v>
      </c>
      <c r="E77" s="278"/>
      <c r="F77" s="277">
        <v>47.891091042959999</v>
      </c>
      <c r="G77" s="278"/>
      <c r="H77" s="279">
        <v>18.554191522290012</v>
      </c>
      <c r="I77" s="276" t="s">
        <v>153</v>
      </c>
      <c r="K77" s="280"/>
      <c r="M77" s="410" t="s">
        <v>109</v>
      </c>
      <c r="N77" s="740">
        <v>0.1825271110028</v>
      </c>
      <c r="O77" s="741">
        <v>0.42229194589983998</v>
      </c>
      <c r="P77" s="741">
        <v>0.1715608626782</v>
      </c>
      <c r="Q77" s="743">
        <v>0.22362008041916007</v>
      </c>
      <c r="R77" s="744">
        <v>0.60481905690264004</v>
      </c>
    </row>
    <row r="78" spans="1:18">
      <c r="A78" s="269" t="s">
        <v>6</v>
      </c>
      <c r="B78" s="270">
        <v>27.298902913035</v>
      </c>
      <c r="C78" s="271"/>
      <c r="D78" s="272">
        <v>32.616151321270998</v>
      </c>
      <c r="E78" s="273"/>
      <c r="F78" s="272">
        <v>22.306014020702001</v>
      </c>
      <c r="G78" s="273"/>
      <c r="H78" s="272">
        <v>17.778931744992008</v>
      </c>
      <c r="I78" s="271" t="s">
        <v>153</v>
      </c>
      <c r="K78" s="280"/>
    </row>
    <row r="79" spans="1:18" ht="12.75" customHeight="1">
      <c r="A79" s="274" t="s">
        <v>119</v>
      </c>
      <c r="B79" s="275">
        <v>15.644504373507999</v>
      </c>
      <c r="C79" s="276"/>
      <c r="D79" s="277">
        <v>35.746791880395001</v>
      </c>
      <c r="E79" s="278"/>
      <c r="F79" s="277">
        <v>32.711876771980997</v>
      </c>
      <c r="G79" s="278"/>
      <c r="H79" s="279">
        <v>15.896826974116003</v>
      </c>
      <c r="I79" s="276" t="s">
        <v>153</v>
      </c>
    </row>
    <row r="80" spans="1:18">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Y92"/>
  <sheetViews>
    <sheetView topLeftCell="A5" workbookViewId="0">
      <selection activeCell="AB124" sqref="AB124"/>
    </sheetView>
  </sheetViews>
  <sheetFormatPr defaultColWidth="9.1796875" defaultRowHeight="12.5"/>
  <cols>
    <col min="1" max="1" width="15.26953125" style="251" customWidth="1"/>
    <col min="2" max="2" width="2.7265625" style="251" customWidth="1"/>
    <col min="3" max="3" width="10.453125" style="251" customWidth="1"/>
    <col min="4" max="4" width="3.453125" style="251" customWidth="1"/>
    <col min="5" max="5" width="8.7265625" style="251" bestFit="1" customWidth="1"/>
    <col min="6" max="6" width="2.7265625" style="251" customWidth="1"/>
    <col min="7" max="7" width="9.1796875" style="251"/>
    <col min="8" max="8" width="2.7265625" style="251" customWidth="1"/>
    <col min="9" max="9" width="9.1796875" style="251" customWidth="1"/>
    <col min="10" max="10" width="4.81640625" style="251" customWidth="1"/>
    <col min="11" max="11" width="9.1796875" style="251"/>
    <col min="12" max="12" width="2.7265625" style="251" customWidth="1"/>
    <col min="13" max="13" width="9.1796875" style="251" customWidth="1"/>
    <col min="14" max="14" width="9.1796875" style="251"/>
    <col min="15" max="15" width="16" style="251" customWidth="1"/>
    <col min="16" max="19" width="9.1796875" style="251"/>
    <col min="20" max="21" width="3.453125" style="251" customWidth="1"/>
    <col min="22" max="22" width="9.1796875" style="251"/>
    <col min="23" max="23" width="19" style="251" customWidth="1"/>
    <col min="24" max="16384" width="9.179687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ht="13">
      <c r="A8" s="252" t="s">
        <v>174</v>
      </c>
      <c r="B8" s="253"/>
      <c r="C8" s="253"/>
      <c r="D8" s="253"/>
      <c r="E8" s="253"/>
      <c r="F8" s="253"/>
      <c r="G8" s="253"/>
      <c r="H8" s="253"/>
      <c r="I8" s="253"/>
      <c r="J8" s="253"/>
      <c r="K8" s="253"/>
      <c r="L8" s="253"/>
    </row>
    <row r="9" spans="1:12" ht="13">
      <c r="A9" s="254"/>
      <c r="B9" s="254"/>
      <c r="C9" s="254"/>
      <c r="D9" s="254"/>
      <c r="E9" s="254"/>
      <c r="F9" s="254"/>
      <c r="G9" s="254"/>
      <c r="H9" s="254"/>
      <c r="I9" s="254"/>
      <c r="J9" s="254"/>
      <c r="K9" s="254"/>
      <c r="L9" s="254"/>
    </row>
    <row r="10" spans="1:12" ht="13">
      <c r="A10" s="254"/>
      <c r="B10" s="254"/>
      <c r="C10" s="254"/>
      <c r="D10" s="254"/>
      <c r="E10" s="254"/>
      <c r="F10" s="254"/>
      <c r="G10" s="254"/>
      <c r="H10" s="254"/>
      <c r="I10" s="254"/>
      <c r="J10" s="254"/>
      <c r="K10" s="254"/>
      <c r="L10" s="254"/>
    </row>
    <row r="11" spans="1:12" ht="13">
      <c r="A11" s="254"/>
      <c r="B11" s="254"/>
      <c r="C11" s="254"/>
      <c r="D11" s="254"/>
      <c r="E11" s="254"/>
      <c r="F11" s="254"/>
      <c r="G11" s="254"/>
      <c r="H11" s="254"/>
      <c r="I11" s="254"/>
      <c r="J11" s="254"/>
      <c r="K11" s="255"/>
      <c r="L11" s="254"/>
    </row>
    <row r="12" spans="1:12" ht="13">
      <c r="A12" s="254"/>
      <c r="B12" s="254"/>
      <c r="C12" s="254"/>
      <c r="D12" s="254"/>
      <c r="E12" s="254"/>
      <c r="F12" s="254"/>
      <c r="G12" s="254"/>
      <c r="H12" s="254"/>
      <c r="I12" s="254"/>
      <c r="J12" s="254"/>
      <c r="K12" s="255"/>
      <c r="L12" s="254"/>
    </row>
    <row r="13" spans="1:12" ht="13">
      <c r="A13" s="254"/>
      <c r="B13" s="254"/>
      <c r="C13" s="254"/>
      <c r="D13" s="254"/>
      <c r="E13" s="254"/>
      <c r="F13" s="254"/>
      <c r="G13" s="254"/>
      <c r="H13" s="254"/>
      <c r="I13" s="254"/>
      <c r="J13" s="254"/>
      <c r="K13" s="254"/>
      <c r="L13" s="254"/>
    </row>
    <row r="14" spans="1:12" ht="13">
      <c r="A14" s="254"/>
      <c r="B14" s="254"/>
      <c r="C14" s="254"/>
      <c r="D14" s="254"/>
      <c r="E14" s="254"/>
      <c r="F14" s="254"/>
      <c r="G14" s="254"/>
      <c r="H14" s="254"/>
      <c r="I14" s="254"/>
      <c r="J14" s="254"/>
      <c r="K14" s="254"/>
      <c r="L14" s="254"/>
    </row>
    <row r="15" spans="1:12" ht="13">
      <c r="A15" s="254"/>
      <c r="B15" s="254"/>
      <c r="C15" s="254"/>
      <c r="D15" s="254"/>
      <c r="E15" s="254"/>
      <c r="F15" s="254"/>
      <c r="G15" s="254"/>
      <c r="H15" s="254"/>
      <c r="I15" s="254"/>
      <c r="J15" s="254"/>
      <c r="K15" s="254"/>
      <c r="L15" s="254"/>
    </row>
    <row r="16" spans="1:12" ht="13">
      <c r="A16" s="254"/>
      <c r="B16" s="254"/>
      <c r="C16" s="254"/>
      <c r="D16" s="254"/>
      <c r="E16" s="254"/>
      <c r="F16" s="254"/>
      <c r="G16" s="254"/>
      <c r="H16" s="254"/>
      <c r="I16" s="254"/>
      <c r="J16" s="254"/>
      <c r="K16" s="254"/>
      <c r="L16" s="254"/>
    </row>
    <row r="17" spans="1:17" ht="13">
      <c r="A17" s="254"/>
      <c r="B17" s="254"/>
      <c r="C17" s="254"/>
      <c r="D17" s="254"/>
      <c r="E17" s="254"/>
      <c r="F17" s="254"/>
      <c r="G17" s="254"/>
      <c r="H17" s="254"/>
      <c r="I17" s="254"/>
      <c r="J17" s="254"/>
      <c r="K17" s="254"/>
      <c r="L17" s="254"/>
    </row>
    <row r="18" spans="1:17" ht="13">
      <c r="A18" s="254"/>
      <c r="B18" s="254"/>
      <c r="C18" s="254"/>
      <c r="D18" s="254"/>
      <c r="E18" s="254"/>
      <c r="F18" s="254"/>
      <c r="G18" s="254"/>
      <c r="H18" s="254"/>
      <c r="I18" s="254"/>
      <c r="J18" s="254"/>
      <c r="K18" s="254"/>
      <c r="L18" s="254"/>
    </row>
    <row r="19" spans="1:17" ht="13">
      <c r="A19" s="254"/>
      <c r="B19" s="254"/>
      <c r="C19" s="254"/>
      <c r="D19" s="254"/>
      <c r="E19" s="254"/>
      <c r="F19" s="254"/>
      <c r="G19" s="254"/>
      <c r="H19" s="254"/>
      <c r="I19" s="254"/>
      <c r="J19" s="254"/>
      <c r="K19" s="254"/>
      <c r="L19" s="254"/>
    </row>
    <row r="20" spans="1:17" ht="13">
      <c r="A20" s="254"/>
      <c r="B20" s="254"/>
      <c r="C20" s="254"/>
      <c r="D20" s="254"/>
      <c r="E20" s="254"/>
      <c r="F20" s="254"/>
      <c r="G20" s="254"/>
      <c r="H20" s="254"/>
      <c r="I20" s="254"/>
      <c r="J20" s="254"/>
      <c r="K20" s="254"/>
      <c r="L20" s="254"/>
    </row>
    <row r="21" spans="1:17" ht="13">
      <c r="A21" s="254"/>
      <c r="B21" s="254"/>
      <c r="C21" s="254"/>
      <c r="D21" s="254"/>
      <c r="E21" s="254"/>
      <c r="F21" s="254"/>
      <c r="G21" s="254"/>
      <c r="H21" s="254"/>
      <c r="I21" s="254"/>
      <c r="J21" s="254"/>
      <c r="K21" s="254"/>
      <c r="L21" s="254"/>
    </row>
    <row r="22" spans="1:17" ht="13">
      <c r="A22" s="254"/>
      <c r="B22" s="254"/>
      <c r="C22" s="254"/>
      <c r="D22" s="254"/>
      <c r="E22" s="254"/>
      <c r="F22" s="254"/>
      <c r="G22" s="254"/>
      <c r="H22" s="254"/>
      <c r="I22" s="254"/>
      <c r="J22" s="254"/>
      <c r="K22" s="254"/>
      <c r="L22" s="254"/>
    </row>
    <row r="23" spans="1:17" ht="13">
      <c r="A23" s="254"/>
      <c r="B23" s="254"/>
      <c r="C23" s="254"/>
      <c r="D23" s="254"/>
      <c r="E23" s="254"/>
      <c r="F23" s="254"/>
      <c r="G23" s="254"/>
      <c r="H23" s="254"/>
      <c r="I23" s="254"/>
      <c r="J23" s="254"/>
      <c r="K23" s="254"/>
      <c r="L23" s="254"/>
    </row>
    <row r="24" spans="1:17" ht="13">
      <c r="A24" s="254"/>
      <c r="B24" s="254"/>
      <c r="C24" s="254"/>
      <c r="D24" s="254"/>
      <c r="E24" s="254"/>
      <c r="F24" s="254"/>
      <c r="G24" s="254"/>
      <c r="H24" s="254"/>
      <c r="I24" s="254"/>
      <c r="J24" s="254"/>
      <c r="K24" s="254"/>
      <c r="L24" s="254"/>
    </row>
    <row r="25" spans="1:17" ht="13">
      <c r="A25" s="254"/>
      <c r="B25" s="254"/>
      <c r="C25" s="254"/>
      <c r="D25" s="254"/>
      <c r="E25" s="254"/>
      <c r="F25" s="254"/>
      <c r="G25" s="254"/>
      <c r="H25" s="254"/>
      <c r="I25" s="254"/>
      <c r="J25" s="254"/>
      <c r="K25" s="254"/>
      <c r="L25" s="254"/>
    </row>
    <row r="26" spans="1:17" ht="13">
      <c r="A26" s="254"/>
      <c r="B26" s="254"/>
      <c r="C26" s="254"/>
      <c r="D26" s="254"/>
      <c r="E26" s="254"/>
      <c r="F26" s="254"/>
      <c r="G26" s="254"/>
      <c r="H26" s="254"/>
      <c r="I26" s="254"/>
      <c r="J26" s="254"/>
      <c r="K26" s="254"/>
      <c r="L26" s="254"/>
    </row>
    <row r="27" spans="1:17" ht="13">
      <c r="A27" s="254"/>
      <c r="B27" s="254"/>
      <c r="C27" s="254"/>
      <c r="D27" s="254"/>
      <c r="E27" s="254"/>
      <c r="F27" s="254"/>
      <c r="G27" s="254"/>
      <c r="H27" s="254"/>
      <c r="I27" s="254"/>
      <c r="J27" s="254"/>
      <c r="K27" s="254"/>
      <c r="L27" s="254"/>
    </row>
    <row r="28" spans="1:17" ht="13">
      <c r="A28" s="254"/>
      <c r="B28" s="254"/>
      <c r="C28" s="254"/>
      <c r="D28" s="254"/>
      <c r="E28" s="254"/>
      <c r="F28" s="254"/>
      <c r="G28" s="254"/>
      <c r="H28" s="254"/>
      <c r="I28" s="254"/>
      <c r="J28" s="254"/>
      <c r="K28" s="254"/>
      <c r="L28" s="254"/>
    </row>
    <row r="29" spans="1:17" ht="13">
      <c r="A29" s="254"/>
      <c r="B29" s="254"/>
      <c r="C29" s="254"/>
      <c r="D29" s="254"/>
      <c r="E29" s="254"/>
      <c r="F29" s="254"/>
      <c r="G29" s="254"/>
      <c r="H29" s="254"/>
      <c r="I29" s="254"/>
      <c r="J29" s="254"/>
      <c r="K29" s="254"/>
      <c r="L29" s="254"/>
    </row>
    <row r="30" spans="1:17" ht="13">
      <c r="A30" s="254"/>
      <c r="B30" s="254"/>
      <c r="C30" s="254"/>
      <c r="D30" s="254"/>
      <c r="E30" s="254"/>
      <c r="F30" s="254"/>
      <c r="G30" s="254"/>
      <c r="H30" s="254"/>
      <c r="I30" s="254"/>
      <c r="J30" s="254"/>
      <c r="K30" s="254"/>
      <c r="L30" s="254"/>
    </row>
    <row r="31" spans="1:17" ht="13">
      <c r="A31" s="254"/>
      <c r="B31" s="254"/>
      <c r="C31" s="254"/>
      <c r="D31" s="254"/>
      <c r="E31" s="254"/>
      <c r="F31" s="254"/>
      <c r="G31" s="254"/>
      <c r="H31" s="254"/>
      <c r="I31" s="254"/>
      <c r="J31" s="254"/>
      <c r="K31" s="254"/>
      <c r="L31" s="254"/>
    </row>
    <row r="32" spans="1:17" ht="13">
      <c r="A32" s="254"/>
      <c r="B32" s="254"/>
      <c r="C32" s="254"/>
      <c r="D32" s="254"/>
      <c r="E32" s="254"/>
      <c r="F32" s="254"/>
      <c r="G32" s="254"/>
      <c r="H32" s="254"/>
      <c r="I32" s="254"/>
      <c r="J32" s="254"/>
      <c r="K32" s="254"/>
      <c r="L32" s="254"/>
      <c r="Q32" s="256"/>
    </row>
    <row r="33" spans="1:25" ht="13">
      <c r="A33" s="254"/>
      <c r="B33" s="254"/>
      <c r="C33" s="254"/>
      <c r="D33" s="254"/>
      <c r="E33" s="254"/>
      <c r="F33" s="254"/>
      <c r="G33" s="254"/>
      <c r="H33" s="254"/>
      <c r="I33" s="254"/>
      <c r="J33" s="254"/>
      <c r="K33" s="254"/>
      <c r="L33" s="254"/>
      <c r="Q33" s="257"/>
    </row>
    <row r="34" spans="1:25" ht="13">
      <c r="A34" s="254"/>
      <c r="B34" s="254"/>
      <c r="C34" s="254"/>
      <c r="D34" s="254"/>
      <c r="E34" s="254"/>
      <c r="F34" s="254"/>
      <c r="G34" s="254"/>
      <c r="H34" s="254"/>
      <c r="I34" s="254"/>
      <c r="J34" s="254"/>
      <c r="K34" s="254"/>
      <c r="L34" s="254"/>
      <c r="Q34" s="256"/>
    </row>
    <row r="35" spans="1:25" ht="13">
      <c r="A35" s="258" t="s">
        <v>175</v>
      </c>
      <c r="B35" s="254"/>
      <c r="C35" s="254"/>
      <c r="D35" s="254"/>
      <c r="E35" s="254"/>
      <c r="F35" s="254"/>
      <c r="G35" s="254"/>
      <c r="H35" s="254"/>
      <c r="I35" s="254"/>
      <c r="J35" s="254"/>
      <c r="K35" s="254"/>
      <c r="L35" s="254"/>
      <c r="Q35" s="256"/>
    </row>
    <row r="36" spans="1:25" ht="13">
      <c r="A36" s="258" t="s">
        <v>176</v>
      </c>
      <c r="B36" s="254"/>
      <c r="C36" s="254"/>
      <c r="D36" s="254"/>
      <c r="E36" s="254"/>
      <c r="F36" s="254"/>
      <c r="G36" s="254"/>
      <c r="H36" s="254"/>
      <c r="I36" s="254"/>
      <c r="J36" s="254"/>
      <c r="K36" s="254"/>
      <c r="L36" s="254"/>
    </row>
    <row r="37" spans="1:25" ht="13">
      <c r="A37" s="258" t="s">
        <v>177</v>
      </c>
      <c r="B37" s="254"/>
      <c r="C37" s="254"/>
      <c r="D37" s="259"/>
      <c r="E37" s="254"/>
      <c r="F37" s="254"/>
      <c r="G37" s="254"/>
      <c r="H37" s="254"/>
      <c r="I37" s="254"/>
      <c r="J37" s="254"/>
      <c r="K37" s="254"/>
      <c r="L37" s="254"/>
    </row>
    <row r="38" spans="1:25" ht="13">
      <c r="A38" s="258"/>
      <c r="B38" s="254"/>
      <c r="C38" s="254"/>
      <c r="D38" s="254"/>
      <c r="E38" s="254"/>
      <c r="F38" s="254"/>
      <c r="G38" s="254"/>
      <c r="H38" s="254"/>
      <c r="I38" s="254"/>
      <c r="J38" s="254"/>
      <c r="K38" s="254"/>
      <c r="L38" s="254"/>
    </row>
    <row r="39" spans="1:25" ht="13">
      <c r="A39" s="260" t="s">
        <v>178</v>
      </c>
      <c r="B39" s="254"/>
      <c r="C39" s="254"/>
      <c r="D39" s="254"/>
      <c r="E39" s="254"/>
      <c r="F39" s="254"/>
      <c r="G39" s="254"/>
      <c r="H39" s="254"/>
      <c r="I39" s="254"/>
      <c r="J39" s="254"/>
      <c r="K39" s="254"/>
      <c r="L39" s="254"/>
    </row>
    <row r="40" spans="1:25" ht="13">
      <c r="A40" s="261" t="s">
        <v>179</v>
      </c>
      <c r="B40" s="254"/>
      <c r="C40" s="254"/>
      <c r="D40" s="254"/>
      <c r="E40" s="254"/>
      <c r="F40" s="254"/>
      <c r="G40" s="254"/>
      <c r="H40" s="254"/>
      <c r="I40" s="254"/>
      <c r="J40" s="254"/>
      <c r="K40" s="254"/>
      <c r="L40" s="254"/>
    </row>
    <row r="41" spans="1:25" ht="13">
      <c r="A41" s="262" t="s">
        <v>58</v>
      </c>
      <c r="B41" s="254"/>
      <c r="C41" s="254"/>
      <c r="D41" s="254"/>
      <c r="E41" s="254"/>
      <c r="F41" s="254"/>
      <c r="G41" s="254"/>
      <c r="H41" s="254"/>
      <c r="I41" s="254"/>
      <c r="J41" s="254"/>
      <c r="K41" s="254"/>
      <c r="L41" s="253"/>
    </row>
    <row r="43" spans="1:25" ht="12.75" customHeight="1">
      <c r="A43" s="263"/>
      <c r="B43" s="852" t="s">
        <v>73</v>
      </c>
      <c r="C43" s="853"/>
      <c r="D43" s="853"/>
      <c r="E43" s="853"/>
      <c r="F43" s="853"/>
      <c r="G43" s="853"/>
      <c r="H43" s="853"/>
      <c r="I43" s="854"/>
      <c r="O43" s="263"/>
      <c r="P43" s="287" t="s">
        <v>73</v>
      </c>
      <c r="Q43" s="288"/>
      <c r="R43" s="288"/>
      <c r="S43" s="288"/>
    </row>
    <row r="44" spans="1:25" ht="12.75" customHeight="1">
      <c r="A44" s="263" t="s">
        <v>180</v>
      </c>
      <c r="B44" s="855" t="s">
        <v>181</v>
      </c>
      <c r="C44" s="856"/>
      <c r="D44" s="857" t="s">
        <v>182</v>
      </c>
      <c r="E44" s="858"/>
      <c r="F44" s="855" t="s">
        <v>183</v>
      </c>
      <c r="G44" s="856"/>
      <c r="H44" s="855" t="s">
        <v>184</v>
      </c>
      <c r="I44" s="856"/>
      <c r="O44" s="263" t="s">
        <v>180</v>
      </c>
      <c r="P44" s="285" t="s">
        <v>181</v>
      </c>
      <c r="Q44" s="286" t="s">
        <v>182</v>
      </c>
      <c r="R44" s="285" t="s">
        <v>183</v>
      </c>
      <c r="S44" s="285" t="s">
        <v>184</v>
      </c>
      <c r="X44" s="251" t="s">
        <v>191</v>
      </c>
      <c r="Y44" s="251" t="s">
        <v>192</v>
      </c>
    </row>
    <row r="45" spans="1:25">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c r="A83" s="274" t="s">
        <v>44</v>
      </c>
      <c r="B83" s="275"/>
      <c r="C83" s="276"/>
      <c r="D83" s="277"/>
      <c r="E83" s="278"/>
      <c r="F83" s="277"/>
      <c r="G83" s="278"/>
      <c r="H83" s="279" t="s">
        <v>153</v>
      </c>
      <c r="I83" s="276" t="s">
        <v>153</v>
      </c>
      <c r="W83" s="235" t="s">
        <v>156</v>
      </c>
      <c r="X83" s="237">
        <v>0.85056675598996656</v>
      </c>
    </row>
    <row r="84" spans="1:24">
      <c r="A84" s="269" t="s">
        <v>8</v>
      </c>
      <c r="B84" s="270"/>
      <c r="C84" s="271"/>
      <c r="D84" s="272"/>
      <c r="E84" s="273"/>
      <c r="F84" s="272"/>
      <c r="G84" s="273"/>
      <c r="H84" s="272" t="s">
        <v>153</v>
      </c>
      <c r="I84" s="271" t="s">
        <v>153</v>
      </c>
    </row>
    <row r="85" spans="1:24">
      <c r="A85" s="274" t="s">
        <v>18</v>
      </c>
      <c r="B85" s="275"/>
      <c r="C85" s="276" t="s">
        <v>154</v>
      </c>
      <c r="D85" s="277"/>
      <c r="E85" s="278" t="s">
        <v>154</v>
      </c>
      <c r="F85" s="277"/>
      <c r="G85" s="278" t="s">
        <v>154</v>
      </c>
      <c r="H85" s="279" t="s">
        <v>153</v>
      </c>
      <c r="I85" s="276" t="s">
        <v>154</v>
      </c>
    </row>
    <row r="86" spans="1:24">
      <c r="A86" s="269" t="s">
        <v>42</v>
      </c>
      <c r="B86" s="270"/>
      <c r="C86" s="271" t="s">
        <v>154</v>
      </c>
      <c r="D86" s="272"/>
      <c r="E86" s="273" t="s">
        <v>154</v>
      </c>
      <c r="F86" s="272"/>
      <c r="G86" s="273" t="s">
        <v>154</v>
      </c>
      <c r="H86" s="272" t="s">
        <v>153</v>
      </c>
      <c r="I86" s="271" t="s">
        <v>154</v>
      </c>
    </row>
    <row r="87" spans="1:24">
      <c r="A87" s="274" t="s">
        <v>40</v>
      </c>
      <c r="B87" s="275"/>
      <c r="C87" s="276" t="s">
        <v>154</v>
      </c>
      <c r="D87" s="277"/>
      <c r="E87" s="278" t="s">
        <v>154</v>
      </c>
      <c r="F87" s="277"/>
      <c r="G87" s="278" t="s">
        <v>154</v>
      </c>
      <c r="H87" s="279" t="s">
        <v>153</v>
      </c>
      <c r="I87" s="276" t="s">
        <v>154</v>
      </c>
    </row>
    <row r="88" spans="1:24">
      <c r="A88" s="269" t="s">
        <v>163</v>
      </c>
      <c r="B88" s="270"/>
      <c r="C88" s="271"/>
      <c r="D88" s="272"/>
      <c r="E88" s="273"/>
      <c r="F88" s="272"/>
      <c r="G88" s="273"/>
      <c r="H88" s="272" t="s">
        <v>153</v>
      </c>
      <c r="I88" s="271" t="s">
        <v>153</v>
      </c>
    </row>
    <row r="89" spans="1:24">
      <c r="A89" s="274" t="s">
        <v>111</v>
      </c>
      <c r="B89" s="275"/>
      <c r="C89" s="276" t="s">
        <v>154</v>
      </c>
      <c r="D89" s="277"/>
      <c r="E89" s="278" t="s">
        <v>154</v>
      </c>
      <c r="F89" s="277"/>
      <c r="G89" s="278" t="s">
        <v>154</v>
      </c>
      <c r="H89" s="279" t="s">
        <v>153</v>
      </c>
      <c r="I89" s="276" t="s">
        <v>154</v>
      </c>
    </row>
    <row r="90" spans="1:24">
      <c r="A90" s="269" t="s">
        <v>164</v>
      </c>
      <c r="B90" s="270"/>
      <c r="C90" s="271"/>
      <c r="D90" s="272"/>
      <c r="E90" s="273"/>
      <c r="F90" s="272"/>
      <c r="G90" s="273"/>
      <c r="H90" s="272" t="s">
        <v>153</v>
      </c>
      <c r="I90" s="271" t="s">
        <v>153</v>
      </c>
    </row>
    <row r="91" spans="1:24">
      <c r="A91" s="281" t="s">
        <v>165</v>
      </c>
      <c r="B91" s="282"/>
      <c r="C91" s="283"/>
      <c r="D91" s="284"/>
      <c r="E91" s="283"/>
      <c r="F91" s="284"/>
      <c r="G91" s="283"/>
      <c r="H91" s="284" t="s">
        <v>153</v>
      </c>
      <c r="I91" s="283" t="s">
        <v>153</v>
      </c>
      <c r="W91" s="235" t="s">
        <v>18</v>
      </c>
      <c r="X91" s="237">
        <v>0.83749622443174609</v>
      </c>
    </row>
    <row r="92" spans="1:24">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Z91"/>
  <sheetViews>
    <sheetView workbookViewId="0">
      <selection activeCell="O26" sqref="O26"/>
    </sheetView>
  </sheetViews>
  <sheetFormatPr defaultColWidth="9.1796875" defaultRowHeight="12.5"/>
  <cols>
    <col min="1" max="1" width="15.81640625" style="251" customWidth="1"/>
    <col min="2" max="2" width="10" style="251" customWidth="1"/>
    <col min="3" max="3" width="2" style="251" customWidth="1"/>
    <col min="4" max="4" width="8" style="251" customWidth="1"/>
    <col min="5" max="5" width="4.1796875" style="251" customWidth="1"/>
    <col min="6" max="6" width="8" style="251" customWidth="1"/>
    <col min="7" max="7" width="4.1796875" style="251" customWidth="1"/>
    <col min="8" max="8" width="8" style="251" customWidth="1"/>
    <col min="9" max="9" width="4.1796875" style="251" customWidth="1"/>
    <col min="10" max="10" width="8" style="251" customWidth="1"/>
    <col min="11" max="11" width="4.1796875" style="251" customWidth="1"/>
    <col min="12" max="12" width="8" style="251" customWidth="1"/>
    <col min="13" max="13" width="4.1796875" style="251" customWidth="1"/>
    <col min="14" max="16" width="7.26953125" style="251" customWidth="1"/>
    <col min="17" max="17" width="3.453125" style="251" customWidth="1"/>
    <col min="18" max="18" width="7.26953125" style="251" customWidth="1"/>
    <col min="19" max="19" width="3.453125" style="251" customWidth="1"/>
    <col min="20" max="20" width="7.26953125" style="251" customWidth="1"/>
    <col min="21" max="21" width="3.453125" style="251" customWidth="1"/>
    <col min="22" max="22" width="2.7265625" style="251" customWidth="1"/>
    <col min="23" max="23" width="9.1796875" style="251"/>
    <col min="24" max="24" width="3.7265625" style="251" customWidth="1"/>
    <col min="25" max="25" width="9.1796875" style="251" customWidth="1"/>
    <col min="26" max="16384" width="9.179687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ht="13">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ht="13">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ht="13">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ht="13">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ht="13">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ht="13">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ht="13">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ht="13">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ht="13">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ht="13">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ht="13">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ht="13">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ht="13">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ht="13">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ht="13">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ht="13">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ht="13">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ht="13">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ht="13">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ht="13">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ht="13">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ht="13">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ht="13">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ht="13">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ht="13">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ht="13">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ht="13">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ht="13">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c r="A36" s="859" t="s">
        <v>198</v>
      </c>
      <c r="B36" s="859"/>
      <c r="C36" s="859"/>
      <c r="D36" s="859"/>
      <c r="E36" s="859"/>
      <c r="F36" s="859"/>
      <c r="G36" s="859"/>
      <c r="H36" s="859"/>
      <c r="I36" s="859"/>
      <c r="J36" s="859"/>
      <c r="K36" s="859"/>
      <c r="L36" s="859"/>
      <c r="M36" s="859"/>
      <c r="N36" s="301"/>
      <c r="O36" s="301"/>
      <c r="P36" s="301"/>
      <c r="Q36" s="301"/>
      <c r="R36" s="301"/>
      <c r="S36" s="301"/>
      <c r="T36" s="301"/>
      <c r="U36" s="301"/>
      <c r="V36" s="301"/>
      <c r="W36" s="301"/>
      <c r="X36" s="301"/>
      <c r="Y36" s="300"/>
      <c r="Z36" s="259"/>
    </row>
    <row r="37" spans="1:26" ht="13">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ht="13">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ht="13">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ht="13">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c r="A43" s="305" t="s">
        <v>180</v>
      </c>
      <c r="B43" s="852" t="s">
        <v>203</v>
      </c>
      <c r="C43" s="854"/>
      <c r="D43" s="852" t="s">
        <v>73</v>
      </c>
      <c r="E43" s="854"/>
      <c r="F43" s="852" t="s">
        <v>204</v>
      </c>
      <c r="G43" s="854"/>
      <c r="H43" s="852" t="s">
        <v>36</v>
      </c>
      <c r="I43" s="854"/>
      <c r="J43" s="852" t="s">
        <v>205</v>
      </c>
      <c r="K43" s="854"/>
      <c r="L43" s="852" t="s">
        <v>203</v>
      </c>
      <c r="M43" s="854"/>
      <c r="N43" s="297"/>
      <c r="O43" s="306" t="s">
        <v>73</v>
      </c>
      <c r="P43" s="852" t="s">
        <v>204</v>
      </c>
      <c r="Q43" s="854"/>
      <c r="R43" s="852" t="s">
        <v>36</v>
      </c>
      <c r="S43" s="854"/>
      <c r="T43" s="852" t="s">
        <v>205</v>
      </c>
      <c r="U43" s="854"/>
      <c r="V43" s="297"/>
      <c r="W43" s="297"/>
      <c r="X43" s="297"/>
      <c r="Y43" s="297"/>
    </row>
    <row r="44" spans="1:26"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91"/>
  <sheetViews>
    <sheetView topLeftCell="C3" zoomScale="110" workbookViewId="0">
      <selection activeCell="M22" sqref="M22"/>
    </sheetView>
  </sheetViews>
  <sheetFormatPr defaultColWidth="9.1796875" defaultRowHeight="12.5"/>
  <cols>
    <col min="1" max="1" width="15.81640625" style="251" customWidth="1"/>
    <col min="2" max="2" width="10" style="251" customWidth="1"/>
    <col min="3" max="3" width="2" style="251" customWidth="1"/>
    <col min="4" max="4" width="8" style="251" customWidth="1"/>
    <col min="5" max="5" width="4.1796875" style="251" customWidth="1"/>
    <col min="6" max="6" width="8" style="251" customWidth="1"/>
    <col min="7" max="7" width="4.1796875" style="251" customWidth="1"/>
    <col min="8" max="8" width="8" style="251" customWidth="1"/>
    <col min="9" max="9" width="4.1796875" style="251" customWidth="1"/>
    <col min="10" max="10" width="8" style="251" customWidth="1"/>
    <col min="11" max="11" width="4.1796875" style="251" customWidth="1"/>
    <col min="12" max="12" width="8" style="251" customWidth="1"/>
    <col min="13" max="13" width="4.1796875" style="251" customWidth="1"/>
    <col min="14" max="16" width="7.26953125" style="251" customWidth="1"/>
    <col min="17" max="17" width="3.453125" style="251" customWidth="1"/>
    <col min="18" max="18" width="7.26953125" style="251" customWidth="1"/>
    <col min="19" max="19" width="3.453125" style="251" customWidth="1"/>
    <col min="20" max="20" width="7.26953125" style="251" customWidth="1"/>
    <col min="21" max="21" width="3.453125" style="251" customWidth="1"/>
    <col min="22" max="22" width="2.7265625" style="251" customWidth="1"/>
    <col min="23" max="23" width="9.1796875" style="251"/>
    <col min="24" max="24" width="3.7265625" style="251" customWidth="1"/>
    <col min="25" max="25" width="12.453125" style="251" customWidth="1"/>
    <col min="26" max="16384" width="9.179687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ht="13">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ht="13">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ht="13">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ht="13">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ht="13">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ht="13">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ht="13">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ht="13">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ht="13">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ht="13">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ht="13">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ht="13">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ht="13">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ht="13">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ht="13">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ht="13">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ht="13">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ht="13">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ht="13">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ht="13">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ht="13">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ht="13">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ht="13">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ht="13">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ht="13">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ht="13">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ht="13">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ht="13">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c r="A36" s="859" t="s">
        <v>198</v>
      </c>
      <c r="B36" s="859"/>
      <c r="C36" s="859"/>
      <c r="D36" s="859"/>
      <c r="E36" s="859"/>
      <c r="F36" s="859"/>
      <c r="G36" s="859"/>
      <c r="H36" s="859"/>
      <c r="I36" s="859"/>
      <c r="J36" s="859"/>
      <c r="K36" s="859"/>
      <c r="L36" s="859"/>
      <c r="M36" s="859"/>
      <c r="N36" s="411"/>
      <c r="O36" s="411"/>
      <c r="P36" s="411"/>
      <c r="Q36" s="411"/>
      <c r="R36" s="411"/>
      <c r="S36" s="411"/>
      <c r="T36" s="411"/>
      <c r="U36" s="411"/>
      <c r="V36" s="411"/>
      <c r="W36" s="411"/>
      <c r="X36" s="411"/>
      <c r="Y36" s="300"/>
      <c r="Z36" s="259"/>
    </row>
    <row r="37" spans="1:27" ht="13">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ht="13">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ht="13">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ht="13">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c r="A43" s="305" t="s">
        <v>180</v>
      </c>
      <c r="B43" s="852" t="s">
        <v>203</v>
      </c>
      <c r="C43" s="854"/>
      <c r="D43" s="287" t="s">
        <v>73</v>
      </c>
      <c r="E43" s="414"/>
      <c r="F43" s="287" t="s">
        <v>204</v>
      </c>
      <c r="G43" s="414"/>
      <c r="H43" s="852" t="s">
        <v>36</v>
      </c>
      <c r="I43" s="854"/>
      <c r="J43" s="852" t="s">
        <v>205</v>
      </c>
      <c r="K43" s="854"/>
      <c r="L43" s="852" t="s">
        <v>203</v>
      </c>
      <c r="M43" s="854"/>
      <c r="N43" s="297"/>
      <c r="O43" s="306" t="s">
        <v>73</v>
      </c>
      <c r="P43" s="852" t="s">
        <v>204</v>
      </c>
      <c r="Q43" s="854"/>
      <c r="R43" s="852" t="s">
        <v>36</v>
      </c>
      <c r="S43" s="854"/>
      <c r="T43" s="852" t="s">
        <v>205</v>
      </c>
      <c r="U43" s="854"/>
      <c r="V43" s="297"/>
      <c r="W43" s="297"/>
      <c r="X43" s="297"/>
      <c r="Y43" s="415" t="s">
        <v>180</v>
      </c>
      <c r="Z43" s="416" t="s">
        <v>221</v>
      </c>
      <c r="AA43" s="416" t="s">
        <v>222</v>
      </c>
    </row>
    <row r="44" spans="1:27"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P91"/>
  <sheetViews>
    <sheetView topLeftCell="O4" zoomScale="115" zoomScaleNormal="115" zoomScalePageLayoutView="115" workbookViewId="0">
      <selection activeCell="O43" sqref="A43:XFD43"/>
    </sheetView>
  </sheetViews>
  <sheetFormatPr defaultColWidth="9.1796875" defaultRowHeight="12.5"/>
  <cols>
    <col min="1" max="1" width="15.81640625" style="251" customWidth="1"/>
    <col min="2" max="2" width="10" style="251" customWidth="1"/>
    <col min="3" max="3" width="2" style="251" customWidth="1"/>
    <col min="4" max="4" width="8" style="251" customWidth="1"/>
    <col min="5" max="5" width="4.1796875" style="251" customWidth="1"/>
    <col min="6" max="6" width="8" style="251" customWidth="1"/>
    <col min="7" max="7" width="4.1796875" style="251" customWidth="1"/>
    <col min="8" max="8" width="8" style="251" customWidth="1"/>
    <col min="9" max="9" width="4.1796875" style="251" customWidth="1"/>
    <col min="10" max="10" width="8" style="251" customWidth="1"/>
    <col min="11" max="11" width="4.1796875" style="251" customWidth="1"/>
    <col min="12" max="12" width="8" style="251" customWidth="1"/>
    <col min="13" max="13" width="4.1796875" style="251" customWidth="1"/>
    <col min="14" max="16" width="7.26953125" style="251" customWidth="1"/>
    <col min="17" max="17" width="3.453125" style="251" customWidth="1"/>
    <col min="18" max="18" width="7.26953125" style="251" customWidth="1"/>
    <col min="19" max="19" width="3.453125" style="251" customWidth="1"/>
    <col min="20" max="20" width="7.26953125" style="251" customWidth="1"/>
    <col min="21" max="21" width="3.453125" style="251" customWidth="1"/>
    <col min="22" max="22" width="2.7265625" style="251" customWidth="1"/>
    <col min="23" max="23" width="9.1796875" style="251"/>
    <col min="24" max="24" width="3.7265625" style="251" customWidth="1"/>
    <col min="25" max="25" width="13.1796875" style="251" customWidth="1"/>
    <col min="26" max="26" width="7.7265625" style="251" customWidth="1"/>
    <col min="27" max="31" width="9.1796875" style="251"/>
    <col min="32" max="32" width="3.453125" style="251" customWidth="1"/>
    <col min="33" max="37" width="9.1796875" style="251"/>
    <col min="38" max="38" width="14.1796875" style="251" customWidth="1"/>
    <col min="39" max="16384" width="9.179687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ht="13">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ht="13">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ht="13">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ht="13">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ht="13">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ht="13">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ht="13">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ht="13">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ht="13">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ht="13">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ht="13">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ht="13">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ht="13">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ht="13">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ht="13">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ht="13">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ht="13">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ht="13">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ht="13">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ht="13">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ht="13">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ht="13">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ht="13">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ht="13">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ht="13">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ht="13">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ht="13">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ht="13">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c r="A36" s="859" t="s">
        <v>198</v>
      </c>
      <c r="B36" s="859"/>
      <c r="C36" s="859"/>
      <c r="D36" s="859"/>
      <c r="E36" s="859"/>
      <c r="F36" s="859"/>
      <c r="G36" s="859"/>
      <c r="H36" s="859"/>
      <c r="I36" s="859"/>
      <c r="J36" s="859"/>
      <c r="K36" s="859"/>
      <c r="L36" s="859"/>
      <c r="M36" s="859"/>
      <c r="N36" s="301"/>
      <c r="O36" s="301"/>
      <c r="P36" s="301"/>
      <c r="Q36" s="301"/>
      <c r="R36" s="301"/>
      <c r="S36" s="301"/>
      <c r="T36" s="301"/>
      <c r="U36" s="301"/>
      <c r="V36" s="301"/>
      <c r="W36" s="301"/>
      <c r="X36" s="301"/>
      <c r="Y36" s="300"/>
      <c r="Z36" s="259"/>
    </row>
    <row r="37" spans="1:42" ht="13">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ht="13">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ht="13">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ht="13">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c r="A43" s="305" t="s">
        <v>180</v>
      </c>
      <c r="B43" s="852" t="s">
        <v>203</v>
      </c>
      <c r="C43" s="854"/>
      <c r="D43" s="852" t="s">
        <v>73</v>
      </c>
      <c r="E43" s="854"/>
      <c r="F43" s="852" t="s">
        <v>204</v>
      </c>
      <c r="G43" s="854"/>
      <c r="H43" s="852" t="s">
        <v>36</v>
      </c>
      <c r="I43" s="854"/>
      <c r="J43" s="852" t="s">
        <v>205</v>
      </c>
      <c r="K43" s="854"/>
      <c r="L43" s="852" t="s">
        <v>203</v>
      </c>
      <c r="M43" s="854"/>
      <c r="N43" s="297"/>
      <c r="O43" s="306" t="s">
        <v>73</v>
      </c>
      <c r="P43" s="852" t="s">
        <v>204</v>
      </c>
      <c r="Q43" s="854"/>
      <c r="R43" s="852" t="s">
        <v>36</v>
      </c>
      <c r="S43" s="854"/>
      <c r="T43" s="852" t="s">
        <v>205</v>
      </c>
      <c r="U43" s="854"/>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O11" workbookViewId="0">
      <selection activeCell="X35" sqref="X35"/>
    </sheetView>
  </sheetViews>
  <sheetFormatPr defaultColWidth="8.81640625" defaultRowHeight="12.5"/>
  <cols>
    <col min="1" max="2" width="25.26953125" style="706" customWidth="1"/>
    <col min="3" max="3" width="25.26953125" style="754" customWidth="1"/>
    <col min="4" max="5" width="9.26953125" style="704" bestFit="1" customWidth="1"/>
    <col min="6" max="6" width="10.7265625" style="704" bestFit="1" customWidth="1"/>
    <col min="7" max="8" width="9.26953125" style="704" bestFit="1" customWidth="1"/>
    <col min="9" max="9" width="12.7265625" style="704" bestFit="1" customWidth="1"/>
    <col min="10" max="27" width="9.26953125" style="704" bestFit="1" customWidth="1"/>
    <col min="28" max="28" width="9.26953125" style="704" customWidth="1"/>
    <col min="29" max="29" width="9.26953125" style="704" bestFit="1" customWidth="1"/>
    <col min="30" max="30" width="8.81640625" style="704"/>
    <col min="31" max="31" width="9.26953125" style="704" bestFit="1" customWidth="1"/>
    <col min="32" max="16384" width="8.81640625" style="704"/>
  </cols>
  <sheetData>
    <row r="1" spans="1:32" ht="53.25" customHeight="1">
      <c r="A1" s="733" t="s">
        <v>372</v>
      </c>
      <c r="B1" s="733" t="s">
        <v>447</v>
      </c>
      <c r="C1" s="749" t="s">
        <v>411</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572</v>
      </c>
      <c r="AE1" s="711" t="s">
        <v>365</v>
      </c>
      <c r="AF1" s="711" t="s">
        <v>573</v>
      </c>
    </row>
    <row r="2" spans="1:32">
      <c r="A2" s="734" t="s">
        <v>18</v>
      </c>
      <c r="B2" s="734" t="s">
        <v>448</v>
      </c>
      <c r="C2" s="750" t="s">
        <v>412</v>
      </c>
      <c r="D2" s="709">
        <v>8289.1706435784999</v>
      </c>
      <c r="E2" s="709">
        <v>11430.652801295</v>
      </c>
      <c r="F2" s="709">
        <v>61381.877942083003</v>
      </c>
      <c r="G2" s="709">
        <v>48488.883869810001</v>
      </c>
      <c r="H2" s="707">
        <v>3.2344423307083701</v>
      </c>
      <c r="I2" s="707">
        <v>0.70079161170402005</v>
      </c>
      <c r="J2" s="707">
        <v>3.9352339424123901</v>
      </c>
      <c r="K2" s="707">
        <v>13.767253913000999</v>
      </c>
      <c r="L2" s="707">
        <v>7.9845777083898426</v>
      </c>
      <c r="M2" s="707">
        <v>9.8090662279499785</v>
      </c>
      <c r="N2" s="709">
        <v>90.924122510594998</v>
      </c>
      <c r="O2" s="709">
        <v>90.497725783931003</v>
      </c>
      <c r="P2" s="709">
        <v>57.076176497490131</v>
      </c>
      <c r="Q2" s="709">
        <v>62.773414712734002</v>
      </c>
      <c r="R2" s="709">
        <v>4576.0989204592433</v>
      </c>
      <c r="S2" s="709">
        <v>1187.5227164115236</v>
      </c>
      <c r="T2" s="709">
        <v>993.26975974570462</v>
      </c>
      <c r="U2" s="709">
        <v>410.35390679359875</v>
      </c>
      <c r="V2" s="709">
        <v>-682.29791331013087</v>
      </c>
      <c r="W2" s="709">
        <v>466.1969631823514</v>
      </c>
      <c r="X2" s="709">
        <v>83.749622443174616</v>
      </c>
      <c r="Y2" s="709">
        <v>85.148226171930801</v>
      </c>
      <c r="Z2" s="709" t="s">
        <v>354</v>
      </c>
      <c r="AA2" s="709" t="s">
        <v>354</v>
      </c>
      <c r="AB2" s="709" t="s">
        <v>354</v>
      </c>
      <c r="AC2" s="709" t="s">
        <v>354</v>
      </c>
      <c r="AD2" s="710" t="s">
        <v>354</v>
      </c>
      <c r="AE2" s="709" t="s">
        <v>354</v>
      </c>
      <c r="AF2" s="709" t="s">
        <v>354</v>
      </c>
    </row>
    <row r="3" spans="1:32">
      <c r="A3" s="734" t="s">
        <v>5</v>
      </c>
      <c r="B3" s="734" t="s">
        <v>449</v>
      </c>
      <c r="C3" s="750" t="s">
        <v>413</v>
      </c>
      <c r="D3" s="709">
        <v>10780.098245768</v>
      </c>
      <c r="E3" s="709">
        <v>14831.176037477</v>
      </c>
      <c r="F3" s="709">
        <v>43301.093671410003</v>
      </c>
      <c r="G3" s="709">
        <v>59709.018443319001</v>
      </c>
      <c r="H3" s="707">
        <v>3.1401642871558</v>
      </c>
      <c r="I3" s="707">
        <v>7.4233908103129992E-2</v>
      </c>
      <c r="J3" s="707">
        <v>3.21439819525893</v>
      </c>
      <c r="K3" s="707">
        <v>9.8579587037443002</v>
      </c>
      <c r="L3" s="707">
        <v>7.6199177319661153</v>
      </c>
      <c r="M3" s="707">
        <v>11.229549423107766</v>
      </c>
      <c r="N3" s="709">
        <v>96.698266603671001</v>
      </c>
      <c r="O3" s="709">
        <v>98.072353977117999</v>
      </c>
      <c r="P3" s="709">
        <v>59.778828180310981</v>
      </c>
      <c r="Q3" s="709">
        <v>61.819958392140997</v>
      </c>
      <c r="R3" s="709">
        <v>5379.0672263749611</v>
      </c>
      <c r="S3" s="709">
        <v>1990.4910223272414</v>
      </c>
      <c r="T3" s="709">
        <v>213.73175166635707</v>
      </c>
      <c r="U3" s="709">
        <v>-74.675868825664324</v>
      </c>
      <c r="V3" s="709">
        <v>523.36835576366946</v>
      </c>
      <c r="W3" s="709">
        <v>1328.0667837228789</v>
      </c>
      <c r="X3" s="709">
        <v>75.15629955929893</v>
      </c>
      <c r="Y3" s="709">
        <v>86.462310882280974</v>
      </c>
      <c r="Z3" s="709">
        <v>13.577702591755999</v>
      </c>
      <c r="AA3" s="709">
        <v>19.972816541240999</v>
      </c>
      <c r="AB3" s="709">
        <v>30.227248482755996</v>
      </c>
      <c r="AC3" s="709">
        <v>36.222232384247008</v>
      </c>
      <c r="AD3" s="709">
        <v>33.550519132996996</v>
      </c>
      <c r="AE3" s="709">
        <v>91.437063782394006</v>
      </c>
      <c r="AF3" s="709">
        <v>8.5629362176059942</v>
      </c>
    </row>
    <row r="4" spans="1:32">
      <c r="A4" s="734" t="s">
        <v>9</v>
      </c>
      <c r="B4" s="734" t="s">
        <v>450</v>
      </c>
      <c r="C4" s="750" t="s">
        <v>414</v>
      </c>
      <c r="D4" s="709">
        <v>9956.8500755445002</v>
      </c>
      <c r="E4" s="709">
        <v>12267.480552896001</v>
      </c>
      <c r="F4" s="709">
        <v>60871.463756443001</v>
      </c>
      <c r="G4" s="709">
        <v>36216.736775434001</v>
      </c>
      <c r="H4" s="707">
        <v>4.2692867668721401</v>
      </c>
      <c r="I4" s="707">
        <v>9.0215183167979995E-2</v>
      </c>
      <c r="J4" s="707">
        <v>4.3595019500401202</v>
      </c>
      <c r="K4" s="707">
        <v>10.420731883996</v>
      </c>
      <c r="L4" s="708">
        <v>9.1744515360026284</v>
      </c>
      <c r="M4" s="708">
        <v>12.066224049285124</v>
      </c>
      <c r="N4" s="709">
        <v>94.286371460292003</v>
      </c>
      <c r="O4" s="709">
        <v>97.666109350577997</v>
      </c>
      <c r="P4" s="709">
        <v>63.45637609647909</v>
      </c>
      <c r="Q4" s="709">
        <v>67.301747976591997</v>
      </c>
      <c r="R4" s="710">
        <v>5253.695615737106</v>
      </c>
      <c r="S4" s="710">
        <v>1865.1194116893857</v>
      </c>
      <c r="T4" s="710">
        <v>343.06464169498122</v>
      </c>
      <c r="U4" s="710">
        <v>118.4686502114079</v>
      </c>
      <c r="V4" s="710">
        <v>672.04839327359593</v>
      </c>
      <c r="W4" s="710">
        <v>731.53772650940186</v>
      </c>
      <c r="X4" s="710">
        <v>89.140802728187921</v>
      </c>
      <c r="Y4" s="710">
        <v>87.009196971368809</v>
      </c>
      <c r="Z4" s="709">
        <v>22.078865544997999</v>
      </c>
      <c r="AA4" s="709">
        <v>31.005724580827</v>
      </c>
      <c r="AB4" s="709">
        <v>24.165286374335</v>
      </c>
      <c r="AC4" s="709">
        <v>22.750123499840004</v>
      </c>
      <c r="AD4" s="709">
        <v>53.084590125825002</v>
      </c>
      <c r="AE4" s="709">
        <v>81.708947200186003</v>
      </c>
      <c r="AF4" s="709">
        <v>18.291052799813997</v>
      </c>
    </row>
    <row r="5" spans="1:32">
      <c r="A5" s="734" t="s">
        <v>157</v>
      </c>
      <c r="B5" s="734" t="s">
        <v>451</v>
      </c>
      <c r="C5" s="750" t="s">
        <v>415</v>
      </c>
      <c r="D5" s="709">
        <v>9129.7290261313992</v>
      </c>
      <c r="E5" s="709" t="s">
        <v>354</v>
      </c>
      <c r="F5" s="709">
        <v>54721.05726522638</v>
      </c>
      <c r="G5" s="709">
        <v>28080.005296315838</v>
      </c>
      <c r="H5" s="707">
        <v>3.2714272816493004</v>
      </c>
      <c r="I5" s="707">
        <v>0.28768614104967</v>
      </c>
      <c r="J5" s="707">
        <v>3.5591134226989705</v>
      </c>
      <c r="K5" s="707" t="s">
        <v>354</v>
      </c>
      <c r="L5" s="707">
        <v>9.1426522785654285</v>
      </c>
      <c r="M5" s="707">
        <v>9.1426522785654285</v>
      </c>
      <c r="N5" s="709">
        <v>93.141987455953</v>
      </c>
      <c r="O5" s="710" t="s">
        <v>354</v>
      </c>
      <c r="P5" s="709">
        <v>59.989504512096048</v>
      </c>
      <c r="Q5" s="709">
        <v>64.406511124174997</v>
      </c>
      <c r="R5" s="709">
        <v>3980.7575257939789</v>
      </c>
      <c r="S5" s="709">
        <v>592.18132174625907</v>
      </c>
      <c r="T5" s="709">
        <v>1429.0413675865391</v>
      </c>
      <c r="U5" s="709">
        <v>23.203585425605496</v>
      </c>
      <c r="V5" s="709">
        <v>-305.89166226876722</v>
      </c>
      <c r="W5" s="709">
        <v>-554.17196899711917</v>
      </c>
      <c r="X5" s="709" t="s">
        <v>354</v>
      </c>
      <c r="Y5" s="709" t="s">
        <v>354</v>
      </c>
      <c r="Z5" s="709">
        <v>12.391957886725001</v>
      </c>
      <c r="AA5" s="709">
        <v>31.844485317435002</v>
      </c>
      <c r="AB5" s="709">
        <v>30.227437052071</v>
      </c>
      <c r="AC5" s="709">
        <v>25.536119743769003</v>
      </c>
      <c r="AD5" s="709">
        <v>44.236443204160004</v>
      </c>
      <c r="AE5" s="709">
        <v>73.629866785735004</v>
      </c>
      <c r="AF5" s="709">
        <v>26.370133214264996</v>
      </c>
    </row>
    <row r="6" spans="1:32">
      <c r="A6" s="734" t="s">
        <v>33</v>
      </c>
      <c r="B6" s="734" t="s">
        <v>452</v>
      </c>
      <c r="C6" s="750" t="s">
        <v>416</v>
      </c>
      <c r="D6" s="709">
        <v>4730.3547138812</v>
      </c>
      <c r="E6" s="709">
        <v>8060.5064482298003</v>
      </c>
      <c r="F6" s="709">
        <v>23814.475147181998</v>
      </c>
      <c r="G6" s="709">
        <v>32399.700835429001</v>
      </c>
      <c r="H6" s="707">
        <v>2.4545525859103603</v>
      </c>
      <c r="I6" s="707">
        <v>0.25146577547756999</v>
      </c>
      <c r="J6" s="707">
        <v>2.7060183613879305</v>
      </c>
      <c r="K6" s="707">
        <v>8.0371671210412998</v>
      </c>
      <c r="L6" s="707">
        <v>3.114819771960303</v>
      </c>
      <c r="M6" s="707">
        <v>4.9314580958504886</v>
      </c>
      <c r="N6" s="709">
        <v>88.581533028812004</v>
      </c>
      <c r="O6" s="709">
        <v>89.085828845899997</v>
      </c>
      <c r="P6" s="709">
        <v>39.520062564544972</v>
      </c>
      <c r="Q6" s="709">
        <v>44.614335757421003</v>
      </c>
      <c r="R6" s="709">
        <v>1539.8099655375725</v>
      </c>
      <c r="S6" s="709">
        <v>-1848.7662385101473</v>
      </c>
      <c r="T6" s="709">
        <v>-2103.0692959074108</v>
      </c>
      <c r="U6" s="709">
        <v>-116.38274193292607</v>
      </c>
      <c r="V6" s="709">
        <v>261.13219411732456</v>
      </c>
      <c r="W6" s="709">
        <v>109.55360521286526</v>
      </c>
      <c r="X6" s="709">
        <v>55.682628229713501</v>
      </c>
      <c r="Y6" s="709">
        <v>55.5602812797827</v>
      </c>
      <c r="Z6" s="709">
        <v>9.8480165334601004</v>
      </c>
      <c r="AA6" s="709">
        <v>22.398814858167</v>
      </c>
      <c r="AB6" s="709">
        <v>34.131353219818003</v>
      </c>
      <c r="AC6" s="709">
        <v>33.6218153885549</v>
      </c>
      <c r="AD6" s="709">
        <v>32.246831391627097</v>
      </c>
      <c r="AE6" s="709">
        <v>92.831720833256995</v>
      </c>
      <c r="AF6" s="709">
        <v>7.1682791667430052</v>
      </c>
    </row>
    <row r="7" spans="1:32">
      <c r="A7" s="734" t="s">
        <v>3</v>
      </c>
      <c r="B7" s="734" t="s">
        <v>453</v>
      </c>
      <c r="C7" s="750" t="s">
        <v>417</v>
      </c>
      <c r="D7" s="709">
        <v>11355.416483042</v>
      </c>
      <c r="E7" s="709">
        <v>11906.409094121</v>
      </c>
      <c r="F7" s="709">
        <v>80484.597089748</v>
      </c>
      <c r="G7" s="709">
        <v>42174.419674901997</v>
      </c>
      <c r="H7" s="707">
        <v>4.5066416321289005</v>
      </c>
      <c r="I7" s="707">
        <v>0.13596062142766999</v>
      </c>
      <c r="J7" s="707">
        <v>4.6426022535565705</v>
      </c>
      <c r="K7" s="707">
        <v>12.821180066758</v>
      </c>
      <c r="L7" s="707">
        <v>9.8474382946078887</v>
      </c>
      <c r="M7" s="707">
        <v>10.302337507957336</v>
      </c>
      <c r="N7" s="709">
        <v>90.553884790324005</v>
      </c>
      <c r="O7" s="709">
        <v>92.548014788152003</v>
      </c>
      <c r="P7" s="709">
        <v>54.394941743871641</v>
      </c>
      <c r="Q7" s="709">
        <v>60.069142113364002</v>
      </c>
      <c r="R7" s="709">
        <v>4752.3224466354441</v>
      </c>
      <c r="S7" s="709">
        <v>1363.7462425877243</v>
      </c>
      <c r="T7" s="709">
        <v>712.0695223101194</v>
      </c>
      <c r="U7" s="709">
        <v>63.214215219899565</v>
      </c>
      <c r="V7" s="709">
        <v>129.50687801000737</v>
      </c>
      <c r="W7" s="709">
        <v>458.95562704769901</v>
      </c>
      <c r="X7" s="709">
        <v>86.567403257247477</v>
      </c>
      <c r="Y7" s="709">
        <v>87.631985735291437</v>
      </c>
      <c r="Z7" s="709">
        <v>11.877253830076</v>
      </c>
      <c r="AA7" s="709">
        <v>27.852171716011998</v>
      </c>
      <c r="AB7" s="709">
        <v>27.147024370076</v>
      </c>
      <c r="AC7" s="709">
        <v>33.123550083836008</v>
      </c>
      <c r="AD7" s="709">
        <v>39.729425546087995</v>
      </c>
      <c r="AE7" s="709">
        <v>69.143487148861993</v>
      </c>
      <c r="AF7" s="709">
        <v>30.856512851138007</v>
      </c>
    </row>
    <row r="8" spans="1:32">
      <c r="A8" s="734" t="s">
        <v>25</v>
      </c>
      <c r="B8" s="734" t="s">
        <v>454</v>
      </c>
      <c r="C8" s="750" t="s">
        <v>418</v>
      </c>
      <c r="D8" s="709">
        <v>7138.2482945030997</v>
      </c>
      <c r="E8" s="709">
        <v>7009.3698991622996</v>
      </c>
      <c r="F8" s="709">
        <v>42059.657423516001</v>
      </c>
      <c r="G8" s="709">
        <v>21737.999857328999</v>
      </c>
      <c r="H8" s="707">
        <v>3.0867243233577799</v>
      </c>
      <c r="I8" s="707">
        <v>5.6087741949059994E-2</v>
      </c>
      <c r="J8" s="707">
        <v>3.1428120653068401</v>
      </c>
      <c r="K8" s="707">
        <v>11.676628679047999</v>
      </c>
      <c r="L8" s="707" t="s">
        <v>354</v>
      </c>
      <c r="M8" s="707" t="s">
        <v>354</v>
      </c>
      <c r="N8" s="709">
        <v>86.359482686459003</v>
      </c>
      <c r="O8" s="709">
        <v>86.233090834720997</v>
      </c>
      <c r="P8" s="709">
        <v>36.390873071234971</v>
      </c>
      <c r="Q8" s="709">
        <v>42.138827073984999</v>
      </c>
      <c r="R8" s="709" t="s">
        <v>354</v>
      </c>
      <c r="S8" s="709" t="s">
        <v>354</v>
      </c>
      <c r="T8" s="709" t="s">
        <v>354</v>
      </c>
      <c r="U8" s="709" t="s">
        <v>354</v>
      </c>
      <c r="V8" s="709" t="s">
        <v>354</v>
      </c>
      <c r="W8" s="709" t="s">
        <v>354</v>
      </c>
      <c r="X8" s="709">
        <v>87.985059987309882</v>
      </c>
      <c r="Y8" s="709">
        <v>87.985059987309882</v>
      </c>
      <c r="Z8" s="709">
        <v>9.6736080342638004</v>
      </c>
      <c r="AA8" s="709">
        <v>19.332447201299999</v>
      </c>
      <c r="AB8" s="709">
        <v>31.767833407177999</v>
      </c>
      <c r="AC8" s="709">
        <v>39.226111357258205</v>
      </c>
      <c r="AD8" s="709">
        <v>29.006055235563799</v>
      </c>
      <c r="AE8" s="709">
        <v>91.552207945651006</v>
      </c>
      <c r="AF8" s="709">
        <v>8.4477920543489944</v>
      </c>
    </row>
    <row r="9" spans="1:32">
      <c r="A9" s="734" t="s">
        <v>14</v>
      </c>
      <c r="B9" s="734" t="s">
        <v>455</v>
      </c>
      <c r="C9" s="750" t="s">
        <v>419</v>
      </c>
      <c r="D9" s="709">
        <v>8519.0095441072008</v>
      </c>
      <c r="E9" s="709">
        <v>13312.206545888999</v>
      </c>
      <c r="F9" s="709">
        <v>50952.003794388002</v>
      </c>
      <c r="G9" s="709">
        <v>40381.697844326998</v>
      </c>
      <c r="H9" s="707">
        <v>3.9025147490718002</v>
      </c>
      <c r="I9" s="707">
        <v>2.3061560742490002E-2</v>
      </c>
      <c r="J9" s="707">
        <v>3.9255763098142902</v>
      </c>
      <c r="K9" s="707">
        <v>10.51180402288</v>
      </c>
      <c r="L9" s="707">
        <v>7.260114845926954</v>
      </c>
      <c r="M9" s="707">
        <v>11.743758528083561</v>
      </c>
      <c r="N9" s="709">
        <v>93.897209389024994</v>
      </c>
      <c r="O9" s="709">
        <v>93.851451607723007</v>
      </c>
      <c r="P9" s="709">
        <v>50.756930926662811</v>
      </c>
      <c r="Q9" s="709">
        <v>54.055846022400999</v>
      </c>
      <c r="R9" s="709">
        <v>4787.9703087453063</v>
      </c>
      <c r="S9" s="709">
        <v>1399.3941046975865</v>
      </c>
      <c r="T9" s="709">
        <v>-186.81802765163158</v>
      </c>
      <c r="U9" s="709">
        <v>-332.10667713416041</v>
      </c>
      <c r="V9" s="709">
        <v>612.58462716788085</v>
      </c>
      <c r="W9" s="709">
        <v>1305.7341823154984</v>
      </c>
      <c r="X9" s="709">
        <v>88.841155746652404</v>
      </c>
      <c r="Y9" s="709">
        <v>97.737819216616316</v>
      </c>
      <c r="Z9" s="709">
        <v>8.8762554481712996</v>
      </c>
      <c r="AA9" s="709">
        <v>29.221148379761004</v>
      </c>
      <c r="AB9" s="709">
        <v>31.680879287473999</v>
      </c>
      <c r="AC9" s="709">
        <v>30.221716884593704</v>
      </c>
      <c r="AD9" s="709">
        <v>38.097403827932304</v>
      </c>
      <c r="AE9" s="709">
        <v>79.488345650938001</v>
      </c>
      <c r="AF9" s="709">
        <v>20.511654349061999</v>
      </c>
    </row>
    <row r="10" spans="1:32">
      <c r="A10" s="734" t="s">
        <v>24</v>
      </c>
      <c r="B10" s="734" t="s">
        <v>456</v>
      </c>
      <c r="C10" s="750" t="s">
        <v>420</v>
      </c>
      <c r="D10" s="709">
        <v>7200.5868667896002</v>
      </c>
      <c r="E10" s="709">
        <v>9947.2783773035007</v>
      </c>
      <c r="F10" s="709">
        <v>36840.776782726003</v>
      </c>
      <c r="G10" s="709">
        <v>40563.395170978998</v>
      </c>
      <c r="H10" s="707">
        <v>3.5213943346884999</v>
      </c>
      <c r="I10" s="707">
        <v>0.26075740645810996</v>
      </c>
      <c r="J10" s="707">
        <v>3.7821517411466097</v>
      </c>
      <c r="K10" s="707">
        <v>8.4225899633288996</v>
      </c>
      <c r="L10" s="707">
        <v>4.5303223285439174</v>
      </c>
      <c r="M10" s="707">
        <v>6.2883851543780205</v>
      </c>
      <c r="N10" s="709">
        <v>91.474161276516</v>
      </c>
      <c r="O10" s="709">
        <v>92.237360019752998</v>
      </c>
      <c r="P10" s="709">
        <v>53.68230310448714</v>
      </c>
      <c r="Q10" s="709">
        <v>58.685756016074997</v>
      </c>
      <c r="R10" s="709">
        <v>2487.4409190676201</v>
      </c>
      <c r="S10" s="709">
        <v>-901.13528498009964</v>
      </c>
      <c r="T10" s="709">
        <v>-561.55241813680698</v>
      </c>
      <c r="U10" s="709">
        <v>233.29896890492046</v>
      </c>
      <c r="V10" s="709">
        <v>161.7421980315201</v>
      </c>
      <c r="W10" s="709">
        <v>-734.62403377973294</v>
      </c>
      <c r="X10" s="709">
        <v>76.369636737385676</v>
      </c>
      <c r="Y10" s="709">
        <v>89.727729525299807</v>
      </c>
      <c r="Z10" s="709">
        <v>7.2145831146566</v>
      </c>
      <c r="AA10" s="709">
        <v>34.459081207795002</v>
      </c>
      <c r="AB10" s="709">
        <v>32.759525558938002</v>
      </c>
      <c r="AC10" s="709">
        <v>25.566810118610388</v>
      </c>
      <c r="AD10" s="709">
        <v>41.6736643224516</v>
      </c>
      <c r="AE10" s="709">
        <v>83.134337496938997</v>
      </c>
      <c r="AF10" s="709">
        <v>16.865662503061003</v>
      </c>
    </row>
    <row r="11" spans="1:32">
      <c r="A11" s="734" t="s">
        <v>19</v>
      </c>
      <c r="B11" s="734" t="s">
        <v>457</v>
      </c>
      <c r="C11" s="750" t="s">
        <v>421</v>
      </c>
      <c r="D11" s="709">
        <v>8103.4701890935003</v>
      </c>
      <c r="E11" s="709">
        <v>9966.6702538216996</v>
      </c>
      <c r="F11" s="709">
        <v>33188.46894038</v>
      </c>
      <c r="G11" s="709">
        <v>60101.800125708003</v>
      </c>
      <c r="H11" s="707">
        <v>2.6961546281738498</v>
      </c>
      <c r="I11" s="707">
        <v>0.40998370848235</v>
      </c>
      <c r="J11" s="707">
        <v>3.1061383366561999</v>
      </c>
      <c r="K11" s="707">
        <v>9.4825177076379994</v>
      </c>
      <c r="L11" s="707">
        <v>8.8169004402008451</v>
      </c>
      <c r="M11" s="707">
        <v>11.138707927596414</v>
      </c>
      <c r="N11" s="709">
        <v>94.173277702071999</v>
      </c>
      <c r="O11" s="709">
        <v>94.819846158288996</v>
      </c>
      <c r="P11" s="709" t="s">
        <v>354</v>
      </c>
      <c r="Q11" s="709" t="s">
        <v>354</v>
      </c>
      <c r="R11" s="709">
        <v>5181.4302607350146</v>
      </c>
      <c r="S11" s="709">
        <v>1792.8540566872948</v>
      </c>
      <c r="T11" s="709">
        <v>1874.1509294495384</v>
      </c>
      <c r="U11" s="709">
        <v>-238.8751416589426</v>
      </c>
      <c r="V11" s="709">
        <v>-394.26315172617933</v>
      </c>
      <c r="W11" s="709">
        <v>551.84142062287856</v>
      </c>
      <c r="X11" s="709">
        <v>88.914867433683071</v>
      </c>
      <c r="Y11" s="709">
        <v>97.604295524280332</v>
      </c>
      <c r="Z11" s="709">
        <v>8.2297792494812008</v>
      </c>
      <c r="AA11" s="709">
        <v>23.150735976924999</v>
      </c>
      <c r="AB11" s="709">
        <v>26.416128577102999</v>
      </c>
      <c r="AC11" s="709">
        <v>42.203356196490802</v>
      </c>
      <c r="AD11" s="709">
        <v>31.3805152264062</v>
      </c>
      <c r="AE11" s="709">
        <v>86.767221121209005</v>
      </c>
      <c r="AF11" s="709">
        <v>13.232778878790995</v>
      </c>
    </row>
    <row r="12" spans="1:32">
      <c r="A12" s="734" t="s">
        <v>31</v>
      </c>
      <c r="B12" s="734" t="s">
        <v>458</v>
      </c>
      <c r="C12" s="750" t="s">
        <v>422</v>
      </c>
      <c r="D12" s="709">
        <v>5434.8741860959999</v>
      </c>
      <c r="E12" s="709" t="s">
        <v>354</v>
      </c>
      <c r="F12" s="709">
        <v>21818.130563079001</v>
      </c>
      <c r="G12" s="709">
        <v>16042.117937917999</v>
      </c>
      <c r="H12" s="707">
        <v>2.32514998260997</v>
      </c>
      <c r="I12" s="707">
        <v>0.18963561458396</v>
      </c>
      <c r="J12" s="707">
        <v>2.5147855971939301</v>
      </c>
      <c r="K12" s="707">
        <v>6.7597380764636998</v>
      </c>
      <c r="L12" s="707">
        <v>6.6985983731295935</v>
      </c>
      <c r="M12" s="707">
        <v>7.0946541255705942</v>
      </c>
      <c r="N12" s="709">
        <v>98.206112101345994</v>
      </c>
      <c r="O12" s="709">
        <v>97.709916671849996</v>
      </c>
      <c r="P12" s="709" t="s">
        <v>354</v>
      </c>
      <c r="Q12" s="709" t="s">
        <v>354</v>
      </c>
      <c r="R12" s="709">
        <v>1775.994706000278</v>
      </c>
      <c r="S12" s="709">
        <v>-1612.5814980474418</v>
      </c>
      <c r="T12" s="709">
        <v>-2167.9103231071977</v>
      </c>
      <c r="U12" s="709">
        <v>-673.59543842541143</v>
      </c>
      <c r="V12" s="709">
        <v>383.69393147894334</v>
      </c>
      <c r="W12" s="709">
        <v>845.23033200622376</v>
      </c>
      <c r="X12" s="709">
        <v>71.020408926501716</v>
      </c>
      <c r="Y12" s="709">
        <v>71.020408926501716</v>
      </c>
      <c r="Z12" s="709">
        <v>7.3952224288370987</v>
      </c>
      <c r="AA12" s="709">
        <v>22.302960949793</v>
      </c>
      <c r="AB12" s="709">
        <v>34.819053068231</v>
      </c>
      <c r="AC12" s="709">
        <v>35.482763553138895</v>
      </c>
      <c r="AD12" s="709">
        <v>29.698183378630098</v>
      </c>
      <c r="AE12" s="709">
        <v>96.950364754684998</v>
      </c>
      <c r="AF12" s="709">
        <v>3.0496352453150024</v>
      </c>
    </row>
    <row r="13" spans="1:32">
      <c r="A13" s="734" t="s">
        <v>8</v>
      </c>
      <c r="B13" s="734" t="s">
        <v>459</v>
      </c>
      <c r="C13" s="750" t="s">
        <v>445</v>
      </c>
      <c r="D13" s="709">
        <v>10569.071335384</v>
      </c>
      <c r="E13" s="709">
        <v>11275.992816816</v>
      </c>
      <c r="F13" s="709">
        <v>73088.079480194996</v>
      </c>
      <c r="G13" s="709">
        <v>33474.538134538998</v>
      </c>
      <c r="H13" s="707">
        <v>4.3980504055337999</v>
      </c>
      <c r="I13" s="707">
        <v>0.18264992537421001</v>
      </c>
      <c r="J13" s="707">
        <v>4.5807003309080097</v>
      </c>
      <c r="K13" s="707">
        <v>13.533311675602</v>
      </c>
      <c r="L13" s="707" t="s">
        <v>354</v>
      </c>
      <c r="M13" s="707" t="s">
        <v>354</v>
      </c>
      <c r="N13" s="709">
        <v>94.472636550570996</v>
      </c>
      <c r="O13" s="709">
        <v>94.845880547975995</v>
      </c>
      <c r="P13" s="709">
        <v>48.361686107336475</v>
      </c>
      <c r="Q13" s="709">
        <v>51.191210357983998</v>
      </c>
      <c r="R13" s="709" t="s">
        <v>354</v>
      </c>
      <c r="S13" s="709" t="s">
        <v>354</v>
      </c>
      <c r="T13" s="709" t="s">
        <v>354</v>
      </c>
      <c r="U13" s="709" t="s">
        <v>354</v>
      </c>
      <c r="V13" s="709" t="s">
        <v>354</v>
      </c>
      <c r="W13" s="709" t="s">
        <v>354</v>
      </c>
      <c r="X13" s="709" t="s">
        <v>354</v>
      </c>
      <c r="Y13" s="709" t="s">
        <v>354</v>
      </c>
      <c r="Z13" s="709" t="s">
        <v>354</v>
      </c>
      <c r="AA13" s="709" t="s">
        <v>354</v>
      </c>
      <c r="AB13" s="709" t="s">
        <v>354</v>
      </c>
      <c r="AC13" s="709" t="s">
        <v>354</v>
      </c>
      <c r="AD13" s="710" t="s">
        <v>354</v>
      </c>
      <c r="AE13" s="709" t="s">
        <v>354</v>
      </c>
      <c r="AF13" s="709" t="s">
        <v>354</v>
      </c>
    </row>
    <row r="14" spans="1:32">
      <c r="A14" s="734" t="s">
        <v>109</v>
      </c>
      <c r="B14" s="734" t="s">
        <v>460</v>
      </c>
      <c r="C14" s="750" t="s">
        <v>423</v>
      </c>
      <c r="D14" s="709">
        <v>8001.8726025385004</v>
      </c>
      <c r="E14" s="709">
        <v>10773.411482989</v>
      </c>
      <c r="F14" s="709">
        <v>62273.312312039547</v>
      </c>
      <c r="G14" s="709">
        <v>33815.255697283348</v>
      </c>
      <c r="H14" s="707">
        <v>3.8163471651638101</v>
      </c>
      <c r="I14" s="707">
        <v>0.18061610136417999</v>
      </c>
      <c r="J14" s="707">
        <v>3.9969632665279899</v>
      </c>
      <c r="K14" s="707">
        <v>13.233416478183001</v>
      </c>
      <c r="L14" s="707">
        <v>7.1219193301868806</v>
      </c>
      <c r="M14" s="707">
        <v>8.4568546250203589</v>
      </c>
      <c r="N14" s="709">
        <v>93.378575142976004</v>
      </c>
      <c r="O14" s="709">
        <v>95.520740779899</v>
      </c>
      <c r="P14" s="709">
        <v>70.348372137525871</v>
      </c>
      <c r="Q14" s="709">
        <v>75.336737607971003</v>
      </c>
      <c r="R14" s="709">
        <v>4186.3427731267811</v>
      </c>
      <c r="S14" s="709">
        <v>797.76656907906136</v>
      </c>
      <c r="T14" s="709">
        <v>1005.3276071335873</v>
      </c>
      <c r="U14" s="709">
        <v>80.480124071786094</v>
      </c>
      <c r="V14" s="709">
        <v>-269.17530996176743</v>
      </c>
      <c r="W14" s="709">
        <v>-18.865852164544439</v>
      </c>
      <c r="X14" s="709" t="s">
        <v>354</v>
      </c>
      <c r="Y14" s="709" t="s">
        <v>354</v>
      </c>
      <c r="Z14" s="709">
        <v>18.252711100279999</v>
      </c>
      <c r="AA14" s="709">
        <v>42.229194589983997</v>
      </c>
      <c r="AB14" s="709">
        <v>17.156086267820001</v>
      </c>
      <c r="AC14" s="709">
        <v>22.362008041916006</v>
      </c>
      <c r="AD14" s="709">
        <v>60.481905690264</v>
      </c>
      <c r="AE14" s="709">
        <v>86.913610332643003</v>
      </c>
      <c r="AF14" s="709">
        <v>13.086389667356997</v>
      </c>
    </row>
    <row r="15" spans="1:32">
      <c r="A15" s="734" t="s">
        <v>27</v>
      </c>
      <c r="B15" s="734" t="s">
        <v>461</v>
      </c>
      <c r="C15" s="750" t="s">
        <v>424</v>
      </c>
      <c r="D15" s="709">
        <v>6941.2237529915001</v>
      </c>
      <c r="E15" s="709" t="s">
        <v>354</v>
      </c>
      <c r="F15" s="709" t="s">
        <v>354</v>
      </c>
      <c r="G15" s="709" t="s">
        <v>354</v>
      </c>
      <c r="H15" s="707">
        <v>3.8436186865825999</v>
      </c>
      <c r="I15" s="707">
        <v>0.42942602939641999</v>
      </c>
      <c r="J15" s="707">
        <v>4.2730447159790197</v>
      </c>
      <c r="K15" s="707">
        <v>11.505021416546001</v>
      </c>
      <c r="L15" s="707">
        <v>5.6167136785995133</v>
      </c>
      <c r="M15" s="707">
        <v>7.5207556232747113</v>
      </c>
      <c r="N15" s="709">
        <v>89.116495244652995</v>
      </c>
      <c r="O15" s="710" t="s">
        <v>354</v>
      </c>
      <c r="P15" s="709" t="s">
        <v>354</v>
      </c>
      <c r="Q15" s="709" t="s">
        <v>354</v>
      </c>
      <c r="R15" s="709">
        <v>2560.0661307580367</v>
      </c>
      <c r="S15" s="709">
        <v>-828.51007328968308</v>
      </c>
      <c r="T15" s="709">
        <v>-1080.6093670745515</v>
      </c>
      <c r="U15" s="709">
        <v>275.12654035986498</v>
      </c>
      <c r="V15" s="709">
        <v>12.123874421569418</v>
      </c>
      <c r="W15" s="709">
        <v>-35.151120996565837</v>
      </c>
      <c r="X15" s="709">
        <v>91.697904559576017</v>
      </c>
      <c r="Y15" s="709">
        <v>99.234070955946578</v>
      </c>
      <c r="Z15" s="709">
        <v>14.612963325080999</v>
      </c>
      <c r="AA15" s="709">
        <v>36.467229418320997</v>
      </c>
      <c r="AB15" s="709">
        <v>27.515390105487995</v>
      </c>
      <c r="AC15" s="709">
        <v>21.404417151110007</v>
      </c>
      <c r="AD15" s="709">
        <v>51.080192743401994</v>
      </c>
      <c r="AE15" s="709">
        <v>85.287690347604993</v>
      </c>
      <c r="AF15" s="709">
        <v>14.712309652395007</v>
      </c>
    </row>
    <row r="16" spans="1:32">
      <c r="A16" s="734" t="s">
        <v>82</v>
      </c>
      <c r="B16" s="734" t="s">
        <v>462</v>
      </c>
      <c r="C16" s="750" t="s">
        <v>425</v>
      </c>
      <c r="D16" s="709">
        <v>8392.1763581826926</v>
      </c>
      <c r="E16" s="709">
        <v>8797.361035558888</v>
      </c>
      <c r="F16" s="709">
        <v>42655.110183177065</v>
      </c>
      <c r="G16" s="709">
        <v>28238.854174073796</v>
      </c>
      <c r="H16" s="707">
        <v>2.9111825693844597</v>
      </c>
      <c r="I16" s="707">
        <v>0.12124412793417</v>
      </c>
      <c r="J16" s="707">
        <v>3.0324266973186296</v>
      </c>
      <c r="K16" s="707">
        <v>7.2626352300101997</v>
      </c>
      <c r="L16" s="707">
        <v>7.6227805360300298</v>
      </c>
      <c r="M16" s="707">
        <v>8.6743727760506726</v>
      </c>
      <c r="N16" s="709">
        <v>96.755874261488998</v>
      </c>
      <c r="O16" s="709">
        <v>97.252421171457996</v>
      </c>
      <c r="P16" s="709">
        <v>59.71286399374636</v>
      </c>
      <c r="Q16" s="709">
        <v>61.714975395053003</v>
      </c>
      <c r="R16" s="709">
        <v>3072.7334323837295</v>
      </c>
      <c r="S16" s="709">
        <v>-315.84277166399033</v>
      </c>
      <c r="T16" s="709">
        <v>-698.64966175042514</v>
      </c>
      <c r="U16" s="709">
        <v>253.86083137435199</v>
      </c>
      <c r="V16" s="709">
        <v>345.08833744921537</v>
      </c>
      <c r="W16" s="709">
        <v>-216.14227873713261</v>
      </c>
      <c r="X16" s="709">
        <v>64.558165942170092</v>
      </c>
      <c r="Y16" s="709">
        <v>68.909750563830158</v>
      </c>
      <c r="Z16" s="709">
        <v>0.54116164424182001</v>
      </c>
      <c r="AA16" s="709">
        <v>9.0487045479817994</v>
      </c>
      <c r="AB16" s="709">
        <v>32.529467363504999</v>
      </c>
      <c r="AC16" s="709">
        <v>57.880666444271377</v>
      </c>
      <c r="AD16" s="709">
        <v>9.589866192223619</v>
      </c>
      <c r="AE16" s="709">
        <v>95.882199195663006</v>
      </c>
      <c r="AF16" s="709">
        <v>4.1178008043369942</v>
      </c>
    </row>
    <row r="17" spans="1:32">
      <c r="A17" s="734" t="s">
        <v>12</v>
      </c>
      <c r="B17" s="734" t="s">
        <v>463</v>
      </c>
      <c r="C17" s="750" t="s">
        <v>426</v>
      </c>
      <c r="D17" s="709">
        <v>8748.0948487578007</v>
      </c>
      <c r="E17" s="709">
        <v>10083.954812815</v>
      </c>
      <c r="F17" s="709">
        <v>53682.122859192001</v>
      </c>
      <c r="G17" s="709">
        <v>30626.622872682001</v>
      </c>
      <c r="H17" s="707">
        <v>2.6890385462270601</v>
      </c>
      <c r="I17" s="707">
        <v>0.21283532817644998</v>
      </c>
      <c r="J17" s="707">
        <v>2.9018738744035102</v>
      </c>
      <c r="K17" s="707">
        <v>8.1288856344412004</v>
      </c>
      <c r="L17" s="707">
        <v>7.8782767274391823</v>
      </c>
      <c r="M17" s="707">
        <v>9.724777014830849</v>
      </c>
      <c r="N17" s="709">
        <v>85.376303902328004</v>
      </c>
      <c r="O17" s="709">
        <v>84.903438119913005</v>
      </c>
      <c r="P17" s="709" t="s">
        <v>354</v>
      </c>
      <c r="Q17" s="709" t="s">
        <v>354</v>
      </c>
      <c r="R17" s="709">
        <v>3552.4080907343082</v>
      </c>
      <c r="S17" s="709">
        <v>163.8318866865884</v>
      </c>
      <c r="T17" s="709">
        <v>354.33667527860587</v>
      </c>
      <c r="U17" s="709">
        <v>-78.217575035725432</v>
      </c>
      <c r="V17" s="709">
        <v>394.44177282591687</v>
      </c>
      <c r="W17" s="709">
        <v>-506.72898638220931</v>
      </c>
      <c r="X17" s="709" t="s">
        <v>354</v>
      </c>
      <c r="Y17" s="709" t="s">
        <v>354</v>
      </c>
      <c r="Z17" s="709">
        <v>17.281130915036002</v>
      </c>
      <c r="AA17" s="709">
        <v>24.74680199406</v>
      </c>
      <c r="AB17" s="709">
        <v>26.928461712011</v>
      </c>
      <c r="AC17" s="709">
        <v>31.043605378892998</v>
      </c>
      <c r="AD17" s="709">
        <v>42.027932909096002</v>
      </c>
      <c r="AE17" s="709">
        <v>64.791801236861005</v>
      </c>
      <c r="AF17" s="709">
        <v>35.208198763138995</v>
      </c>
    </row>
    <row r="18" spans="1:32">
      <c r="A18" s="734" t="s">
        <v>21</v>
      </c>
      <c r="B18" s="734" t="s">
        <v>464</v>
      </c>
      <c r="C18" s="750" t="s">
        <v>427</v>
      </c>
      <c r="D18" s="709">
        <v>7957.4664712631002</v>
      </c>
      <c r="E18" s="709">
        <v>7323.5835250070004</v>
      </c>
      <c r="F18" s="709">
        <v>47518.998163297998</v>
      </c>
      <c r="G18" s="709">
        <v>22016.510374172001</v>
      </c>
      <c r="H18" s="707">
        <v>3.0536357313963904</v>
      </c>
      <c r="I18" s="707">
        <v>0.53276688441608</v>
      </c>
      <c r="J18" s="707">
        <v>3.5864026158124704</v>
      </c>
      <c r="K18" s="707">
        <v>12.791700854088001</v>
      </c>
      <c r="L18" s="707">
        <v>8.4550077929036274</v>
      </c>
      <c r="M18" s="707">
        <v>8.6286153604473252</v>
      </c>
      <c r="N18" s="709">
        <v>86.517022120007994</v>
      </c>
      <c r="O18" s="709">
        <v>88.376274645465998</v>
      </c>
      <c r="P18" s="709" t="s">
        <v>354</v>
      </c>
      <c r="Q18" s="709">
        <v>56.582200512923002</v>
      </c>
      <c r="R18" s="709">
        <v>2881.5088480565573</v>
      </c>
      <c r="S18" s="709">
        <v>-507.06735599116246</v>
      </c>
      <c r="T18" s="709">
        <v>183.98328077669433</v>
      </c>
      <c r="U18" s="709">
        <v>-267.78315003503235</v>
      </c>
      <c r="V18" s="709">
        <v>707.14835607772602</v>
      </c>
      <c r="W18" s="709">
        <v>-1130.41584281055</v>
      </c>
      <c r="X18" s="709" t="s">
        <v>354</v>
      </c>
      <c r="Y18" s="709" t="s">
        <v>354</v>
      </c>
      <c r="Z18" s="709">
        <v>20.209185335312</v>
      </c>
      <c r="AA18" s="709">
        <v>38.895926073372003</v>
      </c>
      <c r="AB18" s="709">
        <v>25.029254581206999</v>
      </c>
      <c r="AC18" s="709">
        <v>15.865634010108998</v>
      </c>
      <c r="AD18" s="709">
        <v>59.105111408684003</v>
      </c>
      <c r="AE18" s="709">
        <v>78.579011496749004</v>
      </c>
      <c r="AF18" s="709">
        <v>21.420988503250996</v>
      </c>
    </row>
    <row r="19" spans="1:32">
      <c r="A19" s="734" t="s">
        <v>29</v>
      </c>
      <c r="B19" s="734" t="s">
        <v>465</v>
      </c>
      <c r="C19" s="750" t="s">
        <v>428</v>
      </c>
      <c r="D19" s="709">
        <v>5974.4449684084002</v>
      </c>
      <c r="E19" s="709">
        <v>6015.7611986257998</v>
      </c>
      <c r="F19" s="709">
        <v>36067.175618066001</v>
      </c>
      <c r="G19" s="709">
        <v>18933.786131909001</v>
      </c>
      <c r="H19" s="707">
        <v>3.07098194189407</v>
      </c>
      <c r="I19" s="707">
        <v>6.5319257939210007E-2</v>
      </c>
      <c r="J19" s="707">
        <v>3.1363011998332802</v>
      </c>
      <c r="K19" s="707">
        <v>11.092352266983999</v>
      </c>
      <c r="L19" s="707" t="s">
        <v>354</v>
      </c>
      <c r="M19" s="707" t="s">
        <v>354</v>
      </c>
      <c r="N19" s="709">
        <v>86.750878575868995</v>
      </c>
      <c r="O19" s="709">
        <v>86.992338016459001</v>
      </c>
      <c r="P19" s="709" t="s">
        <v>354</v>
      </c>
      <c r="Q19" s="709" t="s">
        <v>354</v>
      </c>
      <c r="R19" s="709" t="s">
        <v>354</v>
      </c>
      <c r="S19" s="709" t="s">
        <v>354</v>
      </c>
      <c r="T19" s="709" t="s">
        <v>354</v>
      </c>
      <c r="U19" s="709" t="s">
        <v>354</v>
      </c>
      <c r="V19" s="709" t="s">
        <v>354</v>
      </c>
      <c r="W19" s="709" t="s">
        <v>354</v>
      </c>
      <c r="X19" s="709" t="s">
        <v>354</v>
      </c>
      <c r="Y19" s="709" t="s">
        <v>354</v>
      </c>
      <c r="Z19" s="709">
        <v>8.3768620622943999</v>
      </c>
      <c r="AA19" s="709">
        <v>18.581930740956</v>
      </c>
      <c r="AB19" s="709">
        <v>34.068485200231997</v>
      </c>
      <c r="AC19" s="709">
        <v>38.972721996517599</v>
      </c>
      <c r="AD19" s="709">
        <v>26.9587928032504</v>
      </c>
      <c r="AE19" s="709">
        <v>92.832269297737</v>
      </c>
      <c r="AF19" s="709">
        <v>7.1677307022630004</v>
      </c>
    </row>
    <row r="20" spans="1:32">
      <c r="A20" s="734" t="s">
        <v>32</v>
      </c>
      <c r="B20" s="734" t="s">
        <v>466</v>
      </c>
      <c r="C20" s="750" t="s">
        <v>429</v>
      </c>
      <c r="D20" s="709">
        <v>5078.6233819134004</v>
      </c>
      <c r="E20" s="709" t="s">
        <v>354</v>
      </c>
      <c r="F20" s="709">
        <v>20649.743592381001</v>
      </c>
      <c r="G20" s="709">
        <v>28539.861784543999</v>
      </c>
      <c r="H20" s="707">
        <v>2.6440218487207301</v>
      </c>
      <c r="I20" s="707">
        <v>6.2644745486770001E-2</v>
      </c>
      <c r="J20" s="707">
        <v>2.7066665942074999</v>
      </c>
      <c r="K20" s="707">
        <v>11.290701144511999</v>
      </c>
      <c r="L20" s="707" t="s">
        <v>354</v>
      </c>
      <c r="M20" s="707" t="s">
        <v>354</v>
      </c>
      <c r="N20" s="709" t="s">
        <v>354</v>
      </c>
      <c r="O20" s="709" t="s">
        <v>354</v>
      </c>
      <c r="P20" s="709" t="s">
        <v>354</v>
      </c>
      <c r="Q20" s="709" t="s">
        <v>354</v>
      </c>
      <c r="R20" s="709" t="s">
        <v>354</v>
      </c>
      <c r="S20" s="709" t="s">
        <v>354</v>
      </c>
      <c r="T20" s="709" t="s">
        <v>354</v>
      </c>
      <c r="U20" s="709" t="s">
        <v>354</v>
      </c>
      <c r="V20" s="709" t="s">
        <v>354</v>
      </c>
      <c r="W20" s="709" t="s">
        <v>354</v>
      </c>
      <c r="X20" s="709" t="s">
        <v>354</v>
      </c>
      <c r="Y20" s="709" t="s">
        <v>354</v>
      </c>
      <c r="Z20" s="709">
        <v>3.392312385601</v>
      </c>
      <c r="AA20" s="709">
        <v>16.924954240390001</v>
      </c>
      <c r="AB20" s="709">
        <v>39.194630872483003</v>
      </c>
      <c r="AC20" s="709">
        <v>40.488102501525987</v>
      </c>
      <c r="AD20" s="709">
        <v>20.317266625991</v>
      </c>
      <c r="AE20" s="709">
        <v>97.085653358607004</v>
      </c>
      <c r="AF20" s="709">
        <v>2.9143466413929957</v>
      </c>
    </row>
    <row r="21" spans="1:32">
      <c r="A21" s="734" t="s">
        <v>75</v>
      </c>
      <c r="B21" s="734" t="s">
        <v>467</v>
      </c>
      <c r="C21" s="750" t="s">
        <v>446</v>
      </c>
      <c r="D21" s="709">
        <v>17959.423879247999</v>
      </c>
      <c r="E21" s="709">
        <v>20076.431849843</v>
      </c>
      <c r="F21" s="709">
        <v>105115.30586199</v>
      </c>
      <c r="G21" s="709">
        <v>69216.948316330003</v>
      </c>
      <c r="H21" s="707">
        <v>2.8496813653875099</v>
      </c>
      <c r="I21" s="707">
        <v>8.4645783748130005E-2</v>
      </c>
      <c r="J21" s="707">
        <v>2.93432714913564</v>
      </c>
      <c r="K21" s="707" t="s">
        <v>354</v>
      </c>
      <c r="L21" s="707">
        <v>12.420989853739146</v>
      </c>
      <c r="M21" s="707">
        <v>11.546665957626429</v>
      </c>
      <c r="N21" s="709">
        <v>89.862586491638993</v>
      </c>
      <c r="O21" s="709">
        <v>92.272184026735999</v>
      </c>
      <c r="P21" s="709">
        <v>63.457348386770036</v>
      </c>
      <c r="Q21" s="709">
        <v>70.615982539824003</v>
      </c>
      <c r="R21" s="709">
        <v>11506.090537343571</v>
      </c>
      <c r="S21" s="709">
        <v>8117.5143332958505</v>
      </c>
      <c r="T21" s="709">
        <v>6132.1310661860589</v>
      </c>
      <c r="U21" s="709">
        <v>-584.10497520771617</v>
      </c>
      <c r="V21" s="709">
        <v>-558.76331919622919</v>
      </c>
      <c r="W21" s="709">
        <v>3128.2515615137404</v>
      </c>
      <c r="X21" s="709">
        <v>108.49429870282476</v>
      </c>
      <c r="Y21" s="709">
        <v>123.48189742338613</v>
      </c>
      <c r="Z21" s="709">
        <v>23.005993545412998</v>
      </c>
      <c r="AA21" s="709">
        <v>33.725218994929001</v>
      </c>
      <c r="AB21" s="709">
        <v>23.098201936376</v>
      </c>
      <c r="AC21" s="709">
        <v>20.170585523282007</v>
      </c>
      <c r="AD21" s="709">
        <v>56.731212540342</v>
      </c>
      <c r="AE21" s="709">
        <v>74.504379898571003</v>
      </c>
      <c r="AF21" s="709">
        <v>25.495620101428997</v>
      </c>
    </row>
    <row r="22" spans="1:32">
      <c r="A22" s="734" t="s">
        <v>17</v>
      </c>
      <c r="B22" s="734" t="s">
        <v>468</v>
      </c>
      <c r="C22" s="750" t="s">
        <v>430</v>
      </c>
      <c r="D22" s="709">
        <v>8371.3864267076005</v>
      </c>
      <c r="E22" s="709">
        <v>12333.867767973001</v>
      </c>
      <c r="F22" s="709">
        <v>53410.205656785998</v>
      </c>
      <c r="G22" s="709">
        <v>48399.251928366997</v>
      </c>
      <c r="H22" s="707">
        <v>3.4370713578190699</v>
      </c>
      <c r="I22" s="707">
        <v>0.36947217791281001</v>
      </c>
      <c r="J22" s="707">
        <v>3.8065435357318798</v>
      </c>
      <c r="K22" s="707">
        <v>11.254219877643999</v>
      </c>
      <c r="L22" s="707">
        <v>6.6899365252689584</v>
      </c>
      <c r="M22" s="707">
        <v>8.4719513856709536</v>
      </c>
      <c r="N22" s="709">
        <v>88.161316290586001</v>
      </c>
      <c r="O22" s="709">
        <v>87.024622239832993</v>
      </c>
      <c r="P22" s="709" t="s">
        <v>354</v>
      </c>
      <c r="Q22" s="709" t="s">
        <v>354</v>
      </c>
      <c r="R22" s="709">
        <v>4096.6805353999462</v>
      </c>
      <c r="S22" s="709">
        <v>708.10433135222638</v>
      </c>
      <c r="T22" s="709">
        <v>1500.5110444415168</v>
      </c>
      <c r="U22" s="709">
        <v>334.59932655969055</v>
      </c>
      <c r="V22" s="709">
        <v>-347.23274036983008</v>
      </c>
      <c r="W22" s="709">
        <v>-779.77329927915116</v>
      </c>
      <c r="X22" s="709">
        <v>68.349891944015113</v>
      </c>
      <c r="Y22" s="709">
        <v>85.282052225592466</v>
      </c>
      <c r="Z22" s="709">
        <v>16.376007028168999</v>
      </c>
      <c r="AA22" s="709">
        <v>26.947793416700002</v>
      </c>
      <c r="AB22" s="709">
        <v>19.876259369332999</v>
      </c>
      <c r="AC22" s="709">
        <v>36.799940185798</v>
      </c>
      <c r="AD22" s="709">
        <v>43.323800444869001</v>
      </c>
      <c r="AE22" s="709">
        <v>85.932447335465</v>
      </c>
      <c r="AF22" s="709">
        <v>14.067552664535</v>
      </c>
    </row>
    <row r="23" spans="1:32">
      <c r="A23" s="734" t="s">
        <v>22</v>
      </c>
      <c r="B23" s="734" t="s">
        <v>469</v>
      </c>
      <c r="C23" s="750" t="s">
        <v>431</v>
      </c>
      <c r="D23" s="709">
        <v>7354.2224770002003</v>
      </c>
      <c r="E23" s="709">
        <v>9191.0443006301994</v>
      </c>
      <c r="F23" s="709">
        <v>44065.903701802999</v>
      </c>
      <c r="G23" s="709">
        <v>38783.249419273998</v>
      </c>
      <c r="H23" s="707">
        <v>3.8770693032326999</v>
      </c>
      <c r="I23" s="707">
        <v>0.80633228745750996</v>
      </c>
      <c r="J23" s="707">
        <v>4.6834015906902096</v>
      </c>
      <c r="K23" s="707">
        <v>18.400399685141998</v>
      </c>
      <c r="L23" s="707" t="s">
        <v>354</v>
      </c>
      <c r="M23" s="707" t="s">
        <v>354</v>
      </c>
      <c r="N23" s="709" t="s">
        <v>354</v>
      </c>
      <c r="O23" s="709" t="s">
        <v>354</v>
      </c>
      <c r="P23" s="709" t="s">
        <v>354</v>
      </c>
      <c r="Q23" s="709" t="s">
        <v>354</v>
      </c>
      <c r="R23" s="709" t="s">
        <v>354</v>
      </c>
      <c r="S23" s="709" t="s">
        <v>354</v>
      </c>
      <c r="T23" s="709" t="s">
        <v>354</v>
      </c>
      <c r="U23" s="709" t="s">
        <v>354</v>
      </c>
      <c r="V23" s="709" t="s">
        <v>354</v>
      </c>
      <c r="W23" s="709" t="s">
        <v>354</v>
      </c>
      <c r="X23" s="709">
        <v>84.739639077815966</v>
      </c>
      <c r="Y23" s="709">
        <v>86.974405998609768</v>
      </c>
      <c r="Z23" s="709">
        <v>11.587500412038001</v>
      </c>
      <c r="AA23" s="709">
        <v>22.095419784421999</v>
      </c>
      <c r="AB23" s="709">
        <v>26.934601311929001</v>
      </c>
      <c r="AC23" s="709">
        <v>39.382478491610996</v>
      </c>
      <c r="AD23" s="709">
        <v>33.682920196460003</v>
      </c>
      <c r="AE23" s="709">
        <v>83.840589219056</v>
      </c>
      <c r="AF23" s="709">
        <v>16.159410780944</v>
      </c>
    </row>
    <row r="24" spans="1:32">
      <c r="A24" s="734" t="s">
        <v>2</v>
      </c>
      <c r="B24" s="734" t="s">
        <v>470</v>
      </c>
      <c r="C24" s="750" t="s">
        <v>432</v>
      </c>
      <c r="D24" s="709">
        <v>13273.921407374</v>
      </c>
      <c r="E24" s="709">
        <v>14103.296159666001</v>
      </c>
      <c r="F24" s="709">
        <v>92585.854705056001</v>
      </c>
      <c r="G24" s="709">
        <v>42352.742502624998</v>
      </c>
      <c r="H24" s="707">
        <v>4.6733898324004404</v>
      </c>
      <c r="I24" s="707">
        <v>0</v>
      </c>
      <c r="J24" s="707">
        <v>4.6733898324004404</v>
      </c>
      <c r="K24" s="707">
        <v>12.993187519228</v>
      </c>
      <c r="L24" s="707">
        <v>8.0072124855077345</v>
      </c>
      <c r="M24" s="707">
        <v>8.5055650541976764</v>
      </c>
      <c r="N24" s="709">
        <v>87.903706352043997</v>
      </c>
      <c r="O24" s="709">
        <v>87.903706352043997</v>
      </c>
      <c r="P24" s="709" t="s">
        <v>354</v>
      </c>
      <c r="Q24" s="709" t="s">
        <v>354</v>
      </c>
      <c r="R24" s="709">
        <v>4503.6393248510121</v>
      </c>
      <c r="S24" s="709">
        <v>1115.0631208032923</v>
      </c>
      <c r="T24" s="709">
        <v>-41.396139089773193</v>
      </c>
      <c r="U24" s="709">
        <v>-211.2625664188912</v>
      </c>
      <c r="V24" s="709">
        <v>125.93354381668398</v>
      </c>
      <c r="W24" s="709">
        <v>1241.7882824952731</v>
      </c>
      <c r="X24" s="709">
        <v>69.947136146360393</v>
      </c>
      <c r="Y24" s="709">
        <v>69.947136146360393</v>
      </c>
      <c r="Z24" s="709">
        <v>12.737035467006001</v>
      </c>
      <c r="AA24" s="709">
        <v>26.9845979935</v>
      </c>
      <c r="AB24" s="709">
        <v>28.202628232302001</v>
      </c>
      <c r="AC24" s="709">
        <v>32.075738307191997</v>
      </c>
      <c r="AD24" s="709">
        <v>39.721633460505998</v>
      </c>
      <c r="AE24" s="709">
        <v>74.794404408648006</v>
      </c>
      <c r="AF24" s="709">
        <v>25.205595591351994</v>
      </c>
    </row>
    <row r="25" spans="1:32">
      <c r="A25" s="734" t="s">
        <v>28</v>
      </c>
      <c r="B25" s="734" t="s">
        <v>471</v>
      </c>
      <c r="C25" s="750" t="s">
        <v>433</v>
      </c>
      <c r="D25" s="709">
        <v>6919.0636976739997</v>
      </c>
      <c r="E25" s="709">
        <v>6900.1839114019003</v>
      </c>
      <c r="F25" s="709">
        <v>41416.958433961998</v>
      </c>
      <c r="G25" s="709">
        <v>20793.546165725998</v>
      </c>
      <c r="H25" s="707">
        <v>3.1245771691571704</v>
      </c>
      <c r="I25" s="707">
        <v>0.25915580423251999</v>
      </c>
      <c r="J25" s="707">
        <v>3.3837329733896904</v>
      </c>
      <c r="K25" s="707">
        <v>10.272993147934001</v>
      </c>
      <c r="L25" s="707">
        <v>8.7490435313073682</v>
      </c>
      <c r="M25" s="707">
        <v>9.3618009800236131</v>
      </c>
      <c r="N25" s="709">
        <v>95.202071075846007</v>
      </c>
      <c r="O25" s="709">
        <v>97.659757553166997</v>
      </c>
      <c r="P25" s="709" t="s">
        <v>354</v>
      </c>
      <c r="Q25" s="709" t="s">
        <v>354</v>
      </c>
      <c r="R25" s="709">
        <v>2364.5515117431619</v>
      </c>
      <c r="S25" s="709">
        <v>-1024.0246923045579</v>
      </c>
      <c r="T25" s="709">
        <v>-1696.9041076164131</v>
      </c>
      <c r="U25" s="709">
        <v>-359.84808750405767</v>
      </c>
      <c r="V25" s="709">
        <v>671.00288724561972</v>
      </c>
      <c r="W25" s="709">
        <v>361.72461557029357</v>
      </c>
      <c r="X25" s="709">
        <v>81.595323334125212</v>
      </c>
      <c r="Y25" s="709">
        <v>82.913621080081228</v>
      </c>
      <c r="Z25" s="709">
        <v>9.0558283341460992</v>
      </c>
      <c r="AA25" s="709">
        <v>25.919858334004005</v>
      </c>
      <c r="AB25" s="709">
        <v>38.318947353468999</v>
      </c>
      <c r="AC25" s="709">
        <v>26.705365978380897</v>
      </c>
      <c r="AD25" s="709">
        <v>34.975686668150104</v>
      </c>
      <c r="AE25" s="709">
        <v>85.342872429581007</v>
      </c>
      <c r="AF25" s="709">
        <v>14.657127570418993</v>
      </c>
    </row>
    <row r="26" spans="1:32">
      <c r="A26" s="734" t="s">
        <v>23</v>
      </c>
      <c r="B26" s="734" t="s">
        <v>472</v>
      </c>
      <c r="C26" s="750" t="s">
        <v>434</v>
      </c>
      <c r="D26" s="709">
        <v>7257.5504154340997</v>
      </c>
      <c r="E26" s="709">
        <v>9667.2457028340996</v>
      </c>
      <c r="F26" s="709">
        <v>47251.497563817</v>
      </c>
      <c r="G26" s="709">
        <v>33406.030802989</v>
      </c>
      <c r="H26" s="707">
        <v>4.2260159431791005</v>
      </c>
      <c r="I26" s="707">
        <v>0.49800580821127005</v>
      </c>
      <c r="J26" s="707">
        <v>4.7240217513903708</v>
      </c>
      <c r="K26" s="707">
        <v>9.5732640656912995</v>
      </c>
      <c r="L26" s="707">
        <v>9.6742811289777872</v>
      </c>
      <c r="M26" s="707">
        <v>13.57558085565009</v>
      </c>
      <c r="N26" s="709">
        <v>96.579929735066997</v>
      </c>
      <c r="O26" s="709">
        <v>96.382767825824004</v>
      </c>
      <c r="P26" s="709">
        <v>59.129088339710087</v>
      </c>
      <c r="Q26" s="709">
        <v>61.222956469227</v>
      </c>
      <c r="R26" s="709">
        <v>3894.4900007179408</v>
      </c>
      <c r="S26" s="709">
        <v>505.91379667022102</v>
      </c>
      <c r="T26" s="709">
        <v>-571.18169071150749</v>
      </c>
      <c r="U26" s="709">
        <v>-96.549284435419125</v>
      </c>
      <c r="V26" s="709">
        <v>451.60431443800729</v>
      </c>
      <c r="W26" s="709">
        <v>722.04045737913998</v>
      </c>
      <c r="X26" s="709" t="s">
        <v>354</v>
      </c>
      <c r="Y26" s="709" t="s">
        <v>354</v>
      </c>
      <c r="Z26" s="709">
        <v>1.5593921553026999</v>
      </c>
      <c r="AA26" s="709">
        <v>28.212268279099</v>
      </c>
      <c r="AB26" s="709">
        <v>35.018696793699</v>
      </c>
      <c r="AC26" s="709">
        <v>35.209642771899304</v>
      </c>
      <c r="AD26" s="709">
        <v>29.771660434401699</v>
      </c>
      <c r="AE26" s="709">
        <v>79.843265176227007</v>
      </c>
      <c r="AF26" s="709">
        <v>20.156734823772993</v>
      </c>
    </row>
    <row r="27" spans="1:32">
      <c r="A27" s="734" t="s">
        <v>111</v>
      </c>
      <c r="B27" s="734" t="s">
        <v>473</v>
      </c>
      <c r="C27" s="750" t="s">
        <v>435</v>
      </c>
      <c r="D27" s="709" t="s">
        <v>354</v>
      </c>
      <c r="E27" s="709" t="s">
        <v>354</v>
      </c>
      <c r="F27" s="709" t="s">
        <v>354</v>
      </c>
      <c r="G27" s="709" t="s">
        <v>354</v>
      </c>
      <c r="H27" s="707">
        <v>2.0700848772851828</v>
      </c>
      <c r="I27" s="707">
        <v>0.27173797396331756</v>
      </c>
      <c r="J27" s="707">
        <v>2.3418228512485002</v>
      </c>
      <c r="K27" s="707" t="s">
        <v>354</v>
      </c>
      <c r="L27" s="707" t="s">
        <v>354</v>
      </c>
      <c r="M27" s="707" t="s">
        <v>354</v>
      </c>
      <c r="N27" s="709" t="s">
        <v>354</v>
      </c>
      <c r="O27" s="709" t="s">
        <v>354</v>
      </c>
      <c r="P27" s="709" t="s">
        <v>354</v>
      </c>
      <c r="Q27" s="709" t="s">
        <v>354</v>
      </c>
      <c r="R27" s="709" t="s">
        <v>354</v>
      </c>
      <c r="S27" s="709" t="s">
        <v>354</v>
      </c>
      <c r="T27" s="709" t="s">
        <v>354</v>
      </c>
      <c r="U27" s="709" t="s">
        <v>354</v>
      </c>
      <c r="V27" s="709" t="s">
        <v>354</v>
      </c>
      <c r="W27" s="709" t="s">
        <v>354</v>
      </c>
      <c r="X27" s="709" t="s">
        <v>354</v>
      </c>
      <c r="Y27" s="709" t="s">
        <v>354</v>
      </c>
      <c r="Z27" s="709" t="s">
        <v>354</v>
      </c>
      <c r="AA27" s="709" t="s">
        <v>354</v>
      </c>
      <c r="AB27" s="709" t="s">
        <v>354</v>
      </c>
      <c r="AC27" s="709" t="s">
        <v>354</v>
      </c>
      <c r="AD27" s="710" t="s">
        <v>354</v>
      </c>
      <c r="AE27" s="709">
        <v>98.807476881241996</v>
      </c>
      <c r="AF27" s="709">
        <v>1.1925231187580039</v>
      </c>
    </row>
    <row r="28" spans="1:32">
      <c r="A28" s="734" t="s">
        <v>86</v>
      </c>
      <c r="B28" s="734" t="s">
        <v>474</v>
      </c>
      <c r="C28" s="750" t="s">
        <v>436</v>
      </c>
      <c r="D28" s="709">
        <v>5941.7968076713996</v>
      </c>
      <c r="E28" s="709">
        <v>5755.0691871339004</v>
      </c>
      <c r="F28" s="709">
        <v>23628.185419189998</v>
      </c>
      <c r="G28" s="709">
        <v>27125.460919343001</v>
      </c>
      <c r="H28" s="707">
        <v>2.5454439183320599</v>
      </c>
      <c r="I28" s="707">
        <v>0.19847090861540001</v>
      </c>
      <c r="J28" s="707">
        <v>2.74391482694746</v>
      </c>
      <c r="K28" s="707">
        <v>8.7331775652482992</v>
      </c>
      <c r="L28" s="707">
        <v>3.4195936722116032</v>
      </c>
      <c r="M28" s="707">
        <v>4.7036294232689828</v>
      </c>
      <c r="N28" s="709">
        <v>97.358437995326994</v>
      </c>
      <c r="O28" s="709">
        <v>97.166594601026006</v>
      </c>
      <c r="P28" s="709">
        <v>51.015734295882055</v>
      </c>
      <c r="Q28" s="709">
        <v>52.399910420019999</v>
      </c>
      <c r="R28" s="709">
        <v>1333.0331006530062</v>
      </c>
      <c r="S28" s="709">
        <v>-2055.5431033947134</v>
      </c>
      <c r="T28" s="709">
        <v>-2182.2953875206854</v>
      </c>
      <c r="U28" s="709">
        <v>-238.41627490925597</v>
      </c>
      <c r="V28" s="709">
        <v>154.87656371711131</v>
      </c>
      <c r="W28" s="709">
        <v>210.2919953181171</v>
      </c>
      <c r="X28" s="709">
        <v>61.147988541294538</v>
      </c>
      <c r="Y28" s="709">
        <v>61.147988541294538</v>
      </c>
      <c r="Z28" s="709">
        <v>6.9280114041339989</v>
      </c>
      <c r="AA28" s="709">
        <v>28.218104062722997</v>
      </c>
      <c r="AB28" s="709">
        <v>36.707056307911998</v>
      </c>
      <c r="AC28" s="709">
        <v>28.146828225231001</v>
      </c>
      <c r="AD28" s="709">
        <v>35.146115466856998</v>
      </c>
      <c r="AE28" s="709">
        <v>90</v>
      </c>
      <c r="AF28" s="709">
        <v>10</v>
      </c>
    </row>
    <row r="29" spans="1:32">
      <c r="A29" s="734" t="s">
        <v>11</v>
      </c>
      <c r="B29" s="734" t="s">
        <v>475</v>
      </c>
      <c r="C29" s="750" t="s">
        <v>437</v>
      </c>
      <c r="D29" s="709">
        <v>9120.5823938119993</v>
      </c>
      <c r="E29" s="709">
        <v>10084.763414818</v>
      </c>
      <c r="F29" s="709">
        <v>53948.329656615002</v>
      </c>
      <c r="G29" s="709">
        <v>29630.826311254001</v>
      </c>
      <c r="H29" s="707">
        <v>3.3290925404676401</v>
      </c>
      <c r="I29" s="707">
        <v>0.33289868654070998</v>
      </c>
      <c r="J29" s="707">
        <v>3.6619912270083503</v>
      </c>
      <c r="K29" s="707">
        <v>7.4943413815593001</v>
      </c>
      <c r="L29" s="707">
        <v>7.8208290995616423</v>
      </c>
      <c r="M29" s="707">
        <v>14.953751113104181</v>
      </c>
      <c r="N29" s="709">
        <v>90.835105752103004</v>
      </c>
      <c r="O29" s="709">
        <v>90.838783111395003</v>
      </c>
      <c r="P29" s="709" t="s">
        <v>354</v>
      </c>
      <c r="Q29" s="709" t="s">
        <v>354</v>
      </c>
      <c r="R29" s="709">
        <v>4548.2791067938906</v>
      </c>
      <c r="S29" s="709">
        <v>1159.7029027461708</v>
      </c>
      <c r="T29" s="709">
        <v>-679.96799898475581</v>
      </c>
      <c r="U29" s="709">
        <v>-720.27699689355018</v>
      </c>
      <c r="V29" s="709">
        <v>356.13985580762625</v>
      </c>
      <c r="W29" s="709">
        <v>2203.80804281685</v>
      </c>
      <c r="X29" s="709">
        <v>86.247675759968018</v>
      </c>
      <c r="Y29" s="709">
        <v>87.83020192070137</v>
      </c>
      <c r="Z29" s="709">
        <v>5.7155715571557</v>
      </c>
      <c r="AA29" s="709">
        <v>30.363036303629997</v>
      </c>
      <c r="AB29" s="709">
        <v>33.828382838284</v>
      </c>
      <c r="AC29" s="709">
        <v>30.093009300930305</v>
      </c>
      <c r="AD29" s="709">
        <v>36.078607860785695</v>
      </c>
      <c r="AE29" s="709">
        <v>96.939693969396998</v>
      </c>
      <c r="AF29" s="709">
        <v>3.0603060306030017</v>
      </c>
    </row>
    <row r="30" spans="1:32">
      <c r="A30" s="734" t="s">
        <v>26</v>
      </c>
      <c r="B30" s="734" t="s">
        <v>476</v>
      </c>
      <c r="C30" s="750" t="s">
        <v>438</v>
      </c>
      <c r="D30" s="709">
        <v>6955.6399044913996</v>
      </c>
      <c r="E30" s="709">
        <v>8303.2752496279008</v>
      </c>
      <c r="F30" s="709">
        <v>42194.869401327</v>
      </c>
      <c r="G30" s="709">
        <v>30085.772721978999</v>
      </c>
      <c r="H30" s="707">
        <v>2.6647412127934702</v>
      </c>
      <c r="I30" s="707">
        <v>0.36908914428007999</v>
      </c>
      <c r="J30" s="707">
        <v>3.0338303570735503</v>
      </c>
      <c r="K30" s="707">
        <v>8.1518519155117009</v>
      </c>
      <c r="L30" s="707">
        <v>9.9824008355626681</v>
      </c>
      <c r="M30" s="707">
        <v>13.034388095094442</v>
      </c>
      <c r="N30" s="709">
        <v>95.973046512815998</v>
      </c>
      <c r="O30" s="709">
        <v>96.949712744245005</v>
      </c>
      <c r="P30" s="709">
        <v>65.312993935549102</v>
      </c>
      <c r="Q30" s="709">
        <v>68.053475750431005</v>
      </c>
      <c r="R30" s="709">
        <v>4379.9506558941221</v>
      </c>
      <c r="S30" s="709">
        <v>991.37445184640228</v>
      </c>
      <c r="T30" s="709">
        <v>191.76648603347468</v>
      </c>
      <c r="U30" s="709">
        <v>569.98054923177096</v>
      </c>
      <c r="V30" s="709">
        <v>-156.66578094770767</v>
      </c>
      <c r="W30" s="709">
        <v>386.29319752886363</v>
      </c>
      <c r="X30" s="709" t="s">
        <v>354</v>
      </c>
      <c r="Y30" s="709" t="s">
        <v>354</v>
      </c>
      <c r="Z30" s="709">
        <v>9.1300770571426</v>
      </c>
      <c r="AA30" s="709">
        <v>32.813868516273999</v>
      </c>
      <c r="AB30" s="709">
        <v>24.863977776401999</v>
      </c>
      <c r="AC30" s="709">
        <v>33.192076650181406</v>
      </c>
      <c r="AD30" s="709">
        <v>41.943945573416599</v>
      </c>
      <c r="AE30" s="709">
        <v>75.989755204231997</v>
      </c>
      <c r="AF30" s="709">
        <v>24.010244795768003</v>
      </c>
    </row>
    <row r="31" spans="1:32">
      <c r="A31" s="734" t="s">
        <v>7</v>
      </c>
      <c r="B31" s="734" t="s">
        <v>477</v>
      </c>
      <c r="C31" s="750" t="s">
        <v>439</v>
      </c>
      <c r="D31" s="709">
        <v>10663.799113703</v>
      </c>
      <c r="E31" s="709">
        <v>11305.570285846001</v>
      </c>
      <c r="F31" s="709">
        <v>71129.368653365003</v>
      </c>
      <c r="G31" s="709">
        <v>35739.909451391999</v>
      </c>
      <c r="H31" s="707">
        <v>3.7027035624115898</v>
      </c>
      <c r="I31" s="707">
        <v>0</v>
      </c>
      <c r="J31" s="707">
        <v>3.7027035624115898</v>
      </c>
      <c r="K31" s="707">
        <v>11.235733774081</v>
      </c>
      <c r="L31" s="707" t="s">
        <v>354</v>
      </c>
      <c r="M31" s="707" t="s">
        <v>354</v>
      </c>
      <c r="N31" s="709">
        <v>94.057577848275002</v>
      </c>
      <c r="O31" s="709">
        <v>94.088387643391997</v>
      </c>
      <c r="P31" s="709">
        <v>49.663304451372689</v>
      </c>
      <c r="Q31" s="709">
        <v>52.800960419675</v>
      </c>
      <c r="R31" s="709" t="s">
        <v>354</v>
      </c>
      <c r="S31" s="709" t="s">
        <v>354</v>
      </c>
      <c r="T31" s="709" t="s">
        <v>354</v>
      </c>
      <c r="U31" s="709" t="s">
        <v>354</v>
      </c>
      <c r="V31" s="709" t="s">
        <v>354</v>
      </c>
      <c r="W31" s="709" t="s">
        <v>354</v>
      </c>
      <c r="X31" s="709">
        <v>81.968084511113645</v>
      </c>
      <c r="Y31" s="709">
        <v>83.613850688377127</v>
      </c>
      <c r="Z31" s="709">
        <v>6.7121496210628999</v>
      </c>
      <c r="AA31" s="709">
        <v>24.45522870153</v>
      </c>
      <c r="AB31" s="709">
        <v>30.746687254794004</v>
      </c>
      <c r="AC31" s="709">
        <v>38.085934422613093</v>
      </c>
      <c r="AD31" s="709">
        <v>31.167378322592899</v>
      </c>
      <c r="AE31" s="709">
        <v>77.166086312572006</v>
      </c>
      <c r="AF31" s="709">
        <v>22.833913687427994</v>
      </c>
    </row>
    <row r="32" spans="1:32">
      <c r="A32" s="734" t="s">
        <v>121</v>
      </c>
      <c r="B32" s="734" t="s">
        <v>478</v>
      </c>
      <c r="C32" s="750" t="s">
        <v>440</v>
      </c>
      <c r="D32" s="709">
        <v>15929.953941685</v>
      </c>
      <c r="E32" s="709">
        <v>19697.552110859</v>
      </c>
      <c r="F32" s="709">
        <v>98156.515063009996</v>
      </c>
      <c r="G32" s="709">
        <v>62588.003867997002</v>
      </c>
      <c r="H32" s="707" t="s">
        <v>354</v>
      </c>
      <c r="I32" s="707" t="s">
        <v>354</v>
      </c>
      <c r="J32" s="707" t="s">
        <v>354</v>
      </c>
      <c r="K32" s="707">
        <v>14.867446854018</v>
      </c>
      <c r="L32" s="707" t="s">
        <v>354</v>
      </c>
      <c r="M32" s="707" t="s">
        <v>354</v>
      </c>
      <c r="N32" s="709">
        <v>89.050338778848996</v>
      </c>
      <c r="O32" s="709">
        <v>90.840845855929004</v>
      </c>
      <c r="P32" s="709">
        <v>58.469544383948751</v>
      </c>
      <c r="Q32" s="709">
        <v>65.658980286593007</v>
      </c>
      <c r="R32" s="709" t="s">
        <v>354</v>
      </c>
      <c r="S32" s="709" t="s">
        <v>354</v>
      </c>
      <c r="T32" s="709" t="s">
        <v>354</v>
      </c>
      <c r="U32" s="709" t="s">
        <v>354</v>
      </c>
      <c r="V32" s="709" t="s">
        <v>354</v>
      </c>
      <c r="W32" s="709" t="s">
        <v>354</v>
      </c>
      <c r="X32" s="709" t="s">
        <v>354</v>
      </c>
      <c r="Y32" s="709" t="s">
        <v>354</v>
      </c>
      <c r="Z32" s="709">
        <v>16.235461170623999</v>
      </c>
      <c r="AA32" s="709">
        <v>25.703188623692004</v>
      </c>
      <c r="AB32" s="709">
        <v>23.416651005449999</v>
      </c>
      <c r="AC32" s="709">
        <v>34.644699200233994</v>
      </c>
      <c r="AD32" s="709">
        <v>41.938649794316007</v>
      </c>
      <c r="AE32" s="709">
        <v>81.987512789994</v>
      </c>
      <c r="AF32" s="709">
        <v>18.012487210006</v>
      </c>
    </row>
    <row r="33" spans="1:32">
      <c r="A33" s="734" t="s">
        <v>41</v>
      </c>
      <c r="B33" s="734" t="s">
        <v>479</v>
      </c>
      <c r="C33" s="750" t="s">
        <v>441</v>
      </c>
      <c r="D33" s="709" t="s">
        <v>354</v>
      </c>
      <c r="E33" s="709" t="s">
        <v>354</v>
      </c>
      <c r="F33" s="709" t="s">
        <v>354</v>
      </c>
      <c r="G33" s="709" t="s">
        <v>354</v>
      </c>
      <c r="H33" s="707">
        <v>2.9107966071608797</v>
      </c>
      <c r="I33" s="707">
        <v>0.42503680188603998</v>
      </c>
      <c r="J33" s="707">
        <v>3.3358334090469199</v>
      </c>
      <c r="K33" s="707" t="s">
        <v>354</v>
      </c>
      <c r="L33" s="707">
        <v>7.2683755082152333</v>
      </c>
      <c r="M33" s="707">
        <v>7.8469909882477582</v>
      </c>
      <c r="N33" s="709" t="s">
        <v>354</v>
      </c>
      <c r="O33" s="709" t="s">
        <v>354</v>
      </c>
      <c r="P33" s="709" t="s">
        <v>354</v>
      </c>
      <c r="Q33" s="709" t="s">
        <v>354</v>
      </c>
      <c r="R33" s="709" t="s">
        <v>354</v>
      </c>
      <c r="S33" s="709" t="s">
        <v>354</v>
      </c>
      <c r="T33" s="709" t="s">
        <v>354</v>
      </c>
      <c r="U33" s="709" t="s">
        <v>354</v>
      </c>
      <c r="V33" s="709" t="s">
        <v>354</v>
      </c>
      <c r="W33" s="709" t="s">
        <v>354</v>
      </c>
      <c r="X33" s="709" t="s">
        <v>354</v>
      </c>
      <c r="Y33" s="709" t="s">
        <v>354</v>
      </c>
      <c r="Z33" s="709" t="s">
        <v>354</v>
      </c>
      <c r="AA33" s="709" t="s">
        <v>354</v>
      </c>
      <c r="AB33" s="709" t="s">
        <v>354</v>
      </c>
      <c r="AC33" s="709" t="s">
        <v>354</v>
      </c>
      <c r="AD33" s="710" t="s">
        <v>354</v>
      </c>
      <c r="AE33" s="709" t="s">
        <v>354</v>
      </c>
      <c r="AF33" s="709" t="s">
        <v>354</v>
      </c>
    </row>
    <row r="34" spans="1:32">
      <c r="A34" s="734" t="s">
        <v>6</v>
      </c>
      <c r="B34" s="734" t="s">
        <v>480</v>
      </c>
      <c r="C34" s="750" t="s">
        <v>442</v>
      </c>
      <c r="D34" s="709">
        <v>10669.367483488</v>
      </c>
      <c r="E34" s="709">
        <v>13092.400304334</v>
      </c>
      <c r="F34" s="709">
        <v>63620.330669893003</v>
      </c>
      <c r="G34" s="709">
        <v>42630.144905585003</v>
      </c>
      <c r="H34" s="707">
        <v>4.0706372187894999</v>
      </c>
      <c r="I34" s="707">
        <v>0.76733069343294003</v>
      </c>
      <c r="J34" s="707">
        <v>4.8379679122224397</v>
      </c>
      <c r="K34" s="707">
        <v>12.09727772772</v>
      </c>
      <c r="L34" s="707" t="s">
        <v>354</v>
      </c>
      <c r="M34" s="707" t="s">
        <v>354</v>
      </c>
      <c r="N34" s="709">
        <v>97.215083157284994</v>
      </c>
      <c r="O34" s="709">
        <v>97.493235370932993</v>
      </c>
      <c r="P34" s="709">
        <v>65.909606976834809</v>
      </c>
      <c r="Q34" s="709">
        <v>67.797717017018002</v>
      </c>
      <c r="R34" s="709" t="s">
        <v>354</v>
      </c>
      <c r="S34" s="709" t="s">
        <v>354</v>
      </c>
      <c r="T34" s="709" t="s">
        <v>354</v>
      </c>
      <c r="U34" s="709" t="s">
        <v>354</v>
      </c>
      <c r="V34" s="709" t="s">
        <v>354</v>
      </c>
      <c r="W34" s="709" t="s">
        <v>354</v>
      </c>
      <c r="X34" s="709" t="s">
        <v>354</v>
      </c>
      <c r="Y34" s="709" t="s">
        <v>354</v>
      </c>
      <c r="Z34" s="709">
        <v>27.298902913035</v>
      </c>
      <c r="AA34" s="709">
        <v>32.616151321270998</v>
      </c>
      <c r="AB34" s="709">
        <v>22.306014020702001</v>
      </c>
      <c r="AC34" s="709">
        <v>17.778931744992008</v>
      </c>
      <c r="AD34" s="709">
        <v>59.915054234305998</v>
      </c>
      <c r="AE34" s="709">
        <v>84.122272299231994</v>
      </c>
      <c r="AF34" s="709">
        <v>15.877727700768006</v>
      </c>
    </row>
    <row r="35" spans="1:32">
      <c r="A35" s="734" t="s">
        <v>4</v>
      </c>
      <c r="B35" s="734" t="s">
        <v>443</v>
      </c>
      <c r="C35" s="750" t="s">
        <v>444</v>
      </c>
      <c r="D35" s="709">
        <v>10958.679328169999</v>
      </c>
      <c r="E35" s="709">
        <v>11946.739410718001</v>
      </c>
      <c r="F35" s="709">
        <v>65301.969139629</v>
      </c>
      <c r="G35" s="709">
        <v>35754.680712371002</v>
      </c>
      <c r="H35" s="707">
        <v>3.25103598569215</v>
      </c>
      <c r="I35" s="707">
        <v>0.27769336447046</v>
      </c>
      <c r="J35" s="707">
        <v>3.5287293501626102</v>
      </c>
      <c r="K35" s="707">
        <v>11.564262114573999</v>
      </c>
      <c r="L35" s="708" t="s">
        <v>354</v>
      </c>
      <c r="M35" s="707">
        <v>7.0224541122620581</v>
      </c>
      <c r="N35" s="709">
        <v>92.199633469562002</v>
      </c>
      <c r="O35" s="709">
        <v>92.198866622093007</v>
      </c>
      <c r="P35" s="709">
        <v>50.206487541638282</v>
      </c>
      <c r="Q35" s="709">
        <v>54.454107518999002</v>
      </c>
      <c r="R35" s="709">
        <v>3845.8161490683228</v>
      </c>
      <c r="S35" s="709">
        <v>457.23994502060305</v>
      </c>
      <c r="T35" s="709">
        <v>1205.8601700249724</v>
      </c>
      <c r="U35" s="709">
        <v>365.28618020750116</v>
      </c>
      <c r="V35" s="709">
        <v>-1331.9157014221748</v>
      </c>
      <c r="W35" s="709">
        <v>218.00929621030437</v>
      </c>
      <c r="X35" s="709">
        <v>67.50311812542661</v>
      </c>
      <c r="Y35" s="709">
        <v>68.8303030082334</v>
      </c>
      <c r="Z35" s="709">
        <v>15.376459156084</v>
      </c>
      <c r="AA35" s="709">
        <v>28.638680491323999</v>
      </c>
      <c r="AB35" s="709">
        <v>24.658643395795</v>
      </c>
      <c r="AC35" s="709">
        <v>31.326216956797008</v>
      </c>
      <c r="AD35" s="709">
        <v>44.015139647407999</v>
      </c>
      <c r="AE35" s="709">
        <v>87.159695996531994</v>
      </c>
      <c r="AF35" s="709">
        <v>12.840304003468006</v>
      </c>
    </row>
    <row r="36" spans="1:32">
      <c r="A36" s="705"/>
      <c r="B36" s="705"/>
      <c r="C36" s="751"/>
      <c r="D36" s="719"/>
      <c r="E36" s="720"/>
      <c r="F36" s="706"/>
      <c r="G36" s="706"/>
      <c r="H36" s="706"/>
      <c r="I36" s="706"/>
      <c r="J36" s="706"/>
      <c r="K36" s="706"/>
    </row>
    <row r="37" spans="1:32">
      <c r="A37" s="705"/>
      <c r="B37" s="705"/>
      <c r="C37" s="751"/>
      <c r="D37" s="705"/>
      <c r="E37" s="705"/>
      <c r="F37" s="705"/>
      <c r="G37" s="705"/>
      <c r="H37" s="759"/>
      <c r="I37" s="758"/>
      <c r="J37" s="705"/>
      <c r="K37" s="705"/>
      <c r="L37" s="705"/>
      <c r="M37" s="705"/>
      <c r="N37" s="705"/>
      <c r="O37" s="705"/>
      <c r="P37" s="705"/>
      <c r="Q37" s="705"/>
      <c r="R37" s="705"/>
      <c r="S37" s="705"/>
      <c r="T37" s="705"/>
      <c r="U37" s="705"/>
      <c r="V37" s="705"/>
      <c r="W37" s="705"/>
      <c r="X37" s="705"/>
      <c r="Y37" s="705"/>
      <c r="Z37" s="705"/>
      <c r="AA37" s="705"/>
      <c r="AB37" s="705"/>
      <c r="AC37" s="705"/>
      <c r="AE37" s="705"/>
    </row>
    <row r="38" spans="1:32">
      <c r="A38" s="705"/>
      <c r="B38" s="705"/>
      <c r="C38" s="751"/>
      <c r="D38" s="705"/>
      <c r="E38" s="705"/>
      <c r="F38" s="705"/>
      <c r="G38" s="705"/>
      <c r="H38" s="759"/>
      <c r="I38" s="758"/>
      <c r="J38" s="705"/>
      <c r="K38" s="705"/>
      <c r="L38" s="705"/>
      <c r="M38" s="705"/>
      <c r="N38" s="705"/>
      <c r="O38" s="705"/>
      <c r="P38" s="705"/>
      <c r="Q38" s="705"/>
      <c r="R38" s="705"/>
      <c r="S38" s="705"/>
      <c r="T38" s="705"/>
      <c r="U38" s="705"/>
      <c r="V38" s="705"/>
      <c r="W38" s="705"/>
      <c r="X38" s="705"/>
      <c r="Y38" s="705"/>
      <c r="Z38" s="705"/>
      <c r="AA38" s="705"/>
      <c r="AB38" s="705"/>
      <c r="AC38" s="705"/>
      <c r="AE38" s="705"/>
    </row>
    <row r="39" spans="1:32">
      <c r="A39" s="705"/>
      <c r="B39" s="705"/>
      <c r="C39" s="751"/>
      <c r="D39" s="719"/>
      <c r="E39" s="720"/>
      <c r="F39" s="706"/>
      <c r="G39" s="706"/>
      <c r="H39" s="706"/>
      <c r="I39" s="706"/>
      <c r="J39" s="706"/>
      <c r="K39" s="706"/>
    </row>
    <row r="40" spans="1:32">
      <c r="A40" s="705"/>
      <c r="B40" s="705"/>
      <c r="C40" s="751"/>
      <c r="D40" s="719"/>
      <c r="E40" s="720"/>
      <c r="F40" s="706"/>
      <c r="G40" s="706"/>
      <c r="H40" s="706"/>
      <c r="I40" s="706"/>
      <c r="J40" s="706"/>
      <c r="K40" s="706"/>
    </row>
    <row r="41" spans="1:32">
      <c r="A41" s="705"/>
      <c r="B41" s="705"/>
      <c r="C41" s="751"/>
      <c r="D41" s="719"/>
      <c r="E41" s="720"/>
      <c r="F41" s="706"/>
      <c r="G41" s="706"/>
      <c r="H41" s="706"/>
      <c r="I41" s="706"/>
      <c r="J41" s="706"/>
      <c r="K41" s="706"/>
    </row>
    <row r="42" spans="1:32">
      <c r="A42" s="705"/>
      <c r="B42" s="705"/>
      <c r="C42" s="751"/>
      <c r="D42" s="719"/>
      <c r="E42" s="720"/>
      <c r="F42" s="706"/>
      <c r="G42" s="706"/>
      <c r="H42" s="706"/>
      <c r="I42" s="706"/>
      <c r="J42" s="706"/>
      <c r="K42" s="706"/>
    </row>
    <row r="43" spans="1:32">
      <c r="A43" s="705"/>
      <c r="B43" s="705"/>
      <c r="C43" s="751"/>
      <c r="D43" s="719"/>
      <c r="E43" s="720"/>
      <c r="F43" s="706"/>
      <c r="G43" s="706"/>
      <c r="H43" s="706"/>
      <c r="I43" s="706"/>
      <c r="J43" s="706"/>
      <c r="K43" s="706"/>
    </row>
    <row r="44" spans="1:32">
      <c r="A44" s="705"/>
      <c r="B44" s="705"/>
      <c r="C44" s="751"/>
      <c r="D44" s="719"/>
      <c r="E44" s="720"/>
      <c r="F44" s="706"/>
      <c r="G44" s="706"/>
      <c r="H44" s="706"/>
      <c r="I44" s="706"/>
      <c r="J44" s="706"/>
      <c r="K44" s="706"/>
    </row>
    <row r="45" spans="1:32">
      <c r="A45" s="705"/>
      <c r="B45" s="705"/>
      <c r="C45" s="751"/>
      <c r="D45" s="719"/>
      <c r="E45" s="720"/>
      <c r="F45" s="706"/>
      <c r="G45" s="706"/>
      <c r="H45" s="706"/>
      <c r="I45" s="706"/>
      <c r="J45" s="706"/>
      <c r="K45" s="706"/>
    </row>
    <row r="46" spans="1:32">
      <c r="A46" s="721"/>
      <c r="B46" s="721"/>
      <c r="C46" s="752"/>
      <c r="D46" s="719"/>
      <c r="E46" s="720"/>
      <c r="F46" s="706"/>
      <c r="G46" s="706"/>
      <c r="H46" s="706"/>
      <c r="I46" s="706"/>
      <c r="J46" s="706"/>
      <c r="K46" s="706"/>
    </row>
    <row r="47" spans="1:32">
      <c r="A47" s="705"/>
      <c r="B47" s="705"/>
      <c r="C47" s="751"/>
      <c r="D47" s="719"/>
      <c r="E47" s="720"/>
      <c r="F47" s="706"/>
      <c r="G47" s="706"/>
      <c r="H47" s="706"/>
      <c r="I47" s="706"/>
      <c r="J47" s="706"/>
      <c r="K47" s="706"/>
    </row>
    <row r="48" spans="1:32">
      <c r="A48" s="705"/>
      <c r="B48" s="705"/>
      <c r="C48" s="751"/>
      <c r="D48" s="719"/>
      <c r="E48" s="720"/>
      <c r="F48" s="706"/>
      <c r="G48" s="706"/>
      <c r="H48" s="706"/>
      <c r="I48" s="706"/>
      <c r="J48" s="706"/>
      <c r="K48" s="706"/>
    </row>
    <row r="49" spans="1:11">
      <c r="A49" s="705"/>
      <c r="B49" s="705"/>
      <c r="C49" s="751"/>
      <c r="D49" s="719"/>
      <c r="E49" s="720"/>
      <c r="F49" s="706"/>
      <c r="G49" s="706"/>
      <c r="H49" s="706"/>
      <c r="I49" s="706"/>
      <c r="J49" s="706"/>
      <c r="K49" s="706"/>
    </row>
    <row r="50" spans="1:11">
      <c r="A50" s="705"/>
      <c r="B50" s="705"/>
      <c r="C50" s="751"/>
      <c r="D50" s="719"/>
      <c r="E50" s="720"/>
      <c r="F50" s="706"/>
      <c r="G50" s="706"/>
      <c r="H50" s="706"/>
      <c r="I50" s="706"/>
      <c r="J50" s="706"/>
      <c r="K50" s="706"/>
    </row>
    <row r="51" spans="1:11">
      <c r="A51" s="705"/>
      <c r="B51" s="705"/>
      <c r="C51" s="751"/>
      <c r="D51" s="719"/>
      <c r="E51" s="720"/>
      <c r="F51" s="706"/>
      <c r="G51" s="706"/>
      <c r="H51" s="706"/>
      <c r="I51" s="706"/>
      <c r="J51" s="706"/>
      <c r="K51" s="706"/>
    </row>
    <row r="52" spans="1:11">
      <c r="A52" s="705"/>
      <c r="B52" s="705"/>
      <c r="C52" s="751"/>
      <c r="D52" s="719"/>
      <c r="E52" s="720"/>
      <c r="F52" s="706"/>
      <c r="G52" s="706"/>
      <c r="H52" s="706"/>
      <c r="I52" s="706"/>
      <c r="J52" s="706"/>
      <c r="K52" s="706"/>
    </row>
    <row r="53" spans="1:11">
      <c r="A53" s="705"/>
      <c r="B53" s="705"/>
      <c r="C53" s="751"/>
      <c r="D53" s="719"/>
      <c r="E53" s="720"/>
      <c r="F53" s="706"/>
      <c r="G53" s="706"/>
      <c r="H53" s="706"/>
      <c r="I53" s="706"/>
      <c r="J53" s="706"/>
      <c r="K53" s="706"/>
    </row>
    <row r="54" spans="1:11">
      <c r="A54" s="705"/>
      <c r="B54" s="705"/>
      <c r="C54" s="751"/>
      <c r="D54" s="719"/>
      <c r="E54" s="720"/>
      <c r="F54" s="706"/>
      <c r="G54" s="706"/>
      <c r="H54" s="706"/>
      <c r="I54" s="706"/>
      <c r="J54" s="706"/>
      <c r="K54" s="706"/>
    </row>
    <row r="55" spans="1:11">
      <c r="A55" s="705"/>
      <c r="B55" s="705"/>
      <c r="C55" s="751"/>
      <c r="D55" s="719"/>
      <c r="E55" s="720"/>
      <c r="F55" s="706"/>
      <c r="G55" s="706"/>
      <c r="H55" s="706"/>
      <c r="I55" s="706"/>
      <c r="J55" s="706"/>
      <c r="K55" s="706"/>
    </row>
    <row r="56" spans="1:11">
      <c r="A56" s="705"/>
      <c r="B56" s="705"/>
      <c r="C56" s="751"/>
      <c r="D56" s="719"/>
      <c r="E56" s="720"/>
      <c r="F56" s="706"/>
      <c r="G56" s="706"/>
      <c r="H56" s="706"/>
      <c r="I56" s="706"/>
      <c r="J56" s="706"/>
      <c r="K56" s="706"/>
    </row>
    <row r="57" spans="1:11">
      <c r="A57" s="705"/>
      <c r="B57" s="705"/>
      <c r="C57" s="751"/>
      <c r="D57" s="719"/>
      <c r="E57" s="720"/>
      <c r="F57" s="706"/>
      <c r="G57" s="706"/>
      <c r="H57" s="706"/>
      <c r="I57" s="706"/>
      <c r="J57" s="706"/>
      <c r="K57" s="706"/>
    </row>
    <row r="58" spans="1:11">
      <c r="A58" s="705"/>
      <c r="B58" s="705"/>
      <c r="C58" s="751"/>
      <c r="D58" s="719"/>
      <c r="E58" s="720"/>
      <c r="F58" s="706"/>
      <c r="G58" s="706"/>
      <c r="H58" s="706"/>
      <c r="I58" s="706"/>
      <c r="J58" s="706"/>
      <c r="K58" s="706"/>
    </row>
    <row r="59" spans="1:11">
      <c r="A59" s="705"/>
      <c r="B59" s="705"/>
      <c r="C59" s="751"/>
      <c r="D59" s="719"/>
      <c r="E59" s="720"/>
      <c r="F59" s="706"/>
      <c r="G59" s="706"/>
      <c r="H59" s="706"/>
      <c r="I59" s="706"/>
      <c r="J59" s="706"/>
      <c r="K59" s="706"/>
    </row>
    <row r="60" spans="1:11">
      <c r="A60" s="705"/>
      <c r="B60" s="705"/>
      <c r="C60" s="751"/>
      <c r="D60" s="719"/>
      <c r="E60" s="720"/>
      <c r="F60" s="706"/>
      <c r="G60" s="706"/>
      <c r="H60" s="706"/>
      <c r="I60" s="706"/>
      <c r="J60" s="706"/>
      <c r="K60" s="706"/>
    </row>
    <row r="61" spans="1:11">
      <c r="A61" s="705"/>
      <c r="B61" s="705"/>
      <c r="C61" s="751"/>
      <c r="D61" s="706"/>
      <c r="E61" s="720"/>
      <c r="F61" s="706"/>
      <c r="G61" s="706"/>
      <c r="H61" s="706"/>
      <c r="I61" s="706"/>
      <c r="J61" s="706"/>
      <c r="K61" s="706"/>
    </row>
    <row r="62" spans="1:11">
      <c r="A62" s="705"/>
      <c r="B62" s="705"/>
      <c r="C62" s="751"/>
      <c r="D62" s="706"/>
      <c r="E62" s="720"/>
      <c r="F62" s="706"/>
      <c r="G62" s="706"/>
      <c r="H62" s="706"/>
      <c r="I62" s="706"/>
      <c r="J62" s="706"/>
      <c r="K62" s="706"/>
    </row>
    <row r="63" spans="1:11">
      <c r="A63" s="705"/>
      <c r="B63" s="705"/>
      <c r="C63" s="751"/>
      <c r="D63" s="706"/>
      <c r="E63" s="720"/>
      <c r="F63" s="706"/>
      <c r="G63" s="706"/>
      <c r="H63" s="706"/>
      <c r="I63" s="706"/>
      <c r="J63" s="706"/>
      <c r="K63" s="706"/>
    </row>
    <row r="64" spans="1:11">
      <c r="A64" s="705"/>
      <c r="B64" s="705"/>
      <c r="C64" s="751"/>
      <c r="D64" s="706"/>
      <c r="E64" s="720"/>
      <c r="F64" s="706"/>
      <c r="G64" s="706"/>
      <c r="H64" s="706"/>
      <c r="I64" s="706"/>
      <c r="J64" s="706"/>
      <c r="K64" s="706"/>
    </row>
    <row r="65" spans="1:11">
      <c r="A65" s="705"/>
      <c r="B65" s="705"/>
      <c r="C65" s="751"/>
      <c r="D65" s="706"/>
      <c r="E65" s="720"/>
      <c r="F65" s="706"/>
      <c r="G65" s="706"/>
      <c r="H65" s="706"/>
      <c r="I65" s="706"/>
      <c r="J65" s="706"/>
      <c r="K65" s="706"/>
    </row>
    <row r="66" spans="1:11">
      <c r="A66" s="705"/>
      <c r="B66" s="705"/>
      <c r="C66" s="751"/>
      <c r="D66" s="706"/>
      <c r="E66" s="720"/>
      <c r="F66" s="706"/>
      <c r="G66" s="706"/>
      <c r="H66" s="706"/>
      <c r="I66" s="706"/>
      <c r="J66" s="706"/>
      <c r="K66" s="706"/>
    </row>
    <row r="67" spans="1:11">
      <c r="A67" s="718"/>
      <c r="B67" s="718"/>
      <c r="C67" s="753"/>
      <c r="D67" s="706"/>
      <c r="E67" s="722"/>
      <c r="F67" s="706"/>
      <c r="G67" s="706"/>
      <c r="H67" s="706"/>
      <c r="I67" s="706"/>
      <c r="J67" s="706"/>
      <c r="K67" s="706"/>
    </row>
    <row r="68" spans="1:11">
      <c r="A68" s="718"/>
      <c r="B68" s="718"/>
      <c r="C68" s="753"/>
      <c r="D68" s="706"/>
      <c r="E68" s="706"/>
      <c r="F68" s="706"/>
      <c r="G68" s="706"/>
      <c r="H68" s="706"/>
      <c r="I68" s="706"/>
      <c r="J68" s="706"/>
      <c r="K68" s="706"/>
    </row>
    <row r="69" spans="1:11">
      <c r="D69" s="706"/>
      <c r="E69" s="706"/>
      <c r="F69" s="706"/>
      <c r="G69" s="706"/>
      <c r="H69" s="706"/>
      <c r="I69" s="706"/>
      <c r="J69" s="706"/>
      <c r="K69" s="706"/>
    </row>
    <row r="70" spans="1:11">
      <c r="D70" s="706"/>
      <c r="E70" s="706"/>
      <c r="F70" s="706"/>
      <c r="G70" s="706"/>
      <c r="H70" s="706"/>
      <c r="I70" s="706"/>
      <c r="J70" s="706"/>
      <c r="K70" s="706"/>
    </row>
    <row r="71" spans="1:11">
      <c r="D71" s="706"/>
      <c r="E71" s="706"/>
      <c r="F71" s="706"/>
      <c r="G71" s="706"/>
      <c r="H71" s="706"/>
      <c r="I71" s="706"/>
      <c r="J71" s="706"/>
      <c r="K71" s="706"/>
    </row>
    <row r="72" spans="1:11">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5"/>
  <sheetViews>
    <sheetView workbookViewId="0">
      <selection activeCell="B19" sqref="B19"/>
    </sheetView>
  </sheetViews>
  <sheetFormatPr defaultColWidth="8.81640625" defaultRowHeight="12.5"/>
  <cols>
    <col min="1" max="2" width="25.26953125" style="706" customWidth="1"/>
    <col min="3" max="3" width="25.26953125" style="754" customWidth="1"/>
    <col min="4" max="5" width="9.26953125" style="704" bestFit="1" customWidth="1"/>
    <col min="6" max="6" width="10.7265625" style="704" bestFit="1" customWidth="1"/>
    <col min="7" max="8" width="9.26953125" style="704" bestFit="1" customWidth="1"/>
    <col min="9" max="9" width="12.7265625" style="704" bestFit="1" customWidth="1"/>
    <col min="10" max="29" width="9.26953125" style="704" bestFit="1" customWidth="1"/>
    <col min="30" max="30" width="9.26953125" style="704" customWidth="1"/>
    <col min="31" max="31" width="9.26953125" style="704" bestFit="1" customWidth="1"/>
    <col min="32" max="16384" width="8.81640625" style="704"/>
  </cols>
  <sheetData>
    <row r="1" spans="1:32" ht="53.25" customHeight="1">
      <c r="A1" s="733" t="s">
        <v>372</v>
      </c>
      <c r="B1" s="733" t="s">
        <v>447</v>
      </c>
      <c r="C1" s="749" t="s">
        <v>411</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572</v>
      </c>
      <c r="AE1" s="711" t="s">
        <v>365</v>
      </c>
      <c r="AF1" s="711" t="s">
        <v>573</v>
      </c>
    </row>
    <row r="2" spans="1:32">
      <c r="A2" s="734" t="s">
        <v>18</v>
      </c>
      <c r="B2" s="734" t="s">
        <v>448</v>
      </c>
      <c r="C2" s="750" t="s">
        <v>412</v>
      </c>
      <c r="D2" s="709">
        <f>IF(ISNA(VLOOKUP($A2,'Figure B1.3. (2)'!$A$53:$B$86,2,0)),"NA",VLOOKUP($A2,'Figure B1.3. (2)'!$A$53:$B$86,2,0))</f>
        <v>8289.1706435784999</v>
      </c>
      <c r="E2" s="709">
        <f>IF(ISNA(VLOOKUP($A2,'Figure B1.3. (2)'!$D$51:$E$82,2,0)),"NA",VLOOKUP($A2,'Figure B1.3. (2)'!$D$51:$E$82,2,0))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ca="1">IF(ISNA(VLOOKUP($A2,INDIRECT(CONCATENATE("rng",K$1)),3,0)),"NA",VLOOKUP($A2,INDIRECT(CONCATENATE("rng",K$1)),3,0))</f>
        <v>13.767253913000999</v>
      </c>
      <c r="L2" s="707">
        <f>IF(ISNA(VLOOKUP($A2,rngteacherExp,2,0)),"NA",VLOOKUP($A2,rngteacherExp,2,0))</f>
        <v>7.9845777083898426</v>
      </c>
      <c r="M2" s="707">
        <f>IF(ISNA(VLOOKUP($A2,rngteacherExp,3,0)),"NA",VLOOKUP($A2,rngteacherExp,3,0))</f>
        <v>9.8090662279499785</v>
      </c>
      <c r="N2" s="709">
        <f t="shared" ref="N2:N37" si="0">IF(ISNA(VLOOKUP($A2,rngcurrentExpSh,2,0)),"NA",VLOOKUP($A2,rngcurrentExpSh,2,0))</f>
        <v>90.924122510594998</v>
      </c>
      <c r="O2" s="709">
        <f>IF(ISNA(VLOOKUP($A2,rngcurrentExpSh,3,0)),"NA",VLOOKUP($A2,rngcurrentExpSh,3,0))</f>
        <v>90.497725783931003</v>
      </c>
      <c r="P2" s="709">
        <f t="shared" ref="P2:P37" si="1">IF(ISNA(VLOOKUP($A2,rngteacherExpSh,4,0)),"NA",VLOOKUP($A2,rngteacherExpSh,4,0))</f>
        <v>57.076176497490131</v>
      </c>
      <c r="Q2" s="709">
        <f t="shared" ref="Q2:Q8" si="2">IF(ISNA(VLOOKUP($A2,rngteacherCurrentSh,2,0)),"NA",VLOOKUP($A2,rngteacherCurrentSh,2,0))</f>
        <v>62.773414712734002</v>
      </c>
      <c r="R2" s="709">
        <f>IF(ISNA(VLOOKUP($A2,rngteacherPayFactors,2,0)),"NA",VLOOKUP($A2,rngteacherPayFactors,2,0))</f>
        <v>4576.0989204592433</v>
      </c>
      <c r="S2" s="709">
        <f>IF(ISNA(VLOOKUP($A2,rngteacherPayFactors,4,0)),"NA",VLOOKUP($A2,rngteacherPayFactors,4,0))</f>
        <v>1187.5227164115236</v>
      </c>
      <c r="T2" s="709">
        <f>IF(ISNA(VLOOKUP($A2,rngteacherPayFactors,5,0)),"NA",VLOOKUP($A2,rngteacherPayFactors,5,0))</f>
        <v>993.26975974570462</v>
      </c>
      <c r="U2" s="709">
        <f>IF(ISNA(VLOOKUP($A2,rngteacherPayFactors,6,0)),"NA",VLOOKUP($A2,rngteacherPayFactors,6,0))</f>
        <v>410.35390679359875</v>
      </c>
      <c r="V2" s="709">
        <f>IF(ISNA(VLOOKUP($A2,rngteacherPayFactors,7,0)),"NA",VLOOKUP($A2,rngteacherPayFactors,7,0))</f>
        <v>-682.29791331013087</v>
      </c>
      <c r="W2" s="709">
        <f>IF(ISNA(VLOOKUP($A2,rngteacherPayFactors,8,0)),"NA",VLOOKUP($A2,rngteacherPayFactors,8,0))</f>
        <v>466.1969631823514</v>
      </c>
      <c r="X2" s="709">
        <f>IF(ISNA(VLOOKUP($A2,rngrelativeSalary,2,0)),"NA",100*VLOOKUP($A2,rngrelativeSalary,2,0))</f>
        <v>83.749622443174616</v>
      </c>
      <c r="Y2" s="709">
        <f>IF(ISNA(VLOOKUP($A2,rngrelativeSalary,3,0)),"NA",100*VLOOKUP($A2,rngrelativeSalary,3,0))</f>
        <v>85.148226171930801</v>
      </c>
      <c r="Z2" s="709" t="str">
        <f t="shared" ref="Z2:Z37" si="3">IF(ISNA(VLOOKUP($A2,rngageStructure,2,0)),"NA",100*VLOOKUP($A2,rngageStructure,2,0))</f>
        <v>NA</v>
      </c>
      <c r="AA2" s="709" t="str">
        <f t="shared" ref="AA2:AA37" si="4">IF(ISNA(VLOOKUP($A2,rngageStructure,3,0)),"NA",100*VLOOKUP($A2,rngageStructure,3,0))</f>
        <v>NA</v>
      </c>
      <c r="AB2" s="709" t="str">
        <f t="shared" ref="AB2:AB37" si="5">IF(ISNA(VLOOKUP($A2,rngageStructure,4,0)),"NA",100*VLOOKUP($A2,rngageStructure,4,0))</f>
        <v>NA</v>
      </c>
      <c r="AC2" s="709" t="str">
        <f t="shared" ref="AC2:AC37" si="6">IF(ISNA(VLOOKUP($A2,rngageStructure,5,0)),"NA",100*VLOOKUP($A2,rngageStructure,5,0))</f>
        <v>NA</v>
      </c>
      <c r="AD2" s="710" t="str">
        <f t="shared" ref="AD2:AD35" si="7">IF(ISNA(VLOOKUP($A2,rngageStructure,5,0)),"NA",VLOOKUP($A2,rngageStructure,5,0))</f>
        <v>NA</v>
      </c>
      <c r="AE2" s="709" t="str">
        <f t="shared" ref="AE2:AE37" si="8">IF(ISNA(VLOOKUP($A2,rngfemaleSh,2,0)),"NA",VLOOKUP($A2,rngfemaleSh,2,0))</f>
        <v>NA</v>
      </c>
      <c r="AF2" s="709" t="str">
        <f t="shared" ref="AF2:AF37" si="9">IF(ISNA(VLOOKUP($A2,rngfemaleSh,2,0)),"NA",100-VLOOKUP($A2,rngfemaleSh,2,0))</f>
        <v>NA</v>
      </c>
    </row>
    <row r="3" spans="1:32">
      <c r="A3" s="734" t="s">
        <v>5</v>
      </c>
      <c r="B3" s="734" t="s">
        <v>449</v>
      </c>
      <c r="C3" s="750" t="s">
        <v>413</v>
      </c>
      <c r="D3" s="709">
        <f>IF(ISNA(VLOOKUP($A3,'Figure B1.3. (2)'!$A$53:$B$86,2,0)),"NA",VLOOKUP($A3,'Figure B1.3. (2)'!$A$53:$B$86,2,0))</f>
        <v>10780.098245768</v>
      </c>
      <c r="E3" s="709">
        <f>IF(ISNA(VLOOKUP($A3,'Figure B1.3. (2)'!$D$51:$E$82,2,0)),"NA",VLOOKUP($A3,'Figure B1.3. (2)'!$D$51:$E$82,2,0))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t="shared" ref="K3:K37" ca="1" si="10">IF(ISNA(VLOOKUP($A3,INDIRECT(CONCATENATE("rng",K$1)),3,0)),"NA",VLOOKUP($A3,INDIRECT(CONCATENATE("rng",K$1)),3,0))</f>
        <v>9.8579587037443002</v>
      </c>
      <c r="L3" s="707">
        <f>IF(ISNA(VLOOKUP($A3,rngteacherExp,2,0)),"NA",VLOOKUP($A3,rngteacherExp,2,0))</f>
        <v>7.6199177319661153</v>
      </c>
      <c r="M3" s="707">
        <f>IF(ISNA(VLOOKUP($A3,rngteacherExp,3,0)),"NA",VLOOKUP($A3,rngteacherExp,3,0))</f>
        <v>11.229549423107766</v>
      </c>
      <c r="N3" s="709">
        <f t="shared" si="0"/>
        <v>96.698266603671001</v>
      </c>
      <c r="O3" s="709">
        <f>IF(ISNA(VLOOKUP($A3,rngcurrentExpSh,3,0)),"NA",VLOOKUP($A3,rngcurrentExpSh,3,0))</f>
        <v>98.072353977117999</v>
      </c>
      <c r="P3" s="709">
        <f t="shared" si="1"/>
        <v>59.778828180310981</v>
      </c>
      <c r="Q3" s="709">
        <f t="shared" si="2"/>
        <v>61.819958392140997</v>
      </c>
      <c r="R3" s="709">
        <f>IF(ISNA(VLOOKUP($A3,rngteacherPayFactors,2,0)),"NA",VLOOKUP($A3,rngteacherPayFactors,2,0))</f>
        <v>5379.0672263749611</v>
      </c>
      <c r="S3" s="709">
        <f>IF(ISNA(VLOOKUP($A3,rngteacherPayFactors,4,0)),"NA",VLOOKUP($A3,rngteacherPayFactors,4,0))</f>
        <v>1990.4910223272414</v>
      </c>
      <c r="T3" s="709">
        <f>IF(ISNA(VLOOKUP($A3,rngteacherPayFactors,5,0)),"NA",VLOOKUP($A3,rngteacherPayFactors,5,0))</f>
        <v>213.73175166635707</v>
      </c>
      <c r="U3" s="709">
        <f>IF(ISNA(VLOOKUP($A3,rngteacherPayFactors,6,0)),"NA",VLOOKUP($A3,rngteacherPayFactors,6,0))</f>
        <v>-74.675868825664324</v>
      </c>
      <c r="V3" s="709">
        <f>IF(ISNA(VLOOKUP($A3,rngteacherPayFactors,7,0)),"NA",VLOOKUP($A3,rngteacherPayFactors,7,0))</f>
        <v>523.36835576366946</v>
      </c>
      <c r="W3" s="709">
        <f>IF(ISNA(VLOOKUP($A3,rngteacherPayFactors,8,0)),"NA",VLOOKUP($A3,rngteacherPayFactors,8,0))</f>
        <v>1328.0667837228789</v>
      </c>
      <c r="X3" s="709">
        <f>IF(ISNA(VLOOKUP($A3,rngrelativeSalary,2,0)),"NA",100*VLOOKUP($A3,rngrelativeSalary,2,0))</f>
        <v>75.15629955929893</v>
      </c>
      <c r="Y3" s="709">
        <f>IF(ISNA(VLOOKUP($A3,rngrelativeSalary,3,0)),"NA",100*VLOOKUP($A3,rngrelativeSalary,3,0))</f>
        <v>86.462310882280974</v>
      </c>
      <c r="Z3" s="709">
        <f t="shared" si="3"/>
        <v>13.577702591755999</v>
      </c>
      <c r="AA3" s="709">
        <f t="shared" si="4"/>
        <v>19.972816541240999</v>
      </c>
      <c r="AB3" s="709">
        <f t="shared" si="5"/>
        <v>30.227248482755996</v>
      </c>
      <c r="AC3" s="709">
        <f t="shared" si="6"/>
        <v>36.222232384247008</v>
      </c>
      <c r="AD3" s="709">
        <f t="shared" ref="AD3:AD37" si="11">Z3+AA3</f>
        <v>33.550519132996996</v>
      </c>
      <c r="AE3" s="709">
        <f t="shared" si="8"/>
        <v>91.437063782394006</v>
      </c>
      <c r="AF3" s="709">
        <f t="shared" si="9"/>
        <v>8.5629362176059942</v>
      </c>
    </row>
    <row r="4" spans="1:32">
      <c r="A4" s="734" t="s">
        <v>9</v>
      </c>
      <c r="B4" s="734" t="s">
        <v>450</v>
      </c>
      <c r="C4" s="750" t="s">
        <v>414</v>
      </c>
      <c r="D4" s="709">
        <f>IF(ISNA(VLOOKUP($A4,'Figure B1.3. (2)'!$A$53:$B$86,2,0)),"NA",VLOOKUP($A4,'Figure B1.3. (2)'!$A$53:$B$86,2,0))</f>
        <v>9956.8500755445002</v>
      </c>
      <c r="E4" s="709">
        <f>IF(ISNA(VLOOKUP($A4,'Figure B1.3. (2)'!$D$51:$E$82,2,0)),"NA",VLOOKUP($A4,'Figure B1.3. (2)'!$D$51:$E$82,2,0))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f t="shared" ca="1" si="10"/>
        <v>10.420731883996</v>
      </c>
      <c r="L4" s="708">
        <f>0.32*L6+0.68*L5</f>
        <v>9.1744515360026284</v>
      </c>
      <c r="M4" s="708">
        <f>0.32*M6+0.68*M5</f>
        <v>12.066224049285124</v>
      </c>
      <c r="N4" s="709">
        <f t="shared" si="0"/>
        <v>94.286371460292003</v>
      </c>
      <c r="O4" s="709">
        <f>IF(ISNA(VLOOKUP($A4,rngcurrentExpSh,3,0)),"NA",VLOOKUP($A4,rngcurrentExpSh,3,0))</f>
        <v>97.666109350577997</v>
      </c>
      <c r="P4" s="709">
        <f t="shared" si="1"/>
        <v>63.45637609647909</v>
      </c>
      <c r="Q4" s="709">
        <f t="shared" si="2"/>
        <v>67.301747976591997</v>
      </c>
      <c r="R4" s="710">
        <f>0.32*R6+0.68*R5</f>
        <v>5253.695615737106</v>
      </c>
      <c r="S4" s="710">
        <f t="shared" ref="S4:Y4" si="12">0.32*S6+0.68*S5</f>
        <v>1865.1194116893857</v>
      </c>
      <c r="T4" s="710">
        <f t="shared" si="12"/>
        <v>343.06464169498122</v>
      </c>
      <c r="U4" s="710">
        <f t="shared" si="12"/>
        <v>118.4686502114079</v>
      </c>
      <c r="V4" s="710">
        <f t="shared" si="12"/>
        <v>672.04839327359593</v>
      </c>
      <c r="W4" s="710">
        <f t="shared" si="12"/>
        <v>731.53772650940186</v>
      </c>
      <c r="X4" s="710">
        <f t="shared" si="12"/>
        <v>89.140802728187921</v>
      </c>
      <c r="Y4" s="710">
        <f t="shared" si="12"/>
        <v>87.009196971368809</v>
      </c>
      <c r="Z4" s="709">
        <f t="shared" si="3"/>
        <v>22.078865544997999</v>
      </c>
      <c r="AA4" s="709">
        <f t="shared" si="4"/>
        <v>31.005724580827</v>
      </c>
      <c r="AB4" s="709">
        <f t="shared" si="5"/>
        <v>24.165286374335</v>
      </c>
      <c r="AC4" s="709">
        <f t="shared" si="6"/>
        <v>22.750123499840004</v>
      </c>
      <c r="AD4" s="709">
        <f t="shared" si="11"/>
        <v>53.084590125825002</v>
      </c>
      <c r="AE4" s="709">
        <f t="shared" si="8"/>
        <v>81.708947200186003</v>
      </c>
      <c r="AF4" s="709">
        <f t="shared" si="9"/>
        <v>18.291052799813997</v>
      </c>
    </row>
    <row r="5" spans="1:32">
      <c r="A5" s="780" t="s">
        <v>155</v>
      </c>
      <c r="B5" s="734"/>
      <c r="C5" s="750"/>
      <c r="D5" s="709" t="str">
        <f>IF(ISNA(VLOOKUP($A5,'Figure B1.3. (2)'!$A$53:$B$86,2,0)),"NA",VLOOKUP($A5,'Figure B1.3. (2)'!$A$53:$B$86,2,0))</f>
        <v>NA</v>
      </c>
      <c r="E5" s="709" t="str">
        <f>IF(ISNA(VLOOKUP($A5,'Figure B1.3. (2)'!$D$51:$E$82,2,0)),"NA",VLOOKUP($A5,'Figure B1.3. (2)'!$D$51:$E$82,2,0))</f>
        <v>NA</v>
      </c>
      <c r="F5" s="709" t="str">
        <f>IF(ISNA(VLOOKUP($A5,'Figure B1.4. (2)'!$A$41:$C$73,2,0)),"NA",VLOOKUP($A5,'Figure B1.4. (2)'!$A$41:$C$73,2,0))</f>
        <v>NA</v>
      </c>
      <c r="G5" s="709" t="str">
        <f>IF(ISNA(VLOOKUP($A5,'Figure B1.4. (2)'!$A$41:$C$73,3,0)),"NA",VLOOKUP($A5,'Figure B1.4. (2)'!$A$41:$C$73,3,0))</f>
        <v>NA</v>
      </c>
      <c r="H5" s="707" t="str">
        <f>IF(ISNA(VLOOKUP($A5,'Figure B2.2. (2)'!$A$66:$D$99,2,0)),"NA",VLOOKUP($A5,'Figure B2.2. (2)'!$A$66:$D$99,2,0))</f>
        <v>NA</v>
      </c>
      <c r="I5" s="707" t="str">
        <f>IF(ISNA(VLOOKUP($A5,'Figure B2.2. (2)'!$A$66:$D$99,3,0)),"NA",VLOOKUP($A5,'Figure B2.2. (2)'!$A$66:$D$99,3,0))</f>
        <v>NA</v>
      </c>
      <c r="J5" s="707" t="str">
        <f>IF(ISNA(VLOOKUP($A5,'Figure B2.2. (2)'!$A$66:$D$99,4,0)),"NA",VLOOKUP($A5,'Figure B2.2. (2)'!$A$66:$D$99,4,0))</f>
        <v>NA</v>
      </c>
      <c r="K5" s="707" t="str">
        <f t="shared" ca="1" si="10"/>
        <v>NA</v>
      </c>
      <c r="L5" s="707">
        <f>IF(ISNA(VLOOKUP($A5,rngteacherExp,2,0)),"NA",VLOOKUP($A5,rngteacherExp,2,0))</f>
        <v>9.254797548602653</v>
      </c>
      <c r="M5" s="707">
        <f>IF(ISNA(VLOOKUP($A5,rngteacherExp,3,0)),"NA",VLOOKUP($A5,rngteacherExp,3,0))</f>
        <v>12.17189499710082</v>
      </c>
      <c r="N5" s="709" t="str">
        <f t="shared" si="0"/>
        <v>NA</v>
      </c>
      <c r="O5" s="709" t="str">
        <f>IF(ISNA(VLOOKUP($A5,rngcurrentExpSh,3,0)),"NA",VLOOKUP($A5,rngcurrentExpSh,3,0))</f>
        <v>NA</v>
      </c>
      <c r="P5" s="709" t="str">
        <f t="shared" si="1"/>
        <v>NA</v>
      </c>
      <c r="Q5" s="709" t="str">
        <f t="shared" si="2"/>
        <v>NA</v>
      </c>
      <c r="R5" s="709">
        <f>IF(ISNA(VLOOKUP($A5,rngteacherPayFactors,2,0)),"NA",VLOOKUP($A5,rngteacherPayFactors,2,0))</f>
        <v>5299.7052864495436</v>
      </c>
      <c r="S5" s="709">
        <f>IF(ISNA(VLOOKUP($A5,rngteacherPayFactors,4,0)),"NA",VLOOKUP($A5,rngteacherPayFactors,4,0))</f>
        <v>1911.1290824018238</v>
      </c>
      <c r="T5" s="709">
        <f>IF(ISNA(VLOOKUP($A5,rngteacherPayFactors,5,0)),"NA",VLOOKUP($A5,rngteacherPayFactors,5,0))</f>
        <v>381.83686729892173</v>
      </c>
      <c r="U5" s="709">
        <f>IF(ISNA(VLOOKUP($A5,rngteacherPayFactors,6,0)),"NA",VLOOKUP($A5,rngteacherPayFactors,6,0))</f>
        <v>57.886966197913019</v>
      </c>
      <c r="V5" s="709">
        <f>IF(ISNA(VLOOKUP($A5,rngteacherPayFactors,7,0)),"NA",VLOOKUP($A5,rngteacherPayFactors,7,0))</f>
        <v>939.25944644563367</v>
      </c>
      <c r="W5" s="709">
        <f>IF(ISNA(VLOOKUP($A5,rngteacherPayFactors,8,0)),"NA",VLOOKUP($A5,rngteacherPayFactors,8,0))</f>
        <v>532.1458024593569</v>
      </c>
      <c r="X5" s="709">
        <f t="shared" ref="X5:X37" si="13">IF(ISNA(VLOOKUP($A5,rngrelativeSalary,2,0)),"NA",100*VLOOKUP($A5,rngrelativeSalary,2,0))</f>
        <v>91.062744906630854</v>
      </c>
      <c r="Y5" s="709">
        <f t="shared" ref="Y5:Y37" si="14">IF(ISNA(VLOOKUP($A5,rngrelativeSalary,3,0)),"NA",100*VLOOKUP($A5,rngrelativeSalary,3,0))</f>
        <v>88.512370609870715</v>
      </c>
      <c r="Z5" s="709" t="str">
        <f t="shared" si="3"/>
        <v>NA</v>
      </c>
      <c r="AA5" s="709" t="str">
        <f t="shared" si="4"/>
        <v>NA</v>
      </c>
      <c r="AB5" s="709" t="str">
        <f t="shared" si="5"/>
        <v>NA</v>
      </c>
      <c r="AC5" s="709" t="str">
        <f t="shared" si="6"/>
        <v>NA</v>
      </c>
      <c r="AD5" s="710" t="str">
        <f t="shared" si="7"/>
        <v>NA</v>
      </c>
      <c r="AE5" s="709" t="str">
        <f t="shared" si="8"/>
        <v>NA</v>
      </c>
      <c r="AF5" s="709" t="str">
        <f t="shared" si="9"/>
        <v>NA</v>
      </c>
    </row>
    <row r="6" spans="1:32">
      <c r="A6" s="780" t="s">
        <v>156</v>
      </c>
      <c r="B6" s="734"/>
      <c r="C6" s="750"/>
      <c r="D6" s="709" t="str">
        <f>IF(ISNA(VLOOKUP($A6,'Figure B1.3. (2)'!$A$53:$B$86,2,0)),"NA",VLOOKUP($A6,'Figure B1.3. (2)'!$A$53:$B$86,2,0))</f>
        <v>NA</v>
      </c>
      <c r="E6" s="709" t="str">
        <f>IF(ISNA(VLOOKUP($A6,'Figure B1.3. (2)'!$D$51:$E$82,2,0)),"NA",VLOOKUP($A6,'Figure B1.3. (2)'!$D$51:$E$82,2,0))</f>
        <v>NA</v>
      </c>
      <c r="F6" s="709" t="str">
        <f>IF(ISNA(VLOOKUP($A6,'Figure B1.4. (2)'!$A$41:$C$73,2,0)),"NA",VLOOKUP($A6,'Figure B1.4. (2)'!$A$41:$C$73,2,0))</f>
        <v>NA</v>
      </c>
      <c r="G6" s="709" t="str">
        <f>IF(ISNA(VLOOKUP($A6,'Figure B1.4. (2)'!$A$41:$C$73,3,0)),"NA",VLOOKUP($A6,'Figure B1.4. (2)'!$A$41:$C$73,3,0))</f>
        <v>NA</v>
      </c>
      <c r="H6" s="707" t="str">
        <f>IF(ISNA(VLOOKUP($A6,'Figure B2.2. (2)'!$A$66:$D$99,2,0)),"NA",VLOOKUP($A6,'Figure B2.2. (2)'!$A$66:$D$99,2,0))</f>
        <v>NA</v>
      </c>
      <c r="I6" s="707" t="str">
        <f>IF(ISNA(VLOOKUP($A6,'Figure B2.2. (2)'!$A$66:$D$99,3,0)),"NA",VLOOKUP($A6,'Figure B2.2. (2)'!$A$66:$D$99,3,0))</f>
        <v>NA</v>
      </c>
      <c r="J6" s="707" t="str">
        <f>IF(ISNA(VLOOKUP($A6,'Figure B2.2. (2)'!$A$66:$D$99,4,0)),"NA",VLOOKUP($A6,'Figure B2.2. (2)'!$A$66:$D$99,4,0))</f>
        <v>NA</v>
      </c>
      <c r="K6" s="707" t="str">
        <f t="shared" ca="1" si="10"/>
        <v>NA</v>
      </c>
      <c r="L6" s="707">
        <f>IF(ISNA(VLOOKUP($A6,rngteacherExp,2,0)),"NA",VLOOKUP($A6,rngteacherExp,2,0))</f>
        <v>9.003716259227577</v>
      </c>
      <c r="M6" s="707">
        <f>IF(ISNA(VLOOKUP($A6,rngteacherExp,3,0)),"NA",VLOOKUP($A6,rngteacherExp,3,0))</f>
        <v>11.841673285176766</v>
      </c>
      <c r="N6" s="709" t="str">
        <f t="shared" si="0"/>
        <v>NA</v>
      </c>
      <c r="O6" s="709" t="str">
        <f>IF(ISNA(VLOOKUP($A6,rngcurrentExpSh,3,0)),"NA",VLOOKUP($A6,rngcurrentExpSh,3,0))</f>
        <v>NA</v>
      </c>
      <c r="P6" s="709" t="str">
        <f t="shared" si="1"/>
        <v>NA</v>
      </c>
      <c r="Q6" s="709" t="str">
        <f t="shared" si="2"/>
        <v>NA</v>
      </c>
      <c r="R6" s="709">
        <f>IF(ISNA(VLOOKUP($A6,rngteacherPayFactors,2,0)),"NA",VLOOKUP($A6,rngteacherPayFactors,2,0))</f>
        <v>5155.9250654731741</v>
      </c>
      <c r="S6" s="709">
        <f>IF(ISNA(VLOOKUP($A6,rngteacherPayFactors,4,0)),"NA",VLOOKUP($A6,rngteacherPayFactors,4,0))</f>
        <v>1767.3488614254543</v>
      </c>
      <c r="T6" s="709">
        <f>IF(ISNA(VLOOKUP($A6,rngteacherPayFactors,5,0)),"NA",VLOOKUP($A6,rngteacherPayFactors,5,0))</f>
        <v>260.67366228660745</v>
      </c>
      <c r="U6" s="709">
        <f>IF(ISNA(VLOOKUP($A6,rngteacherPayFactors,6,0)),"NA",VLOOKUP($A6,rngteacherPayFactors,6,0))</f>
        <v>247.20472874008453</v>
      </c>
      <c r="V6" s="709">
        <f>IF(ISNA(VLOOKUP($A6,rngteacherPayFactors,7,0)),"NA",VLOOKUP($A6,rngteacherPayFactors,7,0))</f>
        <v>104.22490528301533</v>
      </c>
      <c r="W6" s="709">
        <f>IF(ISNA(VLOOKUP($A6,rngteacherPayFactors,8,0)),"NA",VLOOKUP($A6,rngteacherPayFactors,8,0))</f>
        <v>1155.245565115747</v>
      </c>
      <c r="X6" s="709">
        <f t="shared" si="13"/>
        <v>85.056675598996662</v>
      </c>
      <c r="Y6" s="709">
        <f t="shared" si="14"/>
        <v>83.814952989552225</v>
      </c>
      <c r="Z6" s="709" t="str">
        <f t="shared" si="3"/>
        <v>NA</v>
      </c>
      <c r="AA6" s="709" t="str">
        <f t="shared" si="4"/>
        <v>NA</v>
      </c>
      <c r="AB6" s="709" t="str">
        <f t="shared" si="5"/>
        <v>NA</v>
      </c>
      <c r="AC6" s="709" t="str">
        <f t="shared" si="6"/>
        <v>NA</v>
      </c>
      <c r="AD6" s="710" t="str">
        <f t="shared" si="7"/>
        <v>NA</v>
      </c>
      <c r="AE6" s="709" t="str">
        <f t="shared" si="8"/>
        <v>NA</v>
      </c>
      <c r="AF6" s="709" t="str">
        <f t="shared" si="9"/>
        <v>NA</v>
      </c>
    </row>
    <row r="7" spans="1:32">
      <c r="A7" s="734" t="s">
        <v>157</v>
      </c>
      <c r="B7" s="734" t="s">
        <v>451</v>
      </c>
      <c r="C7" s="750" t="s">
        <v>415</v>
      </c>
      <c r="D7" s="709">
        <f>IF(ISNA(VLOOKUP($A7,'Figure B1.3. (2)'!$A$53:$B$86,2,0)),"NA",VLOOKUP($A7,'Figure B1.3. (2)'!$A$53:$B$86,2,0))</f>
        <v>9129.7290261313992</v>
      </c>
      <c r="E7" s="709" t="str">
        <f>IF(ISNA(VLOOKUP($A7,'Figure B1.3. (2)'!$D$51:$E$82,2,0)),"NA",VLOOKUP($A7,'Figure B1.3. (2)'!$D$51:$E$82,2,0))</f>
        <v>NA</v>
      </c>
      <c r="F7" s="709">
        <f>IF(ISNA(VLOOKUP($A7,'Figure B1.4. (2)'!$A$41:$C$73,2,0)),"NA",VLOOKUP($A7,'Figure B1.4. (2)'!$A$41:$C$73,2,0))</f>
        <v>54721.05726522638</v>
      </c>
      <c r="G7" s="709">
        <f>IF(ISNA(VLOOKUP($A7,'Figure B1.4. (2)'!$A$41:$C$73,3,0)),"NA",VLOOKUP($A7,'Figure B1.4. (2)'!$A$41:$C$73,3,0))</f>
        <v>28080.005296315838</v>
      </c>
      <c r="H7" s="707">
        <f>IF(ISNA(VLOOKUP($A7,'Figure B2.2. (2)'!$A$66:$D$99,2,0)),"NA",VLOOKUP($A7,'Figure B2.2. (2)'!$A$66:$D$99,2,0))</f>
        <v>3.2714272816493004</v>
      </c>
      <c r="I7" s="707">
        <f>IF(ISNA(VLOOKUP($A7,'Figure B2.2. (2)'!$A$66:$D$99,3,0)),"NA",VLOOKUP($A7,'Figure B2.2. (2)'!$A$66:$D$99,3,0))</f>
        <v>0.28768614104967</v>
      </c>
      <c r="J7" s="707">
        <f>IF(ISNA(VLOOKUP($A7,'Figure B2.2. (2)'!$A$66:$D$99,4,0)),"NA",VLOOKUP($A7,'Figure B2.2. (2)'!$A$66:$D$99,4,0))</f>
        <v>3.5591134226989705</v>
      </c>
      <c r="K7" s="707" t="str">
        <f t="shared" ca="1" si="10"/>
        <v>NA</v>
      </c>
      <c r="L7" s="707">
        <f>IF(ISNA(VLOOKUP($A7,rngteacherExp,2,0)),"NA",VLOOKUP($A7,rngteacherExp,2,0))</f>
        <v>9.1426522785654285</v>
      </c>
      <c r="M7" s="707">
        <f>IF(ISNA(VLOOKUP($A7,rngteacherExp,3,0)),"NA",VLOOKUP($A7,rngteacherExp,3,0))</f>
        <v>9.1426522785654285</v>
      </c>
      <c r="N7" s="709">
        <f t="shared" si="0"/>
        <v>93.141987455953</v>
      </c>
      <c r="O7" s="710" t="s">
        <v>354</v>
      </c>
      <c r="P7" s="709">
        <f t="shared" si="1"/>
        <v>59.989504512096048</v>
      </c>
      <c r="Q7" s="709">
        <f t="shared" si="2"/>
        <v>64.406511124174997</v>
      </c>
      <c r="R7" s="709">
        <f>IF(ISNA(VLOOKUP($A7,rngteacherPayFactors,2,0)),"NA",VLOOKUP($A7,rngteacherPayFactors,2,0))</f>
        <v>3980.7575257939789</v>
      </c>
      <c r="S7" s="709">
        <f>IF(ISNA(VLOOKUP($A7,rngteacherPayFactors,4,0)),"NA",VLOOKUP($A7,rngteacherPayFactors,4,0))</f>
        <v>592.18132174625907</v>
      </c>
      <c r="T7" s="709">
        <f>IF(ISNA(VLOOKUP($A7,rngteacherPayFactors,5,0)),"NA",VLOOKUP($A7,rngteacherPayFactors,5,0))</f>
        <v>1429.0413675865391</v>
      </c>
      <c r="U7" s="709">
        <f>IF(ISNA(VLOOKUP($A7,rngteacherPayFactors,6,0)),"NA",VLOOKUP($A7,rngteacherPayFactors,6,0))</f>
        <v>23.203585425605496</v>
      </c>
      <c r="V7" s="709">
        <f>IF(ISNA(VLOOKUP($A7,rngteacherPayFactors,7,0)),"NA",VLOOKUP($A7,rngteacherPayFactors,7,0))</f>
        <v>-305.89166226876722</v>
      </c>
      <c r="W7" s="709">
        <f>IF(ISNA(VLOOKUP($A7,rngteacherPayFactors,8,0)),"NA",VLOOKUP($A7,rngteacherPayFactors,8,0))</f>
        <v>-554.17196899711917</v>
      </c>
      <c r="X7" s="709" t="str">
        <f t="shared" si="13"/>
        <v>NA</v>
      </c>
      <c r="Y7" s="709" t="str">
        <f t="shared" si="14"/>
        <v>NA</v>
      </c>
      <c r="Z7" s="709">
        <f t="shared" si="3"/>
        <v>12.391957886725001</v>
      </c>
      <c r="AA7" s="709">
        <f t="shared" si="4"/>
        <v>31.844485317435002</v>
      </c>
      <c r="AB7" s="709">
        <f t="shared" si="5"/>
        <v>30.227437052071</v>
      </c>
      <c r="AC7" s="709">
        <f t="shared" si="6"/>
        <v>25.536119743769003</v>
      </c>
      <c r="AD7" s="709">
        <f t="shared" si="11"/>
        <v>44.236443204160004</v>
      </c>
      <c r="AE7" s="709">
        <f t="shared" si="8"/>
        <v>73.629866785735004</v>
      </c>
      <c r="AF7" s="709">
        <f t="shared" si="9"/>
        <v>26.370133214264996</v>
      </c>
    </row>
    <row r="8" spans="1:32">
      <c r="A8" s="734" t="s">
        <v>33</v>
      </c>
      <c r="B8" s="734" t="s">
        <v>452</v>
      </c>
      <c r="C8" s="750" t="s">
        <v>416</v>
      </c>
      <c r="D8" s="709">
        <f>IF(ISNA(VLOOKUP($A8,'Figure B1.3. (2)'!$A$53:$B$86,2,0)),"NA",VLOOKUP($A8,'Figure B1.3. (2)'!$A$53:$B$86,2,0))</f>
        <v>4730.3547138812</v>
      </c>
      <c r="E8" s="709">
        <f>IF(ISNA(VLOOKUP($A8,'Figure B1.3. (2)'!$D$51:$E$82,2,0)),"NA",VLOOKUP($A8,'Figure B1.3. (2)'!$D$51:$E$82,2,0))</f>
        <v>8060.5064482298003</v>
      </c>
      <c r="F8" s="709">
        <f>IF(ISNA(VLOOKUP($A8,'Figure B1.4. (2)'!$A$41:$C$73,2,0)),"NA",VLOOKUP($A8,'Figure B1.4. (2)'!$A$41:$C$73,2,0))</f>
        <v>23814.475147181998</v>
      </c>
      <c r="G8" s="709">
        <f>IF(ISNA(VLOOKUP($A8,'Figure B1.4. (2)'!$A$41:$C$73,3,0)),"NA",VLOOKUP($A8,'Figure B1.4. (2)'!$A$41:$C$73,3,0))</f>
        <v>32399.700835429001</v>
      </c>
      <c r="H8" s="707">
        <f>IF(ISNA(VLOOKUP($A8,'Figure B2.2. (2)'!$A$66:$D$99,2,0)),"NA",VLOOKUP($A8,'Figure B2.2. (2)'!$A$66:$D$99,2,0))</f>
        <v>2.4545525859103603</v>
      </c>
      <c r="I8" s="707">
        <f>IF(ISNA(VLOOKUP($A8,'Figure B2.2. (2)'!$A$66:$D$99,3,0)),"NA",VLOOKUP($A8,'Figure B2.2. (2)'!$A$66:$D$99,3,0))</f>
        <v>0.25146577547756999</v>
      </c>
      <c r="J8" s="707">
        <f>IF(ISNA(VLOOKUP($A8,'Figure B2.2. (2)'!$A$66:$D$99,4,0)),"NA",VLOOKUP($A8,'Figure B2.2. (2)'!$A$66:$D$99,4,0))</f>
        <v>2.7060183613879305</v>
      </c>
      <c r="K8" s="707">
        <f t="shared" ca="1" si="10"/>
        <v>8.0371671210412998</v>
      </c>
      <c r="L8" s="707">
        <f t="shared" ref="L8:L36" si="15">IF(ISNA(VLOOKUP($A8,rngteacherExp,2,0)),"NA",VLOOKUP($A8,rngteacherExp,2,0))</f>
        <v>3.114819771960303</v>
      </c>
      <c r="M8" s="707">
        <f t="shared" ref="M8:M37" si="16">IF(ISNA(VLOOKUP($A8,rngteacherExp,3,0)),"NA",VLOOKUP($A8,rngteacherExp,3,0))</f>
        <v>4.9314580958504886</v>
      </c>
      <c r="N8" s="709">
        <f t="shared" si="0"/>
        <v>88.581533028812004</v>
      </c>
      <c r="O8" s="709">
        <f t="shared" ref="O8:O16" si="17">IF(ISNA(VLOOKUP($A8,rngcurrentExpSh,3,0)),"NA",VLOOKUP($A8,rngcurrentExpSh,3,0))</f>
        <v>89.085828845899997</v>
      </c>
      <c r="P8" s="709">
        <f t="shared" si="1"/>
        <v>39.520062564544972</v>
      </c>
      <c r="Q8" s="709">
        <f t="shared" si="2"/>
        <v>44.614335757421003</v>
      </c>
      <c r="R8" s="709">
        <f t="shared" ref="R8:R37" si="18">IF(ISNA(VLOOKUP($A8,rngteacherPayFactors,2,0)),"NA",VLOOKUP($A8,rngteacherPayFactors,2,0))</f>
        <v>1539.8099655375725</v>
      </c>
      <c r="S8" s="709">
        <f>IF(ISNA(VLOOKUP($A8,rngteacherPayFactors,4,0)),"NA",VLOOKUP($A8,rngteacherPayFactors,4,0))</f>
        <v>-1848.7662385101473</v>
      </c>
      <c r="T8" s="709">
        <f t="shared" ref="T8:T37" si="19">IF(ISNA(VLOOKUP($A8,rngteacherPayFactors,5,0)),"NA",VLOOKUP($A8,rngteacherPayFactors,5,0))</f>
        <v>-2103.0692959074108</v>
      </c>
      <c r="U8" s="709">
        <f>IF(ISNA(VLOOKUP($A8,rngteacherPayFactors,6,0)),"NA",VLOOKUP($A8,rngteacherPayFactors,6,0))</f>
        <v>-116.38274193292607</v>
      </c>
      <c r="V8" s="709">
        <f>IF(ISNA(VLOOKUP($A8,rngteacherPayFactors,7,0)),"NA",VLOOKUP($A8,rngteacherPayFactors,7,0))</f>
        <v>261.13219411732456</v>
      </c>
      <c r="W8" s="709">
        <f t="shared" ref="W8:W37" si="20">IF(ISNA(VLOOKUP($A8,rngteacherPayFactors,8,0)),"NA",VLOOKUP($A8,rngteacherPayFactors,8,0))</f>
        <v>109.55360521286526</v>
      </c>
      <c r="X8" s="709">
        <f t="shared" si="13"/>
        <v>55.682628229713501</v>
      </c>
      <c r="Y8" s="709">
        <f t="shared" si="14"/>
        <v>55.5602812797827</v>
      </c>
      <c r="Z8" s="709">
        <f t="shared" si="3"/>
        <v>9.8480165334601004</v>
      </c>
      <c r="AA8" s="709">
        <f t="shared" si="4"/>
        <v>22.398814858167</v>
      </c>
      <c r="AB8" s="709">
        <f t="shared" si="5"/>
        <v>34.131353219818003</v>
      </c>
      <c r="AC8" s="709">
        <f t="shared" si="6"/>
        <v>33.6218153885549</v>
      </c>
      <c r="AD8" s="709">
        <f t="shared" si="11"/>
        <v>32.246831391627097</v>
      </c>
      <c r="AE8" s="709">
        <f t="shared" si="8"/>
        <v>92.831720833256995</v>
      </c>
      <c r="AF8" s="709">
        <f t="shared" si="9"/>
        <v>7.1682791667430052</v>
      </c>
    </row>
    <row r="9" spans="1:32">
      <c r="A9" s="734" t="s">
        <v>3</v>
      </c>
      <c r="B9" s="734" t="s">
        <v>453</v>
      </c>
      <c r="C9" s="750" t="s">
        <v>417</v>
      </c>
      <c r="D9" s="709">
        <f>IF(ISNA(VLOOKUP($A9,'Figure B1.3. (2)'!$A$53:$B$86,2,0)),"NA",VLOOKUP($A9,'Figure B1.3. (2)'!$A$53:$B$86,2,0))</f>
        <v>11355.416483042</v>
      </c>
      <c r="E9" s="709">
        <f>IF(ISNA(VLOOKUP($A9,'Figure B1.3. (2)'!$D$51:$E$82,2,0)),"NA",VLOOKUP($A9,'Figure B1.3. (2)'!$D$51:$E$82,2,0))</f>
        <v>11906.409094121</v>
      </c>
      <c r="F9" s="709">
        <f>IF(ISNA(VLOOKUP($A9,'Figure B1.4. (2)'!$A$41:$C$73,2,0)),"NA",VLOOKUP($A9,'Figure B1.4. (2)'!$A$41:$C$73,2,0))</f>
        <v>80484.597089748</v>
      </c>
      <c r="G9" s="709">
        <f>IF(ISNA(VLOOKUP($A9,'Figure B1.4. (2)'!$A$41:$C$73,3,0)),"NA",VLOOKUP($A9,'Figure B1.4. (2)'!$A$41:$C$73,3,0))</f>
        <v>42174.419674901997</v>
      </c>
      <c r="H9" s="707">
        <f>IF(ISNA(VLOOKUP($A9,'Figure B2.2. (2)'!$A$66:$D$99,2,0)),"NA",VLOOKUP($A9,'Figure B2.2. (2)'!$A$66:$D$99,2,0))</f>
        <v>4.5066416321289005</v>
      </c>
      <c r="I9" s="707">
        <f>IF(ISNA(VLOOKUP($A9,'Figure B2.2. (2)'!$A$66:$D$99,3,0)),"NA",VLOOKUP($A9,'Figure B2.2. (2)'!$A$66:$D$99,3,0))</f>
        <v>0.13596062142766999</v>
      </c>
      <c r="J9" s="707">
        <f>IF(ISNA(VLOOKUP($A9,'Figure B2.2. (2)'!$A$66:$D$99,4,0)),"NA",VLOOKUP($A9,'Figure B2.2. (2)'!$A$66:$D$99,4,0))</f>
        <v>4.6426022535565705</v>
      </c>
      <c r="K9" s="707">
        <f t="shared" ca="1" si="10"/>
        <v>12.821180066758</v>
      </c>
      <c r="L9" s="707">
        <f t="shared" si="15"/>
        <v>9.8474382946078887</v>
      </c>
      <c r="M9" s="707">
        <f t="shared" si="16"/>
        <v>10.302337507957336</v>
      </c>
      <c r="N9" s="709">
        <f t="shared" si="0"/>
        <v>90.553884790324005</v>
      </c>
      <c r="O9" s="709">
        <f t="shared" si="17"/>
        <v>92.548014788152003</v>
      </c>
      <c r="P9" s="709">
        <f t="shared" si="1"/>
        <v>54.394941743871641</v>
      </c>
      <c r="Q9" s="709">
        <f t="shared" ref="Q9:Q37" si="21">IF(ISNA(VLOOKUP($A9,rngteacherCurrentSh,2,0)),"NA",VLOOKUP($A9,rngteacherCurrentSh,2,0))</f>
        <v>60.069142113364002</v>
      </c>
      <c r="R9" s="709">
        <f t="shared" si="18"/>
        <v>4752.3224466354441</v>
      </c>
      <c r="S9" s="709">
        <f t="shared" ref="S9:S37" si="22">IF(ISNA(VLOOKUP($A9,rngteacherPayFactors,4,0)),"NA",VLOOKUP($A9,rngteacherPayFactors,4,0))</f>
        <v>1363.7462425877243</v>
      </c>
      <c r="T9" s="709">
        <f t="shared" si="19"/>
        <v>712.0695223101194</v>
      </c>
      <c r="U9" s="709">
        <f t="shared" ref="U9:U37" si="23">IF(ISNA(VLOOKUP($A9,rngteacherPayFactors,6,0)),"NA",VLOOKUP($A9,rngteacherPayFactors,6,0))</f>
        <v>63.214215219899565</v>
      </c>
      <c r="V9" s="709">
        <f>IF(ISNA(VLOOKUP($A9,rngteacherPayFactors,7,0)),"NA",VLOOKUP($A9,rngteacherPayFactors,7,0))</f>
        <v>129.50687801000737</v>
      </c>
      <c r="W9" s="709">
        <f t="shared" si="20"/>
        <v>458.95562704769901</v>
      </c>
      <c r="X9" s="709">
        <f t="shared" si="13"/>
        <v>86.567403257247477</v>
      </c>
      <c r="Y9" s="709">
        <f t="shared" si="14"/>
        <v>87.631985735291437</v>
      </c>
      <c r="Z9" s="709">
        <f t="shared" si="3"/>
        <v>11.877253830076</v>
      </c>
      <c r="AA9" s="709">
        <f t="shared" si="4"/>
        <v>27.852171716011998</v>
      </c>
      <c r="AB9" s="709">
        <f t="shared" si="5"/>
        <v>27.147024370076</v>
      </c>
      <c r="AC9" s="709">
        <f t="shared" si="6"/>
        <v>33.123550083836008</v>
      </c>
      <c r="AD9" s="709">
        <f t="shared" si="11"/>
        <v>39.729425546087995</v>
      </c>
      <c r="AE9" s="709">
        <f t="shared" si="8"/>
        <v>69.143487148861993</v>
      </c>
      <c r="AF9" s="709">
        <f t="shared" si="9"/>
        <v>30.856512851138007</v>
      </c>
    </row>
    <row r="10" spans="1:32">
      <c r="A10" s="734" t="s">
        <v>25</v>
      </c>
      <c r="B10" s="734" t="s">
        <v>454</v>
      </c>
      <c r="C10" s="750" t="s">
        <v>418</v>
      </c>
      <c r="D10" s="709">
        <f>IF(ISNA(VLOOKUP($A10,'Figure B1.3. (2)'!$A$53:$B$86,2,0)),"NA",VLOOKUP($A10,'Figure B1.3. (2)'!$A$53:$B$86,2,0))</f>
        <v>7138.2482945030997</v>
      </c>
      <c r="E10" s="709">
        <f>IF(ISNA(VLOOKUP($A10,'Figure B1.3. (2)'!$D$51:$E$82,2,0)),"NA",VLOOKUP($A10,'Figure B1.3. (2)'!$D$51:$E$82,2,0))</f>
        <v>7009.3698991622996</v>
      </c>
      <c r="F10" s="709">
        <f>IF(ISNA(VLOOKUP($A10,'Figure B1.4. (2)'!$A$41:$C$73,2,0)),"NA",VLOOKUP($A10,'Figure B1.4. (2)'!$A$41:$C$73,2,0))</f>
        <v>42059.657423516001</v>
      </c>
      <c r="G10" s="709">
        <f>IF(ISNA(VLOOKUP($A10,'Figure B1.4. (2)'!$A$41:$C$73,3,0)),"NA",VLOOKUP($A10,'Figure B1.4. (2)'!$A$41:$C$73,3,0))</f>
        <v>21737.999857328999</v>
      </c>
      <c r="H10" s="707">
        <f>IF(ISNA(VLOOKUP($A10,'Figure B2.2. (2)'!$A$66:$D$99,2,0)),"NA",VLOOKUP($A10,'Figure B2.2. (2)'!$A$66:$D$99,2,0))</f>
        <v>3.0867243233577799</v>
      </c>
      <c r="I10" s="707">
        <f>IF(ISNA(VLOOKUP($A10,'Figure B2.2. (2)'!$A$66:$D$99,3,0)),"NA",VLOOKUP($A10,'Figure B2.2. (2)'!$A$66:$D$99,3,0))</f>
        <v>5.6087741949059994E-2</v>
      </c>
      <c r="J10" s="707">
        <f>IF(ISNA(VLOOKUP($A10,'Figure B2.2. (2)'!$A$66:$D$99,4,0)),"NA",VLOOKUP($A10,'Figure B2.2. (2)'!$A$66:$D$99,4,0))</f>
        <v>3.1428120653068401</v>
      </c>
      <c r="K10" s="707">
        <f t="shared" ca="1" si="10"/>
        <v>11.676628679047999</v>
      </c>
      <c r="L10" s="707" t="str">
        <f t="shared" si="15"/>
        <v>NA</v>
      </c>
      <c r="M10" s="707" t="str">
        <f t="shared" si="16"/>
        <v>NA</v>
      </c>
      <c r="N10" s="709">
        <f t="shared" si="0"/>
        <v>86.359482686459003</v>
      </c>
      <c r="O10" s="709">
        <f t="shared" si="17"/>
        <v>86.233090834720997</v>
      </c>
      <c r="P10" s="709">
        <f t="shared" si="1"/>
        <v>36.390873071234971</v>
      </c>
      <c r="Q10" s="709">
        <f t="shared" si="21"/>
        <v>42.138827073984999</v>
      </c>
      <c r="R10" s="709" t="str">
        <f t="shared" si="18"/>
        <v>NA</v>
      </c>
      <c r="S10" s="709" t="str">
        <f t="shared" si="22"/>
        <v>NA</v>
      </c>
      <c r="T10" s="709" t="str">
        <f t="shared" si="19"/>
        <v>NA</v>
      </c>
      <c r="U10" s="709" t="str">
        <f t="shared" si="23"/>
        <v>NA</v>
      </c>
      <c r="V10" s="709" t="str">
        <f t="shared" ref="V10:V37" si="24">IF(ISNA(VLOOKUP($A10,rngteacherPayFactors,7,0)),"NA",VLOOKUP($A10,rngteacherPayFactors,7,0))</f>
        <v>NA</v>
      </c>
      <c r="W10" s="709" t="str">
        <f t="shared" si="20"/>
        <v>NA</v>
      </c>
      <c r="X10" s="709">
        <f t="shared" si="13"/>
        <v>87.985059987309882</v>
      </c>
      <c r="Y10" s="709">
        <f t="shared" si="14"/>
        <v>87.985059987309882</v>
      </c>
      <c r="Z10" s="709">
        <f t="shared" si="3"/>
        <v>9.6736080342638004</v>
      </c>
      <c r="AA10" s="709">
        <f t="shared" si="4"/>
        <v>19.332447201299999</v>
      </c>
      <c r="AB10" s="709">
        <f t="shared" si="5"/>
        <v>31.767833407177999</v>
      </c>
      <c r="AC10" s="709">
        <f t="shared" si="6"/>
        <v>39.226111357258205</v>
      </c>
      <c r="AD10" s="709">
        <f t="shared" si="11"/>
        <v>29.006055235563799</v>
      </c>
      <c r="AE10" s="709">
        <f t="shared" si="8"/>
        <v>91.552207945651006</v>
      </c>
      <c r="AF10" s="709">
        <f t="shared" si="9"/>
        <v>8.4477920543489944</v>
      </c>
    </row>
    <row r="11" spans="1:32">
      <c r="A11" s="734" t="s">
        <v>14</v>
      </c>
      <c r="B11" s="734" t="s">
        <v>455</v>
      </c>
      <c r="C11" s="750" t="s">
        <v>419</v>
      </c>
      <c r="D11" s="709">
        <f>IF(ISNA(VLOOKUP($A11,'Figure B1.3. (2)'!$A$53:$B$86,2,0)),"NA",VLOOKUP($A11,'Figure B1.3. (2)'!$A$53:$B$86,2,0))</f>
        <v>8519.0095441072008</v>
      </c>
      <c r="E11" s="709">
        <f>IF(ISNA(VLOOKUP($A11,'Figure B1.3. (2)'!$D$51:$E$82,2,0)),"NA",VLOOKUP($A11,'Figure B1.3. (2)'!$D$51:$E$82,2,0))</f>
        <v>13312.206545888999</v>
      </c>
      <c r="F11" s="709">
        <f>IF(ISNA(VLOOKUP($A11,'Figure B1.4. (2)'!$A$41:$C$73,2,0)),"NA",VLOOKUP($A11,'Figure B1.4. (2)'!$A$41:$C$73,2,0))</f>
        <v>50952.003794388002</v>
      </c>
      <c r="G11" s="709">
        <f>IF(ISNA(VLOOKUP($A11,'Figure B1.4. (2)'!$A$41:$C$73,3,0)),"NA",VLOOKUP($A11,'Figure B1.4. (2)'!$A$41:$C$73,3,0))</f>
        <v>40381.697844326998</v>
      </c>
      <c r="H11" s="707">
        <f>IF(ISNA(VLOOKUP($A11,'Figure B2.2. (2)'!$A$66:$D$99,2,0)),"NA",VLOOKUP($A11,'Figure B2.2. (2)'!$A$66:$D$99,2,0))</f>
        <v>3.9025147490718002</v>
      </c>
      <c r="I11" s="707">
        <f>IF(ISNA(VLOOKUP($A11,'Figure B2.2. (2)'!$A$66:$D$99,3,0)),"NA",VLOOKUP($A11,'Figure B2.2. (2)'!$A$66:$D$99,3,0))</f>
        <v>2.3061560742490002E-2</v>
      </c>
      <c r="J11" s="707">
        <f>IF(ISNA(VLOOKUP($A11,'Figure B2.2. (2)'!$A$66:$D$99,4,0)),"NA",VLOOKUP($A11,'Figure B2.2. (2)'!$A$66:$D$99,4,0))</f>
        <v>3.9255763098142902</v>
      </c>
      <c r="K11" s="707">
        <f t="shared" ca="1" si="10"/>
        <v>10.51180402288</v>
      </c>
      <c r="L11" s="707">
        <f t="shared" si="15"/>
        <v>7.260114845926954</v>
      </c>
      <c r="M11" s="707">
        <f t="shared" si="16"/>
        <v>11.743758528083561</v>
      </c>
      <c r="N11" s="709">
        <f t="shared" si="0"/>
        <v>93.897209389024994</v>
      </c>
      <c r="O11" s="709">
        <f t="shared" si="17"/>
        <v>93.851451607723007</v>
      </c>
      <c r="P11" s="709">
        <f t="shared" si="1"/>
        <v>50.756930926662811</v>
      </c>
      <c r="Q11" s="709">
        <f t="shared" si="21"/>
        <v>54.055846022400999</v>
      </c>
      <c r="R11" s="709">
        <f t="shared" si="18"/>
        <v>4787.9703087453063</v>
      </c>
      <c r="S11" s="709">
        <f t="shared" si="22"/>
        <v>1399.3941046975865</v>
      </c>
      <c r="T11" s="709">
        <f t="shared" si="19"/>
        <v>-186.81802765163158</v>
      </c>
      <c r="U11" s="709">
        <f t="shared" si="23"/>
        <v>-332.10667713416041</v>
      </c>
      <c r="V11" s="709">
        <f t="shared" si="24"/>
        <v>612.58462716788085</v>
      </c>
      <c r="W11" s="709">
        <f t="shared" si="20"/>
        <v>1305.7341823154984</v>
      </c>
      <c r="X11" s="709">
        <f t="shared" si="13"/>
        <v>88.841155746652404</v>
      </c>
      <c r="Y11" s="709">
        <f t="shared" si="14"/>
        <v>97.737819216616316</v>
      </c>
      <c r="Z11" s="709">
        <f t="shared" si="3"/>
        <v>8.8762554481712996</v>
      </c>
      <c r="AA11" s="709">
        <f t="shared" si="4"/>
        <v>29.221148379761004</v>
      </c>
      <c r="AB11" s="709">
        <f t="shared" si="5"/>
        <v>31.680879287473999</v>
      </c>
      <c r="AC11" s="709">
        <f t="shared" si="6"/>
        <v>30.221716884593704</v>
      </c>
      <c r="AD11" s="709">
        <f t="shared" si="11"/>
        <v>38.097403827932304</v>
      </c>
      <c r="AE11" s="709">
        <f t="shared" si="8"/>
        <v>79.488345650938001</v>
      </c>
      <c r="AF11" s="709">
        <f t="shared" si="9"/>
        <v>20.511654349061999</v>
      </c>
    </row>
    <row r="12" spans="1:32">
      <c r="A12" s="734" t="s">
        <v>24</v>
      </c>
      <c r="B12" s="734" t="s">
        <v>456</v>
      </c>
      <c r="C12" s="750" t="s">
        <v>420</v>
      </c>
      <c r="D12" s="709">
        <f>IF(ISNA(VLOOKUP($A12,'Figure B1.3. (2)'!$A$53:$B$86,2,0)),"NA",VLOOKUP($A12,'Figure B1.3. (2)'!$A$53:$B$86,2,0))</f>
        <v>7200.5868667896002</v>
      </c>
      <c r="E12" s="709">
        <f>IF(ISNA(VLOOKUP($A12,'Figure B1.3. (2)'!$D$51:$E$82,2,0)),"NA",VLOOKUP($A12,'Figure B1.3. (2)'!$D$51:$E$82,2,0))</f>
        <v>9947.2783773035007</v>
      </c>
      <c r="F12" s="709">
        <f>IF(ISNA(VLOOKUP($A12,'Figure B1.4. (2)'!$A$41:$C$73,2,0)),"NA",VLOOKUP($A12,'Figure B1.4. (2)'!$A$41:$C$73,2,0))</f>
        <v>36840.776782726003</v>
      </c>
      <c r="G12" s="709">
        <f>IF(ISNA(VLOOKUP($A12,'Figure B1.4. (2)'!$A$41:$C$73,3,0)),"NA",VLOOKUP($A12,'Figure B1.4. (2)'!$A$41:$C$73,3,0))</f>
        <v>40563.395170978998</v>
      </c>
      <c r="H12" s="707">
        <f>IF(ISNA(VLOOKUP($A12,'Figure B2.2. (2)'!$A$66:$D$99,2,0)),"NA",VLOOKUP($A12,'Figure B2.2. (2)'!$A$66:$D$99,2,0))</f>
        <v>3.5213943346884999</v>
      </c>
      <c r="I12" s="707">
        <f>IF(ISNA(VLOOKUP($A12,'Figure B2.2. (2)'!$A$66:$D$99,3,0)),"NA",VLOOKUP($A12,'Figure B2.2. (2)'!$A$66:$D$99,3,0))</f>
        <v>0.26075740645810996</v>
      </c>
      <c r="J12" s="707">
        <f>IF(ISNA(VLOOKUP($A12,'Figure B2.2. (2)'!$A$66:$D$99,4,0)),"NA",VLOOKUP($A12,'Figure B2.2. (2)'!$A$66:$D$99,4,0))</f>
        <v>3.7821517411466097</v>
      </c>
      <c r="K12" s="707">
        <f t="shared" ca="1" si="10"/>
        <v>8.4225899633288996</v>
      </c>
      <c r="L12" s="707">
        <f t="shared" si="15"/>
        <v>4.5303223285439174</v>
      </c>
      <c r="M12" s="707">
        <f t="shared" si="16"/>
        <v>6.2883851543780205</v>
      </c>
      <c r="N12" s="709">
        <f t="shared" si="0"/>
        <v>91.474161276516</v>
      </c>
      <c r="O12" s="709">
        <f t="shared" si="17"/>
        <v>92.237360019752998</v>
      </c>
      <c r="P12" s="709">
        <f t="shared" si="1"/>
        <v>53.68230310448714</v>
      </c>
      <c r="Q12" s="709">
        <f t="shared" si="21"/>
        <v>58.685756016074997</v>
      </c>
      <c r="R12" s="709">
        <f t="shared" si="18"/>
        <v>2487.4409190676201</v>
      </c>
      <c r="S12" s="709">
        <f t="shared" si="22"/>
        <v>-901.13528498009964</v>
      </c>
      <c r="T12" s="709">
        <f t="shared" si="19"/>
        <v>-561.55241813680698</v>
      </c>
      <c r="U12" s="709">
        <f t="shared" si="23"/>
        <v>233.29896890492046</v>
      </c>
      <c r="V12" s="709">
        <f t="shared" si="24"/>
        <v>161.7421980315201</v>
      </c>
      <c r="W12" s="709">
        <f t="shared" si="20"/>
        <v>-734.62403377973294</v>
      </c>
      <c r="X12" s="709">
        <f t="shared" si="13"/>
        <v>76.369636737385676</v>
      </c>
      <c r="Y12" s="709">
        <f t="shared" si="14"/>
        <v>89.727729525299807</v>
      </c>
      <c r="Z12" s="709">
        <f t="shared" si="3"/>
        <v>7.2145831146566</v>
      </c>
      <c r="AA12" s="709">
        <f t="shared" si="4"/>
        <v>34.459081207795002</v>
      </c>
      <c r="AB12" s="709">
        <f t="shared" si="5"/>
        <v>32.759525558938002</v>
      </c>
      <c r="AC12" s="709">
        <f t="shared" si="6"/>
        <v>25.566810118610388</v>
      </c>
      <c r="AD12" s="709">
        <f t="shared" si="11"/>
        <v>41.6736643224516</v>
      </c>
      <c r="AE12" s="709">
        <f t="shared" si="8"/>
        <v>83.134337496938997</v>
      </c>
      <c r="AF12" s="709">
        <f t="shared" si="9"/>
        <v>16.865662503061003</v>
      </c>
    </row>
    <row r="13" spans="1:32">
      <c r="A13" s="734" t="s">
        <v>19</v>
      </c>
      <c r="B13" s="734" t="s">
        <v>457</v>
      </c>
      <c r="C13" s="750" t="s">
        <v>421</v>
      </c>
      <c r="D13" s="709">
        <f>IF(ISNA(VLOOKUP($A13,'Figure B1.3. (2)'!$A$53:$B$86,2,0)),"NA",VLOOKUP($A13,'Figure B1.3. (2)'!$A$53:$B$86,2,0))</f>
        <v>8103.4701890935003</v>
      </c>
      <c r="E13" s="709">
        <f>IF(ISNA(VLOOKUP($A13,'Figure B1.3. (2)'!$D$51:$E$82,2,0)),"NA",VLOOKUP($A13,'Figure B1.3. (2)'!$D$51:$E$82,2,0))</f>
        <v>9966.6702538216996</v>
      </c>
      <c r="F13" s="709">
        <f>IF(ISNA(VLOOKUP($A13,'Figure B1.4. (2)'!$A$41:$C$73,2,0)),"NA",VLOOKUP($A13,'Figure B1.4. (2)'!$A$41:$C$73,2,0))</f>
        <v>33188.46894038</v>
      </c>
      <c r="G13" s="709">
        <f>IF(ISNA(VLOOKUP($A13,'Figure B1.4. (2)'!$A$41:$C$73,3,0)),"NA",VLOOKUP($A13,'Figure B1.4. (2)'!$A$41:$C$73,3,0))</f>
        <v>60101.800125708003</v>
      </c>
      <c r="H13" s="707">
        <f>IF(ISNA(VLOOKUP($A13,'Figure B2.2. (2)'!$A$66:$D$99,2,0)),"NA",VLOOKUP($A13,'Figure B2.2. (2)'!$A$66:$D$99,2,0))</f>
        <v>2.6961546281738498</v>
      </c>
      <c r="I13" s="707">
        <f>IF(ISNA(VLOOKUP($A13,'Figure B2.2. (2)'!$A$66:$D$99,3,0)),"NA",VLOOKUP($A13,'Figure B2.2. (2)'!$A$66:$D$99,3,0))</f>
        <v>0.40998370848235</v>
      </c>
      <c r="J13" s="707">
        <f>IF(ISNA(VLOOKUP($A13,'Figure B2.2. (2)'!$A$66:$D$99,4,0)),"NA",VLOOKUP($A13,'Figure B2.2. (2)'!$A$66:$D$99,4,0))</f>
        <v>3.1061383366561999</v>
      </c>
      <c r="K13" s="707">
        <f t="shared" ca="1" si="10"/>
        <v>9.4825177076379994</v>
      </c>
      <c r="L13" s="707">
        <f t="shared" si="15"/>
        <v>8.8169004402008451</v>
      </c>
      <c r="M13" s="707">
        <f t="shared" si="16"/>
        <v>11.138707927596414</v>
      </c>
      <c r="N13" s="709">
        <f t="shared" si="0"/>
        <v>94.173277702071999</v>
      </c>
      <c r="O13" s="709">
        <f t="shared" si="17"/>
        <v>94.819846158288996</v>
      </c>
      <c r="P13" s="709" t="str">
        <f t="shared" si="1"/>
        <v>NA</v>
      </c>
      <c r="Q13" s="709" t="str">
        <f t="shared" si="21"/>
        <v>NA</v>
      </c>
      <c r="R13" s="709">
        <f t="shared" si="18"/>
        <v>5181.4302607350146</v>
      </c>
      <c r="S13" s="709">
        <f t="shared" si="22"/>
        <v>1792.8540566872948</v>
      </c>
      <c r="T13" s="709">
        <f t="shared" si="19"/>
        <v>1874.1509294495384</v>
      </c>
      <c r="U13" s="709">
        <f t="shared" si="23"/>
        <v>-238.8751416589426</v>
      </c>
      <c r="V13" s="709">
        <f t="shared" si="24"/>
        <v>-394.26315172617933</v>
      </c>
      <c r="W13" s="709">
        <f t="shared" si="20"/>
        <v>551.84142062287856</v>
      </c>
      <c r="X13" s="709">
        <f t="shared" si="13"/>
        <v>88.914867433683071</v>
      </c>
      <c r="Y13" s="709">
        <f t="shared" si="14"/>
        <v>97.604295524280332</v>
      </c>
      <c r="Z13" s="709">
        <f t="shared" si="3"/>
        <v>8.2297792494812008</v>
      </c>
      <c r="AA13" s="709">
        <f t="shared" si="4"/>
        <v>23.150735976924999</v>
      </c>
      <c r="AB13" s="709">
        <f t="shared" si="5"/>
        <v>26.416128577102999</v>
      </c>
      <c r="AC13" s="709">
        <f t="shared" si="6"/>
        <v>42.203356196490802</v>
      </c>
      <c r="AD13" s="709">
        <f t="shared" si="11"/>
        <v>31.3805152264062</v>
      </c>
      <c r="AE13" s="709">
        <f t="shared" si="8"/>
        <v>86.767221121209005</v>
      </c>
      <c r="AF13" s="709">
        <f t="shared" si="9"/>
        <v>13.232778878790995</v>
      </c>
    </row>
    <row r="14" spans="1:32">
      <c r="A14" s="734" t="s">
        <v>31</v>
      </c>
      <c r="B14" s="734" t="s">
        <v>458</v>
      </c>
      <c r="C14" s="750" t="s">
        <v>422</v>
      </c>
      <c r="D14" s="709">
        <f>IF(ISNA(VLOOKUP($A14,'Figure B1.3. (2)'!$A$53:$B$86,2,0)),"NA",VLOOKUP($A14,'Figure B1.3. (2)'!$A$53:$B$86,2,0))</f>
        <v>5434.8741860959999</v>
      </c>
      <c r="E14" s="709" t="str">
        <f>IF(ISNA(VLOOKUP($A14,'Figure B1.3. (2)'!$D$51:$E$82,2,0)),"NA",VLOOKUP($A14,'Figure B1.3. (2)'!$D$51:$E$82,2,0))</f>
        <v>NA</v>
      </c>
      <c r="F14" s="709">
        <f>IF(ISNA(VLOOKUP($A14,'Figure B1.4. (2)'!$A$41:$C$73,2,0)),"NA",VLOOKUP($A14,'Figure B1.4. (2)'!$A$41:$C$73,2,0))</f>
        <v>21818.130563079001</v>
      </c>
      <c r="G14" s="709">
        <f>IF(ISNA(VLOOKUP($A14,'Figure B1.4. (2)'!$A$41:$C$73,3,0)),"NA",VLOOKUP($A14,'Figure B1.4. (2)'!$A$41:$C$73,3,0))</f>
        <v>16042.117937917999</v>
      </c>
      <c r="H14" s="707">
        <f>IF(ISNA(VLOOKUP($A14,'Figure B2.2. (2)'!$A$66:$D$99,2,0)),"NA",VLOOKUP($A14,'Figure B2.2. (2)'!$A$66:$D$99,2,0))</f>
        <v>2.32514998260997</v>
      </c>
      <c r="I14" s="707">
        <f>IF(ISNA(VLOOKUP($A14,'Figure B2.2. (2)'!$A$66:$D$99,3,0)),"NA",VLOOKUP($A14,'Figure B2.2. (2)'!$A$66:$D$99,3,0))</f>
        <v>0.18963561458396</v>
      </c>
      <c r="J14" s="707">
        <f>IF(ISNA(VLOOKUP($A14,'Figure B2.2. (2)'!$A$66:$D$99,4,0)),"NA",VLOOKUP($A14,'Figure B2.2. (2)'!$A$66:$D$99,4,0))</f>
        <v>2.5147855971939301</v>
      </c>
      <c r="K14" s="707">
        <f t="shared" ca="1" si="10"/>
        <v>6.7597380764636998</v>
      </c>
      <c r="L14" s="707">
        <f t="shared" si="15"/>
        <v>6.6985983731295935</v>
      </c>
      <c r="M14" s="707">
        <f t="shared" si="16"/>
        <v>7.0946541255705942</v>
      </c>
      <c r="N14" s="709">
        <f t="shared" si="0"/>
        <v>98.206112101345994</v>
      </c>
      <c r="O14" s="709">
        <f t="shared" si="17"/>
        <v>97.709916671849996</v>
      </c>
      <c r="P14" s="709" t="str">
        <f t="shared" si="1"/>
        <v>NA</v>
      </c>
      <c r="Q14" s="709" t="str">
        <f t="shared" si="21"/>
        <v>NA</v>
      </c>
      <c r="R14" s="709">
        <f t="shared" si="18"/>
        <v>1775.994706000278</v>
      </c>
      <c r="S14" s="709">
        <f t="shared" si="22"/>
        <v>-1612.5814980474418</v>
      </c>
      <c r="T14" s="709">
        <f t="shared" si="19"/>
        <v>-2167.9103231071977</v>
      </c>
      <c r="U14" s="709">
        <f t="shared" si="23"/>
        <v>-673.59543842541143</v>
      </c>
      <c r="V14" s="709">
        <f t="shared" si="24"/>
        <v>383.69393147894334</v>
      </c>
      <c r="W14" s="709">
        <f t="shared" si="20"/>
        <v>845.23033200622376</v>
      </c>
      <c r="X14" s="709">
        <f t="shared" si="13"/>
        <v>71.020408926501716</v>
      </c>
      <c r="Y14" s="709">
        <f t="shared" si="14"/>
        <v>71.020408926501716</v>
      </c>
      <c r="Z14" s="709">
        <f t="shared" si="3"/>
        <v>7.3952224288370987</v>
      </c>
      <c r="AA14" s="709">
        <f t="shared" si="4"/>
        <v>22.302960949793</v>
      </c>
      <c r="AB14" s="709">
        <f t="shared" si="5"/>
        <v>34.819053068231</v>
      </c>
      <c r="AC14" s="709">
        <f t="shared" si="6"/>
        <v>35.482763553138895</v>
      </c>
      <c r="AD14" s="709">
        <f t="shared" si="11"/>
        <v>29.698183378630098</v>
      </c>
      <c r="AE14" s="709">
        <f t="shared" si="8"/>
        <v>96.950364754684998</v>
      </c>
      <c r="AF14" s="709">
        <f t="shared" si="9"/>
        <v>3.0496352453150024</v>
      </c>
    </row>
    <row r="15" spans="1:32">
      <c r="A15" s="734" t="s">
        <v>8</v>
      </c>
      <c r="B15" s="734" t="s">
        <v>459</v>
      </c>
      <c r="C15" s="750" t="s">
        <v>445</v>
      </c>
      <c r="D15" s="709">
        <f>IF(ISNA(VLOOKUP($A15,'Figure B1.3. (2)'!$A$53:$B$86,2,0)),"NA",VLOOKUP($A15,'Figure B1.3. (2)'!$A$53:$B$86,2,0))</f>
        <v>10569.071335384</v>
      </c>
      <c r="E15" s="709">
        <f>IF(ISNA(VLOOKUP($A15,'Figure B1.3. (2)'!$D$51:$E$82,2,0)),"NA",VLOOKUP($A15,'Figure B1.3. (2)'!$D$51:$E$82,2,0))</f>
        <v>11275.992816816</v>
      </c>
      <c r="F15" s="709">
        <f>IF(ISNA(VLOOKUP($A15,'Figure B1.4. (2)'!$A$41:$C$73,2,0)),"NA",VLOOKUP($A15,'Figure B1.4. (2)'!$A$41:$C$73,2,0))</f>
        <v>73088.079480194996</v>
      </c>
      <c r="G15" s="709">
        <f>IF(ISNA(VLOOKUP($A15,'Figure B1.4. (2)'!$A$41:$C$73,3,0)),"NA",VLOOKUP($A15,'Figure B1.4. (2)'!$A$41:$C$73,3,0))</f>
        <v>33474.538134538998</v>
      </c>
      <c r="H15" s="707">
        <f>IF(ISNA(VLOOKUP($A15,'Figure B2.2. (2)'!$A$66:$D$99,2,0)),"NA",VLOOKUP($A15,'Figure B2.2. (2)'!$A$66:$D$99,2,0))</f>
        <v>4.3980504055337999</v>
      </c>
      <c r="I15" s="707">
        <f>IF(ISNA(VLOOKUP($A15,'Figure B2.2. (2)'!$A$66:$D$99,3,0)),"NA",VLOOKUP($A15,'Figure B2.2. (2)'!$A$66:$D$99,3,0))</f>
        <v>0.18264992537421001</v>
      </c>
      <c r="J15" s="707">
        <f>IF(ISNA(VLOOKUP($A15,'Figure B2.2. (2)'!$A$66:$D$99,4,0)),"NA",VLOOKUP($A15,'Figure B2.2. (2)'!$A$66:$D$99,4,0))</f>
        <v>4.5807003309080097</v>
      </c>
      <c r="K15" s="707">
        <f t="shared" ca="1" si="10"/>
        <v>13.533311675602</v>
      </c>
      <c r="L15" s="707" t="str">
        <f t="shared" si="15"/>
        <v>NA</v>
      </c>
      <c r="M15" s="707" t="str">
        <f t="shared" si="16"/>
        <v>NA</v>
      </c>
      <c r="N15" s="709">
        <f t="shared" si="0"/>
        <v>94.472636550570996</v>
      </c>
      <c r="O15" s="709">
        <f t="shared" si="17"/>
        <v>94.845880547975995</v>
      </c>
      <c r="P15" s="709">
        <f t="shared" si="1"/>
        <v>48.361686107336475</v>
      </c>
      <c r="Q15" s="709">
        <f t="shared" si="21"/>
        <v>51.191210357983998</v>
      </c>
      <c r="R15" s="709" t="str">
        <f t="shared" si="18"/>
        <v>NA</v>
      </c>
      <c r="S15" s="709" t="str">
        <f t="shared" si="22"/>
        <v>NA</v>
      </c>
      <c r="T15" s="709" t="str">
        <f t="shared" si="19"/>
        <v>NA</v>
      </c>
      <c r="U15" s="709" t="str">
        <f t="shared" si="23"/>
        <v>NA</v>
      </c>
      <c r="V15" s="709" t="str">
        <f t="shared" si="24"/>
        <v>NA</v>
      </c>
      <c r="W15" s="709" t="str">
        <f t="shared" si="20"/>
        <v>NA</v>
      </c>
      <c r="X15" s="709" t="str">
        <f t="shared" si="13"/>
        <v>NA</v>
      </c>
      <c r="Y15" s="709" t="str">
        <f t="shared" si="14"/>
        <v>NA</v>
      </c>
      <c r="Z15" s="709" t="str">
        <f t="shared" si="3"/>
        <v>NA</v>
      </c>
      <c r="AA15" s="709" t="str">
        <f t="shared" si="4"/>
        <v>NA</v>
      </c>
      <c r="AB15" s="709" t="str">
        <f t="shared" si="5"/>
        <v>NA</v>
      </c>
      <c r="AC15" s="709" t="str">
        <f t="shared" si="6"/>
        <v>NA</v>
      </c>
      <c r="AD15" s="710" t="str">
        <f t="shared" si="7"/>
        <v>NA</v>
      </c>
      <c r="AE15" s="709" t="str">
        <f t="shared" si="8"/>
        <v>NA</v>
      </c>
      <c r="AF15" s="709" t="str">
        <f t="shared" si="9"/>
        <v>NA</v>
      </c>
    </row>
    <row r="16" spans="1:32">
      <c r="A16" s="734" t="s">
        <v>109</v>
      </c>
      <c r="B16" s="734" t="s">
        <v>460</v>
      </c>
      <c r="C16" s="750" t="s">
        <v>423</v>
      </c>
      <c r="D16" s="709">
        <f>IF(ISNA(VLOOKUP($A16,'Figure B1.3. (2)'!$A$53:$B$86,2,0)),"NA",VLOOKUP($A16,'Figure B1.3. (2)'!$A$53:$B$86,2,0))</f>
        <v>8001.8726025385004</v>
      </c>
      <c r="E16" s="709">
        <f>IF(ISNA(VLOOKUP($A16,'Figure B1.3. (2)'!$D$51:$E$82,2,0)),"NA",VLOOKUP($A16,'Figure B1.3. (2)'!$D$51:$E$82,2,0))</f>
        <v>10773.411482989</v>
      </c>
      <c r="F16" s="709">
        <f>IF(ISNA(VLOOKUP($A16,'Figure B1.4. (2)'!$A$41:$C$73,2,0)),"NA",VLOOKUP($A16,'Figure B1.4. (2)'!$A$41:$C$73,2,0))</f>
        <v>62273.312312039547</v>
      </c>
      <c r="G16" s="709">
        <f>IF(ISNA(VLOOKUP($A16,'Figure B1.4. (2)'!$A$41:$C$73,3,0)),"NA",VLOOKUP($A16,'Figure B1.4. (2)'!$A$41:$C$73,3,0))</f>
        <v>33815.255697283348</v>
      </c>
      <c r="H16" s="707">
        <f>IF(ISNA(VLOOKUP($A16,'Figure B2.2. (2)'!$A$66:$D$99,2,0)),"NA",VLOOKUP($A16,'Figure B2.2. (2)'!$A$66:$D$99,2,0))</f>
        <v>3.8163471651638101</v>
      </c>
      <c r="I16" s="707">
        <f>IF(ISNA(VLOOKUP($A16,'Figure B2.2. (2)'!$A$66:$D$99,3,0)),"NA",VLOOKUP($A16,'Figure B2.2. (2)'!$A$66:$D$99,3,0))</f>
        <v>0.18061610136417999</v>
      </c>
      <c r="J16" s="707">
        <f>IF(ISNA(VLOOKUP($A16,'Figure B2.2. (2)'!$A$66:$D$99,4,0)),"NA",VLOOKUP($A16,'Figure B2.2. (2)'!$A$66:$D$99,4,0))</f>
        <v>3.9969632665279899</v>
      </c>
      <c r="K16" s="707">
        <f t="shared" ca="1" si="10"/>
        <v>13.233416478183001</v>
      </c>
      <c r="L16" s="707">
        <f t="shared" si="15"/>
        <v>7.1219193301868806</v>
      </c>
      <c r="M16" s="707">
        <f t="shared" si="16"/>
        <v>8.4568546250203589</v>
      </c>
      <c r="N16" s="709">
        <f t="shared" si="0"/>
        <v>93.378575142976004</v>
      </c>
      <c r="O16" s="709">
        <f t="shared" si="17"/>
        <v>95.520740779899</v>
      </c>
      <c r="P16" s="709">
        <f t="shared" si="1"/>
        <v>70.348372137525871</v>
      </c>
      <c r="Q16" s="709">
        <f t="shared" si="21"/>
        <v>75.336737607971003</v>
      </c>
      <c r="R16" s="709">
        <f t="shared" si="18"/>
        <v>4186.3427731267811</v>
      </c>
      <c r="S16" s="709">
        <f t="shared" si="22"/>
        <v>797.76656907906136</v>
      </c>
      <c r="T16" s="709">
        <f t="shared" si="19"/>
        <v>1005.3276071335873</v>
      </c>
      <c r="U16" s="709">
        <f t="shared" si="23"/>
        <v>80.480124071786094</v>
      </c>
      <c r="V16" s="709">
        <f t="shared" si="24"/>
        <v>-269.17530996176743</v>
      </c>
      <c r="W16" s="709">
        <f t="shared" si="20"/>
        <v>-18.865852164544439</v>
      </c>
      <c r="X16" s="709" t="str">
        <f t="shared" si="13"/>
        <v>NA</v>
      </c>
      <c r="Y16" s="709" t="str">
        <f t="shared" si="14"/>
        <v>NA</v>
      </c>
      <c r="Z16" s="709">
        <f t="shared" si="3"/>
        <v>18.252711100279999</v>
      </c>
      <c r="AA16" s="709">
        <f t="shared" si="4"/>
        <v>42.229194589983997</v>
      </c>
      <c r="AB16" s="709">
        <f t="shared" si="5"/>
        <v>17.156086267820001</v>
      </c>
      <c r="AC16" s="709">
        <f t="shared" si="6"/>
        <v>22.362008041916006</v>
      </c>
      <c r="AD16" s="709">
        <f t="shared" si="11"/>
        <v>60.481905690264</v>
      </c>
      <c r="AE16" s="709">
        <f t="shared" si="8"/>
        <v>86.913610332643003</v>
      </c>
      <c r="AF16" s="709">
        <f t="shared" si="9"/>
        <v>13.086389667356997</v>
      </c>
    </row>
    <row r="17" spans="1:32">
      <c r="A17" s="734" t="s">
        <v>27</v>
      </c>
      <c r="B17" s="734" t="s">
        <v>461</v>
      </c>
      <c r="C17" s="750" t="s">
        <v>424</v>
      </c>
      <c r="D17" s="709">
        <f>IF(ISNA(VLOOKUP($A17,'Figure B1.3. (2)'!$A$53:$B$86,2,0)),"NA",VLOOKUP($A17,'Figure B1.3. (2)'!$A$53:$B$86,2,0))</f>
        <v>6941.2237529915001</v>
      </c>
      <c r="E17" s="709" t="str">
        <f>IF(ISNA(VLOOKUP($A17,'Figure B1.3. (2)'!$D$51:$E$82,2,0)),"NA",VLOOKUP($A17,'Figure B1.3. (2)'!$D$51:$E$82,2,0))</f>
        <v>NA</v>
      </c>
      <c r="F17" s="709" t="str">
        <f>IF(ISNA(VLOOKUP($A17,'Figure B1.4. (2)'!$A$41:$C$73,2,0)),"NA",VLOOKUP($A17,'Figure B1.4. (2)'!$A$41:$C$73,2,0))</f>
        <v>NA</v>
      </c>
      <c r="G17" s="709" t="str">
        <f>IF(ISNA(VLOOKUP($A17,'Figure B1.4. (2)'!$A$41:$C$73,3,0)),"NA",VLOOKUP($A17,'Figure B1.4. (2)'!$A$41:$C$73,3,0))</f>
        <v>NA</v>
      </c>
      <c r="H17" s="707">
        <f>IF(ISNA(VLOOKUP($A17,'Figure B2.2. (2)'!$A$66:$D$99,2,0)),"NA",VLOOKUP($A17,'Figure B2.2. (2)'!$A$66:$D$99,2,0))</f>
        <v>3.8436186865825999</v>
      </c>
      <c r="I17" s="707">
        <f>IF(ISNA(VLOOKUP($A17,'Figure B2.2. (2)'!$A$66:$D$99,3,0)),"NA",VLOOKUP($A17,'Figure B2.2. (2)'!$A$66:$D$99,3,0))</f>
        <v>0.42942602939641999</v>
      </c>
      <c r="J17" s="707">
        <f>IF(ISNA(VLOOKUP($A17,'Figure B2.2. (2)'!$A$66:$D$99,4,0)),"NA",VLOOKUP($A17,'Figure B2.2. (2)'!$A$66:$D$99,4,0))</f>
        <v>4.2730447159790197</v>
      </c>
      <c r="K17" s="707">
        <f t="shared" ca="1" si="10"/>
        <v>11.505021416546001</v>
      </c>
      <c r="L17" s="707">
        <f t="shared" si="15"/>
        <v>5.6167136785995133</v>
      </c>
      <c r="M17" s="707">
        <f t="shared" si="16"/>
        <v>7.5207556232747113</v>
      </c>
      <c r="N17" s="709">
        <f t="shared" si="0"/>
        <v>89.116495244652995</v>
      </c>
      <c r="O17" s="710" t="s">
        <v>354</v>
      </c>
      <c r="P17" s="709" t="str">
        <f t="shared" si="1"/>
        <v>NA</v>
      </c>
      <c r="Q17" s="709" t="str">
        <f t="shared" si="21"/>
        <v>NA</v>
      </c>
      <c r="R17" s="709">
        <f t="shared" si="18"/>
        <v>2560.0661307580367</v>
      </c>
      <c r="S17" s="709">
        <f t="shared" si="22"/>
        <v>-828.51007328968308</v>
      </c>
      <c r="T17" s="709">
        <f t="shared" si="19"/>
        <v>-1080.6093670745515</v>
      </c>
      <c r="U17" s="709">
        <f t="shared" si="23"/>
        <v>275.12654035986498</v>
      </c>
      <c r="V17" s="709">
        <f t="shared" si="24"/>
        <v>12.123874421569418</v>
      </c>
      <c r="W17" s="709">
        <f t="shared" si="20"/>
        <v>-35.151120996565837</v>
      </c>
      <c r="X17" s="709">
        <f t="shared" si="13"/>
        <v>91.697904559576017</v>
      </c>
      <c r="Y17" s="709">
        <f t="shared" si="14"/>
        <v>99.234070955946578</v>
      </c>
      <c r="Z17" s="709">
        <f t="shared" si="3"/>
        <v>14.612963325080999</v>
      </c>
      <c r="AA17" s="709">
        <f t="shared" si="4"/>
        <v>36.467229418320997</v>
      </c>
      <c r="AB17" s="709">
        <f t="shared" si="5"/>
        <v>27.515390105487995</v>
      </c>
      <c r="AC17" s="709">
        <f t="shared" si="6"/>
        <v>21.404417151110007</v>
      </c>
      <c r="AD17" s="709">
        <f t="shared" si="11"/>
        <v>51.080192743401994</v>
      </c>
      <c r="AE17" s="709">
        <f t="shared" si="8"/>
        <v>85.287690347604993</v>
      </c>
      <c r="AF17" s="709">
        <f t="shared" si="9"/>
        <v>14.712309652395007</v>
      </c>
    </row>
    <row r="18" spans="1:32">
      <c r="A18" s="734" t="s">
        <v>82</v>
      </c>
      <c r="B18" s="734" t="s">
        <v>462</v>
      </c>
      <c r="C18" s="750" t="s">
        <v>425</v>
      </c>
      <c r="D18" s="709">
        <f>IF(ISNA(VLOOKUP($A18,'Figure B1.3. (2)'!$A$53:$B$86,2,0)),"NA",VLOOKUP($A18,'Figure B1.3. (2)'!$A$53:$B$86,2,0))</f>
        <v>8392.1763581826926</v>
      </c>
      <c r="E18" s="709">
        <f>IF(ISNA(VLOOKUP($A18,'Figure B1.3. (2)'!$D$51:$E$82,2,0)),"NA",VLOOKUP($A18,'Figure B1.3. (2)'!$D$51:$E$82,2,0))</f>
        <v>8797.361035558888</v>
      </c>
      <c r="F18" s="709">
        <f>IF(ISNA(VLOOKUP($A18,'Figure B1.4. (2)'!$A$41:$C$73,2,0)),"NA",VLOOKUP($A18,'Figure B1.4. (2)'!$A$41:$C$73,2,0))</f>
        <v>42655.110183177065</v>
      </c>
      <c r="G18" s="709">
        <f>IF(ISNA(VLOOKUP($A18,'Figure B1.4. (2)'!$A$41:$C$73,3,0)),"NA",VLOOKUP($A18,'Figure B1.4. (2)'!$A$41:$C$73,3,0))</f>
        <v>28238.854174073796</v>
      </c>
      <c r="H18" s="707">
        <f>IF(ISNA(VLOOKUP($A18,'Figure B2.2. (2)'!$A$66:$D$99,2,0)),"NA",VLOOKUP($A18,'Figure B2.2. (2)'!$A$66:$D$99,2,0))</f>
        <v>2.9111825693844597</v>
      </c>
      <c r="I18" s="707">
        <f>IF(ISNA(VLOOKUP($A18,'Figure B2.2. (2)'!$A$66:$D$99,3,0)),"NA",VLOOKUP($A18,'Figure B2.2. (2)'!$A$66:$D$99,3,0))</f>
        <v>0.12124412793417</v>
      </c>
      <c r="J18" s="707">
        <f>IF(ISNA(VLOOKUP($A18,'Figure B2.2. (2)'!$A$66:$D$99,4,0)),"NA",VLOOKUP($A18,'Figure B2.2. (2)'!$A$66:$D$99,4,0))</f>
        <v>3.0324266973186296</v>
      </c>
      <c r="K18" s="707">
        <f t="shared" ca="1" si="10"/>
        <v>7.2626352300101997</v>
      </c>
      <c r="L18" s="707">
        <f t="shared" si="15"/>
        <v>7.6227805360300298</v>
      </c>
      <c r="M18" s="707">
        <f t="shared" si="16"/>
        <v>8.6743727760506726</v>
      </c>
      <c r="N18" s="709">
        <f t="shared" si="0"/>
        <v>96.755874261488998</v>
      </c>
      <c r="O18" s="709">
        <f t="shared" ref="O18:O37" si="25">IF(ISNA(VLOOKUP($A18,rngcurrentExpSh,3,0)),"NA",VLOOKUP($A18,rngcurrentExpSh,3,0))</f>
        <v>97.252421171457996</v>
      </c>
      <c r="P18" s="709">
        <f t="shared" si="1"/>
        <v>59.71286399374636</v>
      </c>
      <c r="Q18" s="709">
        <f t="shared" si="21"/>
        <v>61.714975395053003</v>
      </c>
      <c r="R18" s="709">
        <f t="shared" si="18"/>
        <v>3072.7334323837295</v>
      </c>
      <c r="S18" s="709">
        <f t="shared" si="22"/>
        <v>-315.84277166399033</v>
      </c>
      <c r="T18" s="709">
        <f t="shared" si="19"/>
        <v>-698.64966175042514</v>
      </c>
      <c r="U18" s="709">
        <f t="shared" si="23"/>
        <v>253.86083137435199</v>
      </c>
      <c r="V18" s="709">
        <f t="shared" si="24"/>
        <v>345.08833744921537</v>
      </c>
      <c r="W18" s="709">
        <f t="shared" si="20"/>
        <v>-216.14227873713261</v>
      </c>
      <c r="X18" s="709">
        <f t="shared" si="13"/>
        <v>64.558165942170092</v>
      </c>
      <c r="Y18" s="709">
        <f t="shared" si="14"/>
        <v>68.909750563830158</v>
      </c>
      <c r="Z18" s="709">
        <f t="shared" si="3"/>
        <v>0.54116164424182001</v>
      </c>
      <c r="AA18" s="709">
        <f t="shared" si="4"/>
        <v>9.0487045479817994</v>
      </c>
      <c r="AB18" s="709">
        <f t="shared" si="5"/>
        <v>32.529467363504999</v>
      </c>
      <c r="AC18" s="709">
        <f t="shared" si="6"/>
        <v>57.880666444271377</v>
      </c>
      <c r="AD18" s="709">
        <f t="shared" si="11"/>
        <v>9.589866192223619</v>
      </c>
      <c r="AE18" s="709">
        <f t="shared" si="8"/>
        <v>95.882199195663006</v>
      </c>
      <c r="AF18" s="709">
        <f t="shared" si="9"/>
        <v>4.1178008043369942</v>
      </c>
    </row>
    <row r="19" spans="1:32">
      <c r="A19" s="734" t="s">
        <v>12</v>
      </c>
      <c r="B19" s="734" t="s">
        <v>463</v>
      </c>
      <c r="C19" s="750" t="s">
        <v>426</v>
      </c>
      <c r="D19" s="709">
        <f>IF(ISNA(VLOOKUP($A19,'Figure B1.3. (2)'!$A$53:$B$86,2,0)),"NA",VLOOKUP($A19,'Figure B1.3. (2)'!$A$53:$B$86,2,0))</f>
        <v>8748.0948487578007</v>
      </c>
      <c r="E19" s="709">
        <f>IF(ISNA(VLOOKUP($A19,'Figure B1.3. (2)'!$D$51:$E$82,2,0)),"NA",VLOOKUP($A19,'Figure B1.3. (2)'!$D$51:$E$82,2,0))</f>
        <v>10083.954812815</v>
      </c>
      <c r="F19" s="709">
        <f>IF(ISNA(VLOOKUP($A19,'Figure B1.4. (2)'!$A$41:$C$73,2,0)),"NA",VLOOKUP($A19,'Figure B1.4. (2)'!$A$41:$C$73,2,0))</f>
        <v>53682.122859192001</v>
      </c>
      <c r="G19" s="709">
        <f>IF(ISNA(VLOOKUP($A19,'Figure B1.4. (2)'!$A$41:$C$73,3,0)),"NA",VLOOKUP($A19,'Figure B1.4. (2)'!$A$41:$C$73,3,0))</f>
        <v>30626.622872682001</v>
      </c>
      <c r="H19" s="707">
        <f>IF(ISNA(VLOOKUP($A19,'Figure B2.2. (2)'!$A$66:$D$99,2,0)),"NA",VLOOKUP($A19,'Figure B2.2. (2)'!$A$66:$D$99,2,0))</f>
        <v>2.6890385462270601</v>
      </c>
      <c r="I19" s="707">
        <f>IF(ISNA(VLOOKUP($A19,'Figure B2.2. (2)'!$A$66:$D$99,3,0)),"NA",VLOOKUP($A19,'Figure B2.2. (2)'!$A$66:$D$99,3,0))</f>
        <v>0.21283532817644998</v>
      </c>
      <c r="J19" s="707">
        <f>IF(ISNA(VLOOKUP($A19,'Figure B2.2. (2)'!$A$66:$D$99,4,0)),"NA",VLOOKUP($A19,'Figure B2.2. (2)'!$A$66:$D$99,4,0))</f>
        <v>2.9018738744035102</v>
      </c>
      <c r="K19" s="707">
        <f t="shared" ca="1" si="10"/>
        <v>8.1288856344412004</v>
      </c>
      <c r="L19" s="707">
        <f t="shared" si="15"/>
        <v>7.8782767274391823</v>
      </c>
      <c r="M19" s="707">
        <f t="shared" si="16"/>
        <v>9.724777014830849</v>
      </c>
      <c r="N19" s="709">
        <f t="shared" si="0"/>
        <v>85.376303902328004</v>
      </c>
      <c r="O19" s="709">
        <f t="shared" si="25"/>
        <v>84.903438119913005</v>
      </c>
      <c r="P19" s="709" t="str">
        <f t="shared" si="1"/>
        <v>NA</v>
      </c>
      <c r="Q19" s="709" t="str">
        <f t="shared" si="21"/>
        <v>NA</v>
      </c>
      <c r="R19" s="709">
        <f t="shared" si="18"/>
        <v>3552.4080907343082</v>
      </c>
      <c r="S19" s="709">
        <f t="shared" si="22"/>
        <v>163.8318866865884</v>
      </c>
      <c r="T19" s="709">
        <f t="shared" si="19"/>
        <v>354.33667527860587</v>
      </c>
      <c r="U19" s="709">
        <f t="shared" si="23"/>
        <v>-78.217575035725432</v>
      </c>
      <c r="V19" s="709">
        <f t="shared" si="24"/>
        <v>394.44177282591687</v>
      </c>
      <c r="W19" s="709">
        <f t="shared" si="20"/>
        <v>-506.72898638220931</v>
      </c>
      <c r="X19" s="709" t="str">
        <f t="shared" si="13"/>
        <v>NA</v>
      </c>
      <c r="Y19" s="709" t="str">
        <f t="shared" si="14"/>
        <v>NA</v>
      </c>
      <c r="Z19" s="709">
        <f t="shared" si="3"/>
        <v>17.281130915036002</v>
      </c>
      <c r="AA19" s="709">
        <f t="shared" si="4"/>
        <v>24.74680199406</v>
      </c>
      <c r="AB19" s="709">
        <f t="shared" si="5"/>
        <v>26.928461712011</v>
      </c>
      <c r="AC19" s="709">
        <f t="shared" si="6"/>
        <v>31.043605378892998</v>
      </c>
      <c r="AD19" s="709">
        <f t="shared" si="11"/>
        <v>42.027932909096002</v>
      </c>
      <c r="AE19" s="709">
        <f t="shared" si="8"/>
        <v>64.791801236861005</v>
      </c>
      <c r="AF19" s="709">
        <f t="shared" si="9"/>
        <v>35.208198763138995</v>
      </c>
    </row>
    <row r="20" spans="1:32">
      <c r="A20" s="734" t="s">
        <v>21</v>
      </c>
      <c r="B20" s="734" t="s">
        <v>464</v>
      </c>
      <c r="C20" s="750" t="s">
        <v>427</v>
      </c>
      <c r="D20" s="709">
        <f>IF(ISNA(VLOOKUP($A20,'Figure B1.3. (2)'!$A$53:$B$86,2,0)),"NA",VLOOKUP($A20,'Figure B1.3. (2)'!$A$53:$B$86,2,0))</f>
        <v>7957.4664712631002</v>
      </c>
      <c r="E20" s="709">
        <f>IF(ISNA(VLOOKUP($A20,'Figure B1.3. (2)'!$D$51:$E$82,2,0)),"NA",VLOOKUP($A20,'Figure B1.3. (2)'!$D$51:$E$82,2,0))</f>
        <v>7323.5835250070004</v>
      </c>
      <c r="F20" s="709">
        <f>IF(ISNA(VLOOKUP($A20,'Figure B1.4. (2)'!$A$41:$C$73,2,0)),"NA",VLOOKUP($A20,'Figure B1.4. (2)'!$A$41:$C$73,2,0))</f>
        <v>47518.998163297998</v>
      </c>
      <c r="G20" s="709">
        <f>IF(ISNA(VLOOKUP($A20,'Figure B1.4. (2)'!$A$41:$C$73,3,0)),"NA",VLOOKUP($A20,'Figure B1.4. (2)'!$A$41:$C$73,3,0))</f>
        <v>22016.510374172001</v>
      </c>
      <c r="H20" s="707">
        <f>IF(ISNA(VLOOKUP($A20,'Figure B2.2. (2)'!$A$66:$D$99,2,0)),"NA",VLOOKUP($A20,'Figure B2.2. (2)'!$A$66:$D$99,2,0))</f>
        <v>3.0536357313963904</v>
      </c>
      <c r="I20" s="707">
        <f>IF(ISNA(VLOOKUP($A20,'Figure B2.2. (2)'!$A$66:$D$99,3,0)),"NA",VLOOKUP($A20,'Figure B2.2. (2)'!$A$66:$D$99,3,0))</f>
        <v>0.53276688441608</v>
      </c>
      <c r="J20" s="707">
        <f>IF(ISNA(VLOOKUP($A20,'Figure B2.2. (2)'!$A$66:$D$99,4,0)),"NA",VLOOKUP($A20,'Figure B2.2. (2)'!$A$66:$D$99,4,0))</f>
        <v>3.5864026158124704</v>
      </c>
      <c r="K20" s="707">
        <f t="shared" ca="1" si="10"/>
        <v>12.791700854088001</v>
      </c>
      <c r="L20" s="707">
        <f t="shared" si="15"/>
        <v>8.4550077929036274</v>
      </c>
      <c r="M20" s="707">
        <f t="shared" si="16"/>
        <v>8.6286153604473252</v>
      </c>
      <c r="N20" s="709">
        <f t="shared" si="0"/>
        <v>86.517022120007994</v>
      </c>
      <c r="O20" s="709">
        <f t="shared" si="25"/>
        <v>88.376274645465998</v>
      </c>
      <c r="P20" s="709" t="str">
        <f t="shared" si="1"/>
        <v>NA</v>
      </c>
      <c r="Q20" s="709">
        <f t="shared" si="21"/>
        <v>56.582200512923002</v>
      </c>
      <c r="R20" s="709">
        <f t="shared" si="18"/>
        <v>2881.5088480565573</v>
      </c>
      <c r="S20" s="709">
        <f t="shared" si="22"/>
        <v>-507.06735599116246</v>
      </c>
      <c r="T20" s="709">
        <f t="shared" si="19"/>
        <v>183.98328077669433</v>
      </c>
      <c r="U20" s="709">
        <f t="shared" si="23"/>
        <v>-267.78315003503235</v>
      </c>
      <c r="V20" s="709">
        <f t="shared" si="24"/>
        <v>707.14835607772602</v>
      </c>
      <c r="W20" s="709">
        <f t="shared" si="20"/>
        <v>-1130.41584281055</v>
      </c>
      <c r="X20" s="709" t="str">
        <f t="shared" si="13"/>
        <v>NA</v>
      </c>
      <c r="Y20" s="709" t="str">
        <f t="shared" si="14"/>
        <v>NA</v>
      </c>
      <c r="Z20" s="709">
        <f t="shared" si="3"/>
        <v>20.209185335312</v>
      </c>
      <c r="AA20" s="709">
        <f t="shared" si="4"/>
        <v>38.895926073372003</v>
      </c>
      <c r="AB20" s="709">
        <f t="shared" si="5"/>
        <v>25.029254581206999</v>
      </c>
      <c r="AC20" s="709">
        <f t="shared" si="6"/>
        <v>15.865634010108998</v>
      </c>
      <c r="AD20" s="709">
        <f t="shared" si="11"/>
        <v>59.105111408684003</v>
      </c>
      <c r="AE20" s="709">
        <f t="shared" si="8"/>
        <v>78.579011496749004</v>
      </c>
      <c r="AF20" s="709">
        <f t="shared" si="9"/>
        <v>21.420988503250996</v>
      </c>
    </row>
    <row r="21" spans="1:32">
      <c r="A21" s="734" t="s">
        <v>29</v>
      </c>
      <c r="B21" s="734" t="s">
        <v>465</v>
      </c>
      <c r="C21" s="750" t="s">
        <v>428</v>
      </c>
      <c r="D21" s="709">
        <f>IF(ISNA(VLOOKUP($A21,'Figure B1.3. (2)'!$A$53:$B$86,2,0)),"NA",VLOOKUP($A21,'Figure B1.3. (2)'!$A$53:$B$86,2,0))</f>
        <v>5974.4449684084002</v>
      </c>
      <c r="E21" s="709">
        <f>IF(ISNA(VLOOKUP($A21,'Figure B1.3. (2)'!$D$51:$E$82,2,0)),"NA",VLOOKUP($A21,'Figure B1.3. (2)'!$D$51:$E$82,2,0))</f>
        <v>6015.7611986257998</v>
      </c>
      <c r="F21" s="709">
        <f>IF(ISNA(VLOOKUP($A21,'Figure B1.4. (2)'!$A$41:$C$73,2,0)),"NA",VLOOKUP($A21,'Figure B1.4. (2)'!$A$41:$C$73,2,0))</f>
        <v>36067.175618066001</v>
      </c>
      <c r="G21" s="709">
        <f>IF(ISNA(VLOOKUP($A21,'Figure B1.4. (2)'!$A$41:$C$73,3,0)),"NA",VLOOKUP($A21,'Figure B1.4. (2)'!$A$41:$C$73,3,0))</f>
        <v>18933.786131909001</v>
      </c>
      <c r="H21" s="707">
        <f>IF(ISNA(VLOOKUP($A21,'Figure B2.2. (2)'!$A$66:$D$99,2,0)),"NA",VLOOKUP($A21,'Figure B2.2. (2)'!$A$66:$D$99,2,0))</f>
        <v>3.07098194189407</v>
      </c>
      <c r="I21" s="707">
        <f>IF(ISNA(VLOOKUP($A21,'Figure B2.2. (2)'!$A$66:$D$99,3,0)),"NA",VLOOKUP($A21,'Figure B2.2. (2)'!$A$66:$D$99,3,0))</f>
        <v>6.5319257939210007E-2</v>
      </c>
      <c r="J21" s="707">
        <f>IF(ISNA(VLOOKUP($A21,'Figure B2.2. (2)'!$A$66:$D$99,4,0)),"NA",VLOOKUP($A21,'Figure B2.2. (2)'!$A$66:$D$99,4,0))</f>
        <v>3.1363011998332802</v>
      </c>
      <c r="K21" s="707">
        <f t="shared" ca="1" si="10"/>
        <v>11.092352266983999</v>
      </c>
      <c r="L21" s="707" t="str">
        <f t="shared" si="15"/>
        <v>NA</v>
      </c>
      <c r="M21" s="707" t="str">
        <f t="shared" si="16"/>
        <v>NA</v>
      </c>
      <c r="N21" s="709">
        <f t="shared" si="0"/>
        <v>86.750878575868995</v>
      </c>
      <c r="O21" s="709">
        <f t="shared" si="25"/>
        <v>86.992338016459001</v>
      </c>
      <c r="P21" s="709" t="str">
        <f t="shared" si="1"/>
        <v>NA</v>
      </c>
      <c r="Q21" s="709" t="str">
        <f t="shared" si="21"/>
        <v>NA</v>
      </c>
      <c r="R21" s="709" t="str">
        <f t="shared" si="18"/>
        <v>NA</v>
      </c>
      <c r="S21" s="709" t="str">
        <f t="shared" si="22"/>
        <v>NA</v>
      </c>
      <c r="T21" s="709" t="str">
        <f t="shared" si="19"/>
        <v>NA</v>
      </c>
      <c r="U21" s="709" t="str">
        <f t="shared" si="23"/>
        <v>NA</v>
      </c>
      <c r="V21" s="709" t="str">
        <f t="shared" si="24"/>
        <v>NA</v>
      </c>
      <c r="W21" s="709" t="str">
        <f t="shared" si="20"/>
        <v>NA</v>
      </c>
      <c r="X21" s="709" t="str">
        <f t="shared" si="13"/>
        <v>NA</v>
      </c>
      <c r="Y21" s="709" t="str">
        <f t="shared" si="14"/>
        <v>NA</v>
      </c>
      <c r="Z21" s="709">
        <f t="shared" si="3"/>
        <v>8.3768620622943999</v>
      </c>
      <c r="AA21" s="709">
        <f t="shared" si="4"/>
        <v>18.581930740956</v>
      </c>
      <c r="AB21" s="709">
        <f t="shared" si="5"/>
        <v>34.068485200231997</v>
      </c>
      <c r="AC21" s="709">
        <f t="shared" si="6"/>
        <v>38.972721996517599</v>
      </c>
      <c r="AD21" s="709">
        <f t="shared" si="11"/>
        <v>26.9587928032504</v>
      </c>
      <c r="AE21" s="709">
        <f t="shared" si="8"/>
        <v>92.832269297737</v>
      </c>
      <c r="AF21" s="709">
        <f t="shared" si="9"/>
        <v>7.1677307022630004</v>
      </c>
    </row>
    <row r="22" spans="1:32">
      <c r="A22" s="734" t="s">
        <v>32</v>
      </c>
      <c r="B22" s="734" t="s">
        <v>466</v>
      </c>
      <c r="C22" s="750" t="s">
        <v>429</v>
      </c>
      <c r="D22" s="709">
        <f>IF(ISNA(VLOOKUP($A22,'Figure B1.3. (2)'!$A$53:$B$86,2,0)),"NA",VLOOKUP($A22,'Figure B1.3. (2)'!$A$53:$B$86,2,0))</f>
        <v>5078.6233819134004</v>
      </c>
      <c r="E22" s="709" t="str">
        <f>IF(ISNA(VLOOKUP($A22,'Figure B1.3. (2)'!$D$51:$E$82,2,0)),"NA",VLOOKUP($A22,'Figure B1.3. (2)'!$D$51:$E$82,2,0))</f>
        <v>NA</v>
      </c>
      <c r="F22" s="709">
        <f>IF(ISNA(VLOOKUP($A22,'Figure B1.4. (2)'!$A$41:$C$73,2,0)),"NA",VLOOKUP($A22,'Figure B1.4. (2)'!$A$41:$C$73,2,0))</f>
        <v>20649.743592381001</v>
      </c>
      <c r="G22" s="709">
        <f>IF(ISNA(VLOOKUP($A22,'Figure B1.4. (2)'!$A$41:$C$73,3,0)),"NA",VLOOKUP($A22,'Figure B1.4. (2)'!$A$41:$C$73,3,0))</f>
        <v>28539.861784543999</v>
      </c>
      <c r="H22" s="707">
        <f>IF(ISNA(VLOOKUP($A22,'Figure B2.2. (2)'!$A$66:$D$99,2,0)),"NA",VLOOKUP($A22,'Figure B2.2. (2)'!$A$66:$D$99,2,0))</f>
        <v>2.6440218487207301</v>
      </c>
      <c r="I22" s="707">
        <f>IF(ISNA(VLOOKUP($A22,'Figure B2.2. (2)'!$A$66:$D$99,3,0)),"NA",VLOOKUP($A22,'Figure B2.2. (2)'!$A$66:$D$99,3,0))</f>
        <v>6.2644745486770001E-2</v>
      </c>
      <c r="J22" s="707">
        <f>IF(ISNA(VLOOKUP($A22,'Figure B2.2. (2)'!$A$66:$D$99,4,0)),"NA",VLOOKUP($A22,'Figure B2.2. (2)'!$A$66:$D$99,4,0))</f>
        <v>2.7066665942074999</v>
      </c>
      <c r="K22" s="707">
        <f t="shared" ca="1" si="10"/>
        <v>11.290701144511999</v>
      </c>
      <c r="L22" s="707" t="str">
        <f t="shared" si="15"/>
        <v>NA</v>
      </c>
      <c r="M22" s="707" t="str">
        <f t="shared" si="16"/>
        <v>NA</v>
      </c>
      <c r="N22" s="709" t="str">
        <f t="shared" si="0"/>
        <v>NA</v>
      </c>
      <c r="O22" s="709" t="str">
        <f t="shared" si="25"/>
        <v>NA</v>
      </c>
      <c r="P22" s="709" t="str">
        <f t="shared" si="1"/>
        <v>NA</v>
      </c>
      <c r="Q22" s="709" t="str">
        <f t="shared" si="21"/>
        <v>NA</v>
      </c>
      <c r="R22" s="709" t="str">
        <f t="shared" si="18"/>
        <v>NA</v>
      </c>
      <c r="S22" s="709" t="str">
        <f t="shared" si="22"/>
        <v>NA</v>
      </c>
      <c r="T22" s="709" t="str">
        <f t="shared" si="19"/>
        <v>NA</v>
      </c>
      <c r="U22" s="709" t="str">
        <f t="shared" si="23"/>
        <v>NA</v>
      </c>
      <c r="V22" s="709" t="str">
        <f t="shared" si="24"/>
        <v>NA</v>
      </c>
      <c r="W22" s="709" t="str">
        <f t="shared" si="20"/>
        <v>NA</v>
      </c>
      <c r="X22" s="709" t="str">
        <f t="shared" si="13"/>
        <v>NA</v>
      </c>
      <c r="Y22" s="709" t="str">
        <f t="shared" si="14"/>
        <v>NA</v>
      </c>
      <c r="Z22" s="709">
        <f t="shared" si="3"/>
        <v>3.392312385601</v>
      </c>
      <c r="AA22" s="709">
        <f t="shared" si="4"/>
        <v>16.924954240390001</v>
      </c>
      <c r="AB22" s="709">
        <f t="shared" si="5"/>
        <v>39.194630872483003</v>
      </c>
      <c r="AC22" s="709">
        <f t="shared" si="6"/>
        <v>40.488102501525987</v>
      </c>
      <c r="AD22" s="709">
        <f t="shared" si="11"/>
        <v>20.317266625991</v>
      </c>
      <c r="AE22" s="709">
        <f t="shared" si="8"/>
        <v>97.085653358607004</v>
      </c>
      <c r="AF22" s="709">
        <f t="shared" si="9"/>
        <v>2.9143466413929957</v>
      </c>
    </row>
    <row r="23" spans="1:32">
      <c r="A23" s="734" t="s">
        <v>75</v>
      </c>
      <c r="B23" s="734" t="s">
        <v>467</v>
      </c>
      <c r="C23" s="750" t="s">
        <v>446</v>
      </c>
      <c r="D23" s="709">
        <f>IF(ISNA(VLOOKUP($A23,'Figure B1.3. (2)'!$A$53:$B$86,2,0)),"NA",VLOOKUP($A23,'Figure B1.3. (2)'!$A$53:$B$86,2,0))</f>
        <v>17959.423879247999</v>
      </c>
      <c r="E23" s="709">
        <f>IF(ISNA(VLOOKUP($A23,'Figure B1.3. (2)'!$D$51:$E$82,2,0)),"NA",VLOOKUP($A23,'Figure B1.3. (2)'!$D$51:$E$82,2,0))</f>
        <v>20076.431849843</v>
      </c>
      <c r="F23" s="709">
        <f>IF(ISNA(VLOOKUP($A23,'Figure B1.4. (2)'!$A$41:$C$73,2,0)),"NA",VLOOKUP($A23,'Figure B1.4. (2)'!$A$41:$C$73,2,0))</f>
        <v>105115.30586199</v>
      </c>
      <c r="G23" s="709">
        <f>IF(ISNA(VLOOKUP($A23,'Figure B1.4. (2)'!$A$41:$C$73,3,0)),"NA",VLOOKUP($A23,'Figure B1.4. (2)'!$A$41:$C$73,3,0))</f>
        <v>69216.948316330003</v>
      </c>
      <c r="H23" s="707">
        <f>IF(ISNA(VLOOKUP($A23,'Figure B2.2. (2)'!$A$66:$D$99,2,0)),"NA",VLOOKUP($A23,'Figure B2.2. (2)'!$A$66:$D$99,2,0))</f>
        <v>2.8496813653875099</v>
      </c>
      <c r="I23" s="707">
        <f>IF(ISNA(VLOOKUP($A23,'Figure B2.2. (2)'!$A$66:$D$99,3,0)),"NA",VLOOKUP($A23,'Figure B2.2. (2)'!$A$66:$D$99,3,0))</f>
        <v>8.4645783748130005E-2</v>
      </c>
      <c r="J23" s="707">
        <f>IF(ISNA(VLOOKUP($A23,'Figure B2.2. (2)'!$A$66:$D$99,4,0)),"NA",VLOOKUP($A23,'Figure B2.2. (2)'!$A$66:$D$99,4,0))</f>
        <v>2.93432714913564</v>
      </c>
      <c r="K23" s="707" t="str">
        <f t="shared" ca="1" si="10"/>
        <v>NA</v>
      </c>
      <c r="L23" s="707">
        <f t="shared" si="15"/>
        <v>12.420989853739146</v>
      </c>
      <c r="M23" s="707">
        <f t="shared" si="16"/>
        <v>11.546665957626429</v>
      </c>
      <c r="N23" s="709">
        <f t="shared" si="0"/>
        <v>89.862586491638993</v>
      </c>
      <c r="O23" s="709">
        <f t="shared" si="25"/>
        <v>92.272184026735999</v>
      </c>
      <c r="P23" s="709">
        <f t="shared" si="1"/>
        <v>63.457348386770036</v>
      </c>
      <c r="Q23" s="709">
        <f t="shared" si="21"/>
        <v>70.615982539824003</v>
      </c>
      <c r="R23" s="709">
        <f t="shared" si="18"/>
        <v>11506.090537343571</v>
      </c>
      <c r="S23" s="709">
        <f t="shared" si="22"/>
        <v>8117.5143332958505</v>
      </c>
      <c r="T23" s="709">
        <f t="shared" si="19"/>
        <v>6132.1310661860589</v>
      </c>
      <c r="U23" s="709">
        <f t="shared" si="23"/>
        <v>-584.10497520771617</v>
      </c>
      <c r="V23" s="709">
        <f t="shared" si="24"/>
        <v>-558.76331919622919</v>
      </c>
      <c r="W23" s="709">
        <f t="shared" si="20"/>
        <v>3128.2515615137404</v>
      </c>
      <c r="X23" s="709">
        <f t="shared" si="13"/>
        <v>108.49429870282476</v>
      </c>
      <c r="Y23" s="709">
        <f t="shared" si="14"/>
        <v>123.48189742338613</v>
      </c>
      <c r="Z23" s="709">
        <f t="shared" si="3"/>
        <v>23.005993545412998</v>
      </c>
      <c r="AA23" s="709">
        <f t="shared" si="4"/>
        <v>33.725218994929001</v>
      </c>
      <c r="AB23" s="709">
        <f t="shared" si="5"/>
        <v>23.098201936376</v>
      </c>
      <c r="AC23" s="709">
        <f t="shared" si="6"/>
        <v>20.170585523282007</v>
      </c>
      <c r="AD23" s="709">
        <f t="shared" si="11"/>
        <v>56.731212540342</v>
      </c>
      <c r="AE23" s="709">
        <f t="shared" si="8"/>
        <v>74.504379898571003</v>
      </c>
      <c r="AF23" s="709">
        <f t="shared" si="9"/>
        <v>25.495620101428997</v>
      </c>
    </row>
    <row r="24" spans="1:32">
      <c r="A24" s="734" t="s">
        <v>17</v>
      </c>
      <c r="B24" s="734" t="s">
        <v>468</v>
      </c>
      <c r="C24" s="750" t="s">
        <v>430</v>
      </c>
      <c r="D24" s="709">
        <f>IF(ISNA(VLOOKUP($A24,'Figure B1.3. (2)'!$A$53:$B$86,2,0)),"NA",VLOOKUP($A24,'Figure B1.3. (2)'!$A$53:$B$86,2,0))</f>
        <v>8371.3864267076005</v>
      </c>
      <c r="E24" s="709">
        <f>IF(ISNA(VLOOKUP($A24,'Figure B1.3. (2)'!$D$51:$E$82,2,0)),"NA",VLOOKUP($A24,'Figure B1.3. (2)'!$D$51:$E$82,2,0))</f>
        <v>12333.867767973001</v>
      </c>
      <c r="F24" s="709">
        <f>IF(ISNA(VLOOKUP($A24,'Figure B1.4. (2)'!$A$41:$C$73,2,0)),"NA",VLOOKUP($A24,'Figure B1.4. (2)'!$A$41:$C$73,2,0))</f>
        <v>53410.205656785998</v>
      </c>
      <c r="G24" s="709">
        <f>IF(ISNA(VLOOKUP($A24,'Figure B1.4. (2)'!$A$41:$C$73,3,0)),"NA",VLOOKUP($A24,'Figure B1.4. (2)'!$A$41:$C$73,3,0))</f>
        <v>48399.251928366997</v>
      </c>
      <c r="H24" s="707">
        <f>IF(ISNA(VLOOKUP($A24,'Figure B2.2. (2)'!$A$66:$D$99,2,0)),"NA",VLOOKUP($A24,'Figure B2.2. (2)'!$A$66:$D$99,2,0))</f>
        <v>3.4370713578190699</v>
      </c>
      <c r="I24" s="707">
        <f>IF(ISNA(VLOOKUP($A24,'Figure B2.2. (2)'!$A$66:$D$99,3,0)),"NA",VLOOKUP($A24,'Figure B2.2. (2)'!$A$66:$D$99,3,0))</f>
        <v>0.36947217791281001</v>
      </c>
      <c r="J24" s="707">
        <f>IF(ISNA(VLOOKUP($A24,'Figure B2.2. (2)'!$A$66:$D$99,4,0)),"NA",VLOOKUP($A24,'Figure B2.2. (2)'!$A$66:$D$99,4,0))</f>
        <v>3.8065435357318798</v>
      </c>
      <c r="K24" s="707">
        <f t="shared" ca="1" si="10"/>
        <v>11.254219877643999</v>
      </c>
      <c r="L24" s="707">
        <f t="shared" si="15"/>
        <v>6.6899365252689584</v>
      </c>
      <c r="M24" s="707">
        <f t="shared" si="16"/>
        <v>8.4719513856709536</v>
      </c>
      <c r="N24" s="709">
        <f t="shared" si="0"/>
        <v>88.161316290586001</v>
      </c>
      <c r="O24" s="709">
        <f t="shared" si="25"/>
        <v>87.024622239832993</v>
      </c>
      <c r="P24" s="709" t="str">
        <f t="shared" si="1"/>
        <v>NA</v>
      </c>
      <c r="Q24" s="709" t="str">
        <f t="shared" si="21"/>
        <v>NA</v>
      </c>
      <c r="R24" s="709">
        <f t="shared" si="18"/>
        <v>4096.6805353999462</v>
      </c>
      <c r="S24" s="709">
        <f t="shared" si="22"/>
        <v>708.10433135222638</v>
      </c>
      <c r="T24" s="709">
        <f t="shared" si="19"/>
        <v>1500.5110444415168</v>
      </c>
      <c r="U24" s="709">
        <f t="shared" si="23"/>
        <v>334.59932655969055</v>
      </c>
      <c r="V24" s="709">
        <f t="shared" si="24"/>
        <v>-347.23274036983008</v>
      </c>
      <c r="W24" s="709">
        <f t="shared" si="20"/>
        <v>-779.77329927915116</v>
      </c>
      <c r="X24" s="709">
        <f t="shared" si="13"/>
        <v>68.349891944015113</v>
      </c>
      <c r="Y24" s="709">
        <f t="shared" si="14"/>
        <v>85.282052225592466</v>
      </c>
      <c r="Z24" s="709">
        <f t="shared" si="3"/>
        <v>16.376007028168999</v>
      </c>
      <c r="AA24" s="709">
        <f t="shared" si="4"/>
        <v>26.947793416700002</v>
      </c>
      <c r="AB24" s="709">
        <f t="shared" si="5"/>
        <v>19.876259369332999</v>
      </c>
      <c r="AC24" s="709">
        <f t="shared" si="6"/>
        <v>36.799940185798</v>
      </c>
      <c r="AD24" s="709">
        <f t="shared" si="11"/>
        <v>43.323800444869001</v>
      </c>
      <c r="AE24" s="709">
        <f t="shared" si="8"/>
        <v>85.932447335465</v>
      </c>
      <c r="AF24" s="709">
        <f t="shared" si="9"/>
        <v>14.067552664535</v>
      </c>
    </row>
    <row r="25" spans="1:32">
      <c r="A25" s="734" t="s">
        <v>22</v>
      </c>
      <c r="B25" s="734" t="s">
        <v>469</v>
      </c>
      <c r="C25" s="750" t="s">
        <v>431</v>
      </c>
      <c r="D25" s="709">
        <f>IF(ISNA(VLOOKUP($A25,'Figure B1.3. (2)'!$A$53:$B$86,2,0)),"NA",VLOOKUP($A25,'Figure B1.3. (2)'!$A$53:$B$86,2,0))</f>
        <v>7354.2224770002003</v>
      </c>
      <c r="E25" s="709">
        <f>IF(ISNA(VLOOKUP($A25,'Figure B1.3. (2)'!$D$51:$E$82,2,0)),"NA",VLOOKUP($A25,'Figure B1.3. (2)'!$D$51:$E$82,2,0))</f>
        <v>9191.0443006301994</v>
      </c>
      <c r="F25" s="709">
        <f>IF(ISNA(VLOOKUP($A25,'Figure B1.4. (2)'!$A$41:$C$73,2,0)),"NA",VLOOKUP($A25,'Figure B1.4. (2)'!$A$41:$C$73,2,0))</f>
        <v>44065.903701802999</v>
      </c>
      <c r="G25" s="709">
        <f>IF(ISNA(VLOOKUP($A25,'Figure B1.4. (2)'!$A$41:$C$73,3,0)),"NA",VLOOKUP($A25,'Figure B1.4. (2)'!$A$41:$C$73,3,0))</f>
        <v>38783.249419273998</v>
      </c>
      <c r="H25" s="707">
        <f>IF(ISNA(VLOOKUP($A25,'Figure B2.2. (2)'!$A$66:$D$99,2,0)),"NA",VLOOKUP($A25,'Figure B2.2. (2)'!$A$66:$D$99,2,0))</f>
        <v>3.8770693032326999</v>
      </c>
      <c r="I25" s="707">
        <f>IF(ISNA(VLOOKUP($A25,'Figure B2.2. (2)'!$A$66:$D$99,3,0)),"NA",VLOOKUP($A25,'Figure B2.2. (2)'!$A$66:$D$99,3,0))</f>
        <v>0.80633228745750996</v>
      </c>
      <c r="J25" s="707">
        <f>IF(ISNA(VLOOKUP($A25,'Figure B2.2. (2)'!$A$66:$D$99,4,0)),"NA",VLOOKUP($A25,'Figure B2.2. (2)'!$A$66:$D$99,4,0))</f>
        <v>4.6834015906902096</v>
      </c>
      <c r="K25" s="707">
        <f t="shared" ca="1" si="10"/>
        <v>18.400399685141998</v>
      </c>
      <c r="L25" s="707" t="str">
        <f t="shared" si="15"/>
        <v>NA</v>
      </c>
      <c r="M25" s="707" t="str">
        <f t="shared" si="16"/>
        <v>NA</v>
      </c>
      <c r="N25" s="709" t="str">
        <f t="shared" si="0"/>
        <v>NA</v>
      </c>
      <c r="O25" s="709" t="str">
        <f t="shared" si="25"/>
        <v>NA</v>
      </c>
      <c r="P25" s="709" t="str">
        <f t="shared" si="1"/>
        <v>NA</v>
      </c>
      <c r="Q25" s="709" t="str">
        <f t="shared" si="21"/>
        <v>NA</v>
      </c>
      <c r="R25" s="709" t="str">
        <f t="shared" si="18"/>
        <v>NA</v>
      </c>
      <c r="S25" s="709" t="str">
        <f t="shared" si="22"/>
        <v>NA</v>
      </c>
      <c r="T25" s="709" t="str">
        <f t="shared" si="19"/>
        <v>NA</v>
      </c>
      <c r="U25" s="709" t="str">
        <f t="shared" si="23"/>
        <v>NA</v>
      </c>
      <c r="V25" s="709" t="str">
        <f t="shared" si="24"/>
        <v>NA</v>
      </c>
      <c r="W25" s="709" t="str">
        <f t="shared" si="20"/>
        <v>NA</v>
      </c>
      <c r="X25" s="709">
        <f t="shared" si="13"/>
        <v>84.739639077815966</v>
      </c>
      <c r="Y25" s="709">
        <f t="shared" si="14"/>
        <v>86.974405998609768</v>
      </c>
      <c r="Z25" s="709">
        <f t="shared" si="3"/>
        <v>11.587500412038001</v>
      </c>
      <c r="AA25" s="709">
        <f t="shared" si="4"/>
        <v>22.095419784421999</v>
      </c>
      <c r="AB25" s="709">
        <f t="shared" si="5"/>
        <v>26.934601311929001</v>
      </c>
      <c r="AC25" s="709">
        <f t="shared" si="6"/>
        <v>39.382478491610996</v>
      </c>
      <c r="AD25" s="709">
        <f t="shared" si="11"/>
        <v>33.682920196460003</v>
      </c>
      <c r="AE25" s="709">
        <f t="shared" si="8"/>
        <v>83.840589219056</v>
      </c>
      <c r="AF25" s="709">
        <f t="shared" si="9"/>
        <v>16.159410780944</v>
      </c>
    </row>
    <row r="26" spans="1:32">
      <c r="A26" s="734" t="s">
        <v>2</v>
      </c>
      <c r="B26" s="734" t="s">
        <v>470</v>
      </c>
      <c r="C26" s="750" t="s">
        <v>432</v>
      </c>
      <c r="D26" s="709">
        <f>IF(ISNA(VLOOKUP($A26,'Figure B1.3. (2)'!$A$53:$B$86,2,0)),"NA",VLOOKUP($A26,'Figure B1.3. (2)'!$A$53:$B$86,2,0))</f>
        <v>13273.921407374</v>
      </c>
      <c r="E26" s="709">
        <f>IF(ISNA(VLOOKUP($A26,'Figure B1.3. (2)'!$D$51:$E$82,2,0)),"NA",VLOOKUP($A26,'Figure B1.3. (2)'!$D$51:$E$82,2,0))</f>
        <v>14103.296159666001</v>
      </c>
      <c r="F26" s="709">
        <f>IF(ISNA(VLOOKUP($A26,'Figure B1.4. (2)'!$A$41:$C$73,2,0)),"NA",VLOOKUP($A26,'Figure B1.4. (2)'!$A$41:$C$73,2,0))</f>
        <v>92585.854705056001</v>
      </c>
      <c r="G26" s="709">
        <f>IF(ISNA(VLOOKUP($A26,'Figure B1.4. (2)'!$A$41:$C$73,3,0)),"NA",VLOOKUP($A26,'Figure B1.4. (2)'!$A$41:$C$73,3,0))</f>
        <v>42352.742502624998</v>
      </c>
      <c r="H26" s="707">
        <f>IF(ISNA(VLOOKUP($A26,'Figure B2.2. (2)'!$A$66:$D$99,2,0)),"NA",VLOOKUP($A26,'Figure B2.2. (2)'!$A$66:$D$99,2,0))</f>
        <v>4.6733898324004404</v>
      </c>
      <c r="I26" s="707">
        <f>IF(ISNA(VLOOKUP($A26,'Figure B2.2. (2)'!$A$66:$D$99,3,0)),"NA",VLOOKUP($A26,'Figure B2.2. (2)'!$A$66:$D$99,3,0))</f>
        <v>0</v>
      </c>
      <c r="J26" s="707">
        <f>IF(ISNA(VLOOKUP($A26,'Figure B2.2. (2)'!$A$66:$D$99,4,0)),"NA",VLOOKUP($A26,'Figure B2.2. (2)'!$A$66:$D$99,4,0))</f>
        <v>4.6733898324004404</v>
      </c>
      <c r="K26" s="707">
        <f t="shared" ca="1" si="10"/>
        <v>12.993187519228</v>
      </c>
      <c r="L26" s="707">
        <f t="shared" si="15"/>
        <v>8.0072124855077345</v>
      </c>
      <c r="M26" s="707">
        <f t="shared" si="16"/>
        <v>8.5055650541976764</v>
      </c>
      <c r="N26" s="709">
        <f t="shared" si="0"/>
        <v>87.903706352043997</v>
      </c>
      <c r="O26" s="709">
        <f t="shared" si="25"/>
        <v>87.903706352043997</v>
      </c>
      <c r="P26" s="709" t="str">
        <f t="shared" si="1"/>
        <v>NA</v>
      </c>
      <c r="Q26" s="709" t="str">
        <f t="shared" si="21"/>
        <v>NA</v>
      </c>
      <c r="R26" s="709">
        <f t="shared" si="18"/>
        <v>4503.6393248510121</v>
      </c>
      <c r="S26" s="709">
        <f t="shared" si="22"/>
        <v>1115.0631208032923</v>
      </c>
      <c r="T26" s="709">
        <f t="shared" si="19"/>
        <v>-41.396139089773193</v>
      </c>
      <c r="U26" s="709">
        <f t="shared" si="23"/>
        <v>-211.2625664188912</v>
      </c>
      <c r="V26" s="709">
        <f t="shared" si="24"/>
        <v>125.93354381668398</v>
      </c>
      <c r="W26" s="709">
        <f t="shared" si="20"/>
        <v>1241.7882824952731</v>
      </c>
      <c r="X26" s="709">
        <f t="shared" si="13"/>
        <v>69.947136146360393</v>
      </c>
      <c r="Y26" s="709">
        <f t="shared" si="14"/>
        <v>69.947136146360393</v>
      </c>
      <c r="Z26" s="709">
        <f t="shared" si="3"/>
        <v>12.737035467006001</v>
      </c>
      <c r="AA26" s="709">
        <f t="shared" si="4"/>
        <v>26.9845979935</v>
      </c>
      <c r="AB26" s="709">
        <f t="shared" si="5"/>
        <v>28.202628232302001</v>
      </c>
      <c r="AC26" s="709">
        <f t="shared" si="6"/>
        <v>32.075738307191997</v>
      </c>
      <c r="AD26" s="709">
        <f t="shared" si="11"/>
        <v>39.721633460505998</v>
      </c>
      <c r="AE26" s="709">
        <f t="shared" si="8"/>
        <v>74.794404408648006</v>
      </c>
      <c r="AF26" s="709">
        <f t="shared" si="9"/>
        <v>25.205595591351994</v>
      </c>
    </row>
    <row r="27" spans="1:32">
      <c r="A27" s="734" t="s">
        <v>28</v>
      </c>
      <c r="B27" s="734" t="s">
        <v>471</v>
      </c>
      <c r="C27" s="750" t="s">
        <v>433</v>
      </c>
      <c r="D27" s="709">
        <f>IF(ISNA(VLOOKUP($A27,'Figure B1.3. (2)'!$A$53:$B$86,2,0)),"NA",VLOOKUP($A27,'Figure B1.3. (2)'!$A$53:$B$86,2,0))</f>
        <v>6919.0636976739997</v>
      </c>
      <c r="E27" s="709">
        <f>IF(ISNA(VLOOKUP($A27,'Figure B1.3. (2)'!$D$51:$E$82,2,0)),"NA",VLOOKUP($A27,'Figure B1.3. (2)'!$D$51:$E$82,2,0))</f>
        <v>6900.1839114019003</v>
      </c>
      <c r="F27" s="709">
        <f>IF(ISNA(VLOOKUP($A27,'Figure B1.4. (2)'!$A$41:$C$73,2,0)),"NA",VLOOKUP($A27,'Figure B1.4. (2)'!$A$41:$C$73,2,0))</f>
        <v>41416.958433961998</v>
      </c>
      <c r="G27" s="709">
        <f>IF(ISNA(VLOOKUP($A27,'Figure B1.4. (2)'!$A$41:$C$73,3,0)),"NA",VLOOKUP($A27,'Figure B1.4. (2)'!$A$41:$C$73,3,0))</f>
        <v>20793.546165725998</v>
      </c>
      <c r="H27" s="707">
        <f>IF(ISNA(VLOOKUP($A27,'Figure B2.2. (2)'!$A$66:$D$99,2,0)),"NA",VLOOKUP($A27,'Figure B2.2. (2)'!$A$66:$D$99,2,0))</f>
        <v>3.1245771691571704</v>
      </c>
      <c r="I27" s="707">
        <f>IF(ISNA(VLOOKUP($A27,'Figure B2.2. (2)'!$A$66:$D$99,3,0)),"NA",VLOOKUP($A27,'Figure B2.2. (2)'!$A$66:$D$99,3,0))</f>
        <v>0.25915580423251999</v>
      </c>
      <c r="J27" s="707">
        <f>IF(ISNA(VLOOKUP($A27,'Figure B2.2. (2)'!$A$66:$D$99,4,0)),"NA",VLOOKUP($A27,'Figure B2.2. (2)'!$A$66:$D$99,4,0))</f>
        <v>3.3837329733896904</v>
      </c>
      <c r="K27" s="707">
        <f t="shared" ca="1" si="10"/>
        <v>10.272993147934001</v>
      </c>
      <c r="L27" s="707">
        <f t="shared" si="15"/>
        <v>8.7490435313073682</v>
      </c>
      <c r="M27" s="707">
        <f t="shared" si="16"/>
        <v>9.3618009800236131</v>
      </c>
      <c r="N27" s="709">
        <f t="shared" si="0"/>
        <v>95.202071075846007</v>
      </c>
      <c r="O27" s="709">
        <f t="shared" si="25"/>
        <v>97.659757553166997</v>
      </c>
      <c r="P27" s="709" t="str">
        <f t="shared" si="1"/>
        <v>NA</v>
      </c>
      <c r="Q27" s="709" t="str">
        <f t="shared" si="21"/>
        <v>NA</v>
      </c>
      <c r="R27" s="709">
        <f t="shared" si="18"/>
        <v>2364.5515117431619</v>
      </c>
      <c r="S27" s="709">
        <f t="shared" si="22"/>
        <v>-1024.0246923045579</v>
      </c>
      <c r="T27" s="709">
        <f t="shared" si="19"/>
        <v>-1696.9041076164131</v>
      </c>
      <c r="U27" s="709">
        <f t="shared" si="23"/>
        <v>-359.84808750405767</v>
      </c>
      <c r="V27" s="709">
        <f t="shared" si="24"/>
        <v>671.00288724561972</v>
      </c>
      <c r="W27" s="709">
        <f t="shared" si="20"/>
        <v>361.72461557029357</v>
      </c>
      <c r="X27" s="709">
        <f t="shared" si="13"/>
        <v>81.595323334125212</v>
      </c>
      <c r="Y27" s="709">
        <f t="shared" si="14"/>
        <v>82.913621080081228</v>
      </c>
      <c r="Z27" s="709">
        <f t="shared" si="3"/>
        <v>9.0558283341460992</v>
      </c>
      <c r="AA27" s="709">
        <f t="shared" si="4"/>
        <v>25.919858334004005</v>
      </c>
      <c r="AB27" s="709">
        <f t="shared" si="5"/>
        <v>38.318947353468999</v>
      </c>
      <c r="AC27" s="709">
        <f t="shared" si="6"/>
        <v>26.705365978380897</v>
      </c>
      <c r="AD27" s="709">
        <f t="shared" si="11"/>
        <v>34.975686668150104</v>
      </c>
      <c r="AE27" s="709">
        <f t="shared" si="8"/>
        <v>85.342872429581007</v>
      </c>
      <c r="AF27" s="709">
        <f t="shared" si="9"/>
        <v>14.657127570418993</v>
      </c>
    </row>
    <row r="28" spans="1:32">
      <c r="A28" s="734" t="s">
        <v>23</v>
      </c>
      <c r="B28" s="734" t="s">
        <v>472</v>
      </c>
      <c r="C28" s="750" t="s">
        <v>434</v>
      </c>
      <c r="D28" s="709">
        <f>IF(ISNA(VLOOKUP($A28,'Figure B1.3. (2)'!$A$53:$B$86,2,0)),"NA",VLOOKUP($A28,'Figure B1.3. (2)'!$A$53:$B$86,2,0))</f>
        <v>7257.5504154340997</v>
      </c>
      <c r="E28" s="709">
        <f>IF(ISNA(VLOOKUP($A28,'Figure B1.3. (2)'!$D$51:$E$82,2,0)),"NA",VLOOKUP($A28,'Figure B1.3. (2)'!$D$51:$E$82,2,0))</f>
        <v>9667.2457028340996</v>
      </c>
      <c r="F28" s="709">
        <f>IF(ISNA(VLOOKUP($A28,'Figure B1.4. (2)'!$A$41:$C$73,2,0)),"NA",VLOOKUP($A28,'Figure B1.4. (2)'!$A$41:$C$73,2,0))</f>
        <v>47251.497563817</v>
      </c>
      <c r="G28" s="709">
        <f>IF(ISNA(VLOOKUP($A28,'Figure B1.4. (2)'!$A$41:$C$73,3,0)),"NA",VLOOKUP($A28,'Figure B1.4. (2)'!$A$41:$C$73,3,0))</f>
        <v>33406.030802989</v>
      </c>
      <c r="H28" s="707">
        <f>IF(ISNA(VLOOKUP($A28,'Figure B2.2. (2)'!$A$66:$D$99,2,0)),"NA",VLOOKUP($A28,'Figure B2.2. (2)'!$A$66:$D$99,2,0))</f>
        <v>4.2260159431791005</v>
      </c>
      <c r="I28" s="707">
        <f>IF(ISNA(VLOOKUP($A28,'Figure B2.2. (2)'!$A$66:$D$99,3,0)),"NA",VLOOKUP($A28,'Figure B2.2. (2)'!$A$66:$D$99,3,0))</f>
        <v>0.49800580821127005</v>
      </c>
      <c r="J28" s="707">
        <f>IF(ISNA(VLOOKUP($A28,'Figure B2.2. (2)'!$A$66:$D$99,4,0)),"NA",VLOOKUP($A28,'Figure B2.2. (2)'!$A$66:$D$99,4,0))</f>
        <v>4.7240217513903708</v>
      </c>
      <c r="K28" s="707">
        <f t="shared" ca="1" si="10"/>
        <v>9.5732640656912995</v>
      </c>
      <c r="L28" s="707">
        <f t="shared" si="15"/>
        <v>9.6742811289777872</v>
      </c>
      <c r="M28" s="707">
        <f t="shared" si="16"/>
        <v>13.57558085565009</v>
      </c>
      <c r="N28" s="709">
        <f t="shared" si="0"/>
        <v>96.579929735066997</v>
      </c>
      <c r="O28" s="709">
        <f t="shared" si="25"/>
        <v>96.382767825824004</v>
      </c>
      <c r="P28" s="709">
        <f t="shared" si="1"/>
        <v>59.129088339710087</v>
      </c>
      <c r="Q28" s="709">
        <f t="shared" si="21"/>
        <v>61.222956469227</v>
      </c>
      <c r="R28" s="709">
        <f t="shared" si="18"/>
        <v>3894.4900007179408</v>
      </c>
      <c r="S28" s="709">
        <f t="shared" si="22"/>
        <v>505.91379667022102</v>
      </c>
      <c r="T28" s="709">
        <f t="shared" si="19"/>
        <v>-571.18169071150749</v>
      </c>
      <c r="U28" s="709">
        <f t="shared" si="23"/>
        <v>-96.549284435419125</v>
      </c>
      <c r="V28" s="709">
        <f t="shared" si="24"/>
        <v>451.60431443800729</v>
      </c>
      <c r="W28" s="709">
        <f t="shared" si="20"/>
        <v>722.04045737913998</v>
      </c>
      <c r="X28" s="709" t="str">
        <f t="shared" si="13"/>
        <v>NA</v>
      </c>
      <c r="Y28" s="709" t="str">
        <f t="shared" si="14"/>
        <v>NA</v>
      </c>
      <c r="Z28" s="709">
        <f t="shared" si="3"/>
        <v>1.5593921553026999</v>
      </c>
      <c r="AA28" s="709">
        <f t="shared" si="4"/>
        <v>28.212268279099</v>
      </c>
      <c r="AB28" s="709">
        <f t="shared" si="5"/>
        <v>35.018696793699</v>
      </c>
      <c r="AC28" s="709">
        <f t="shared" si="6"/>
        <v>35.209642771899304</v>
      </c>
      <c r="AD28" s="709">
        <f t="shared" si="11"/>
        <v>29.771660434401699</v>
      </c>
      <c r="AE28" s="709">
        <f t="shared" si="8"/>
        <v>79.843265176227007</v>
      </c>
      <c r="AF28" s="709">
        <f t="shared" si="9"/>
        <v>20.156734823772993</v>
      </c>
    </row>
    <row r="29" spans="1:32">
      <c r="A29" s="734" t="s">
        <v>111</v>
      </c>
      <c r="B29" s="734" t="s">
        <v>473</v>
      </c>
      <c r="C29" s="750" t="s">
        <v>435</v>
      </c>
      <c r="D29" s="709" t="str">
        <f>IF(ISNA(VLOOKUP($A29,'Figure B1.3. (2)'!$A$53:$B$86,2,0)),"NA",VLOOKUP($A29,'Figure B1.3. (2)'!$A$53:$B$86,2,0))</f>
        <v>NA</v>
      </c>
      <c r="E29" s="709" t="str">
        <f>IF(ISNA(VLOOKUP($A29,'Figure B1.3. (2)'!$D$51:$E$82,2,0)),"NA",VLOOKUP($A29,'Figure B1.3. (2)'!$D$51:$E$82,2,0))</f>
        <v>NA</v>
      </c>
      <c r="F29" s="709" t="str">
        <f>IF(ISNA(VLOOKUP($A29,'Figure B1.4. (2)'!$A$41:$C$73,2,0)),"NA",VLOOKUP($A29,'Figure B1.4. (2)'!$A$41:$C$73,2,0))</f>
        <v>NA</v>
      </c>
      <c r="G29" s="709" t="str">
        <f>IF(ISNA(VLOOKUP($A29,'Figure B1.4. (2)'!$A$41:$C$73,3,0)),"NA",VLOOKUP($A29,'Figure B1.4. (2)'!$A$41:$C$73,3,0))</f>
        <v>NA</v>
      </c>
      <c r="H29" s="707">
        <f>IF(ISNA(VLOOKUP($A29,'Figure B2.2. (2)'!$A$66:$D$99,2,0)),"NA",VLOOKUP($A29,'Figure B2.2. (2)'!$A$66:$D$99,2,0))</f>
        <v>2.0700848772851828</v>
      </c>
      <c r="I29" s="707">
        <f>IF(ISNA(VLOOKUP($A29,'Figure B2.2. (2)'!$A$66:$D$99,3,0)),"NA",VLOOKUP($A29,'Figure B2.2. (2)'!$A$66:$D$99,3,0))</f>
        <v>0.27173797396331756</v>
      </c>
      <c r="J29" s="707">
        <f>IF(ISNA(VLOOKUP($A29,'Figure B2.2. (2)'!$A$66:$D$99,4,0)),"NA",VLOOKUP($A29,'Figure B2.2. (2)'!$A$66:$D$99,4,0))</f>
        <v>2.3418228512485002</v>
      </c>
      <c r="K29" s="707" t="str">
        <f t="shared" ca="1" si="10"/>
        <v>NA</v>
      </c>
      <c r="L29" s="707" t="str">
        <f t="shared" si="15"/>
        <v>NA</v>
      </c>
      <c r="M29" s="707" t="str">
        <f t="shared" si="16"/>
        <v>NA</v>
      </c>
      <c r="N29" s="709" t="str">
        <f t="shared" si="0"/>
        <v>NA</v>
      </c>
      <c r="O29" s="709" t="str">
        <f t="shared" si="25"/>
        <v>NA</v>
      </c>
      <c r="P29" s="709" t="str">
        <f t="shared" si="1"/>
        <v>NA</v>
      </c>
      <c r="Q29" s="709" t="str">
        <f t="shared" si="21"/>
        <v>NA</v>
      </c>
      <c r="R29" s="709" t="str">
        <f t="shared" si="18"/>
        <v>NA</v>
      </c>
      <c r="S29" s="709" t="str">
        <f t="shared" si="22"/>
        <v>NA</v>
      </c>
      <c r="T29" s="709" t="str">
        <f t="shared" si="19"/>
        <v>NA</v>
      </c>
      <c r="U29" s="709" t="str">
        <f t="shared" si="23"/>
        <v>NA</v>
      </c>
      <c r="V29" s="709" t="str">
        <f t="shared" si="24"/>
        <v>NA</v>
      </c>
      <c r="W29" s="709" t="str">
        <f t="shared" si="20"/>
        <v>NA</v>
      </c>
      <c r="X29" s="709" t="str">
        <f t="shared" si="13"/>
        <v>NA</v>
      </c>
      <c r="Y29" s="709" t="str">
        <f t="shared" si="14"/>
        <v>NA</v>
      </c>
      <c r="Z29" s="709" t="str">
        <f t="shared" si="3"/>
        <v>NA</v>
      </c>
      <c r="AA29" s="709" t="str">
        <f t="shared" si="4"/>
        <v>NA</v>
      </c>
      <c r="AB29" s="709" t="str">
        <f t="shared" si="5"/>
        <v>NA</v>
      </c>
      <c r="AC29" s="709" t="str">
        <f t="shared" si="6"/>
        <v>NA</v>
      </c>
      <c r="AD29" s="710" t="str">
        <f t="shared" si="7"/>
        <v>NA</v>
      </c>
      <c r="AE29" s="709">
        <f t="shared" si="8"/>
        <v>98.807476881241996</v>
      </c>
      <c r="AF29" s="709">
        <f t="shared" si="9"/>
        <v>1.1925231187580039</v>
      </c>
    </row>
    <row r="30" spans="1:32">
      <c r="A30" s="734" t="s">
        <v>86</v>
      </c>
      <c r="B30" s="734" t="s">
        <v>474</v>
      </c>
      <c r="C30" s="750" t="s">
        <v>436</v>
      </c>
      <c r="D30" s="709">
        <f>IF(ISNA(VLOOKUP($A30,'Figure B1.3. (2)'!$A$53:$B$86,2,0)),"NA",VLOOKUP($A30,'Figure B1.3. (2)'!$A$53:$B$86,2,0))</f>
        <v>5941.7968076713996</v>
      </c>
      <c r="E30" s="709">
        <f>IF(ISNA(VLOOKUP($A30,'Figure B1.3. (2)'!$D$51:$E$82,2,0)),"NA",VLOOKUP($A30,'Figure B1.3. (2)'!$D$51:$E$82,2,0))</f>
        <v>5755.0691871339004</v>
      </c>
      <c r="F30" s="709">
        <f>IF(ISNA(VLOOKUP($A30,'Figure B1.4. (2)'!$A$41:$C$73,2,0)),"NA",VLOOKUP($A30,'Figure B1.4. (2)'!$A$41:$C$73,2,0))</f>
        <v>23628.185419189998</v>
      </c>
      <c r="G30" s="709">
        <f>IF(ISNA(VLOOKUP($A30,'Figure B1.4. (2)'!$A$41:$C$73,3,0)),"NA",VLOOKUP($A30,'Figure B1.4. (2)'!$A$41:$C$73,3,0))</f>
        <v>27125.460919343001</v>
      </c>
      <c r="H30" s="707">
        <f>IF(ISNA(VLOOKUP($A30,'Figure B2.2. (2)'!$A$66:$D$99,2,0)),"NA",VLOOKUP($A30,'Figure B2.2. (2)'!$A$66:$D$99,2,0))</f>
        <v>2.5454439183320599</v>
      </c>
      <c r="I30" s="707">
        <f>IF(ISNA(VLOOKUP($A30,'Figure B2.2. (2)'!$A$66:$D$99,3,0)),"NA",VLOOKUP($A30,'Figure B2.2. (2)'!$A$66:$D$99,3,0))</f>
        <v>0.19847090861540001</v>
      </c>
      <c r="J30" s="707">
        <f>IF(ISNA(VLOOKUP($A30,'Figure B2.2. (2)'!$A$66:$D$99,4,0)),"NA",VLOOKUP($A30,'Figure B2.2. (2)'!$A$66:$D$99,4,0))</f>
        <v>2.74391482694746</v>
      </c>
      <c r="K30" s="707">
        <f t="shared" ca="1" si="10"/>
        <v>8.7331775652482992</v>
      </c>
      <c r="L30" s="707">
        <f t="shared" si="15"/>
        <v>3.4195936722116032</v>
      </c>
      <c r="M30" s="707">
        <f t="shared" si="16"/>
        <v>4.7036294232689828</v>
      </c>
      <c r="N30" s="709">
        <f t="shared" si="0"/>
        <v>97.358437995326994</v>
      </c>
      <c r="O30" s="709">
        <f t="shared" si="25"/>
        <v>97.166594601026006</v>
      </c>
      <c r="P30" s="709">
        <f t="shared" si="1"/>
        <v>51.015734295882055</v>
      </c>
      <c r="Q30" s="709">
        <f t="shared" si="21"/>
        <v>52.399910420019999</v>
      </c>
      <c r="R30" s="709">
        <f t="shared" si="18"/>
        <v>1333.0331006530062</v>
      </c>
      <c r="S30" s="709">
        <f t="shared" si="22"/>
        <v>-2055.5431033947134</v>
      </c>
      <c r="T30" s="709">
        <f t="shared" si="19"/>
        <v>-2182.2953875206854</v>
      </c>
      <c r="U30" s="709">
        <f t="shared" si="23"/>
        <v>-238.41627490925597</v>
      </c>
      <c r="V30" s="709">
        <f t="shared" si="24"/>
        <v>154.87656371711131</v>
      </c>
      <c r="W30" s="709">
        <f t="shared" si="20"/>
        <v>210.2919953181171</v>
      </c>
      <c r="X30" s="709">
        <f t="shared" si="13"/>
        <v>61.147988541294538</v>
      </c>
      <c r="Y30" s="709">
        <f t="shared" si="14"/>
        <v>61.147988541294538</v>
      </c>
      <c r="Z30" s="709">
        <f t="shared" si="3"/>
        <v>6.9280114041339989</v>
      </c>
      <c r="AA30" s="709">
        <f t="shared" si="4"/>
        <v>28.218104062722997</v>
      </c>
      <c r="AB30" s="709">
        <f t="shared" si="5"/>
        <v>36.707056307911998</v>
      </c>
      <c r="AC30" s="709">
        <f t="shared" si="6"/>
        <v>28.146828225231001</v>
      </c>
      <c r="AD30" s="709">
        <f t="shared" si="11"/>
        <v>35.146115466856998</v>
      </c>
      <c r="AE30" s="709">
        <f t="shared" si="8"/>
        <v>90</v>
      </c>
      <c r="AF30" s="709">
        <f t="shared" si="9"/>
        <v>10</v>
      </c>
    </row>
    <row r="31" spans="1:32">
      <c r="A31" s="734" t="s">
        <v>11</v>
      </c>
      <c r="B31" s="734" t="s">
        <v>475</v>
      </c>
      <c r="C31" s="750" t="s">
        <v>437</v>
      </c>
      <c r="D31" s="709">
        <f>IF(ISNA(VLOOKUP($A31,'Figure B1.3. (2)'!$A$53:$B$86,2,0)),"NA",VLOOKUP($A31,'Figure B1.3. (2)'!$A$53:$B$86,2,0))</f>
        <v>9120.5823938119993</v>
      </c>
      <c r="E31" s="709">
        <f>IF(ISNA(VLOOKUP($A31,'Figure B1.3. (2)'!$D$51:$E$82,2,0)),"NA",VLOOKUP($A31,'Figure B1.3. (2)'!$D$51:$E$82,2,0))</f>
        <v>10084.763414818</v>
      </c>
      <c r="F31" s="709">
        <f>IF(ISNA(VLOOKUP($A31,'Figure B1.4. (2)'!$A$41:$C$73,2,0)),"NA",VLOOKUP($A31,'Figure B1.4. (2)'!$A$41:$C$73,2,0))</f>
        <v>53948.329656615002</v>
      </c>
      <c r="G31" s="709">
        <f>IF(ISNA(VLOOKUP($A31,'Figure B1.4. (2)'!$A$41:$C$73,3,0)),"NA",VLOOKUP($A31,'Figure B1.4. (2)'!$A$41:$C$73,3,0))</f>
        <v>29630.826311254001</v>
      </c>
      <c r="H31" s="707">
        <f>IF(ISNA(VLOOKUP($A31,'Figure B2.2. (2)'!$A$66:$D$99,2,0)),"NA",VLOOKUP($A31,'Figure B2.2. (2)'!$A$66:$D$99,2,0))</f>
        <v>3.3290925404676401</v>
      </c>
      <c r="I31" s="707">
        <f>IF(ISNA(VLOOKUP($A31,'Figure B2.2. (2)'!$A$66:$D$99,3,0)),"NA",VLOOKUP($A31,'Figure B2.2. (2)'!$A$66:$D$99,3,0))</f>
        <v>0.33289868654070998</v>
      </c>
      <c r="J31" s="707">
        <f>IF(ISNA(VLOOKUP($A31,'Figure B2.2. (2)'!$A$66:$D$99,4,0)),"NA",VLOOKUP($A31,'Figure B2.2. (2)'!$A$66:$D$99,4,0))</f>
        <v>3.6619912270083503</v>
      </c>
      <c r="K31" s="707">
        <f t="shared" ca="1" si="10"/>
        <v>7.4943413815593001</v>
      </c>
      <c r="L31" s="707">
        <f t="shared" si="15"/>
        <v>7.8208290995616423</v>
      </c>
      <c r="M31" s="707">
        <f t="shared" si="16"/>
        <v>14.953751113104181</v>
      </c>
      <c r="N31" s="709">
        <f t="shared" si="0"/>
        <v>90.835105752103004</v>
      </c>
      <c r="O31" s="709">
        <f t="shared" si="25"/>
        <v>90.838783111395003</v>
      </c>
      <c r="P31" s="709" t="str">
        <f t="shared" si="1"/>
        <v>NA</v>
      </c>
      <c r="Q31" s="709" t="str">
        <f t="shared" si="21"/>
        <v>NA</v>
      </c>
      <c r="R31" s="709">
        <f t="shared" si="18"/>
        <v>4548.2791067938906</v>
      </c>
      <c r="S31" s="709">
        <f t="shared" si="22"/>
        <v>1159.7029027461708</v>
      </c>
      <c r="T31" s="709">
        <f t="shared" si="19"/>
        <v>-679.96799898475581</v>
      </c>
      <c r="U31" s="709">
        <f t="shared" si="23"/>
        <v>-720.27699689355018</v>
      </c>
      <c r="V31" s="709">
        <f t="shared" si="24"/>
        <v>356.13985580762625</v>
      </c>
      <c r="W31" s="709">
        <f t="shared" si="20"/>
        <v>2203.80804281685</v>
      </c>
      <c r="X31" s="709">
        <f t="shared" si="13"/>
        <v>86.247675759968018</v>
      </c>
      <c r="Y31" s="709">
        <f t="shared" si="14"/>
        <v>87.83020192070137</v>
      </c>
      <c r="Z31" s="709">
        <f t="shared" si="3"/>
        <v>5.7155715571557</v>
      </c>
      <c r="AA31" s="709">
        <f t="shared" si="4"/>
        <v>30.363036303629997</v>
      </c>
      <c r="AB31" s="709">
        <f t="shared" si="5"/>
        <v>33.828382838284</v>
      </c>
      <c r="AC31" s="709">
        <f t="shared" si="6"/>
        <v>30.093009300930305</v>
      </c>
      <c r="AD31" s="709">
        <f t="shared" si="11"/>
        <v>36.078607860785695</v>
      </c>
      <c r="AE31" s="709">
        <f t="shared" si="8"/>
        <v>96.939693969396998</v>
      </c>
      <c r="AF31" s="709">
        <f t="shared" si="9"/>
        <v>3.0603060306030017</v>
      </c>
    </row>
    <row r="32" spans="1:32">
      <c r="A32" s="734" t="s">
        <v>26</v>
      </c>
      <c r="B32" s="734" t="s">
        <v>476</v>
      </c>
      <c r="C32" s="750" t="s">
        <v>438</v>
      </c>
      <c r="D32" s="709">
        <f>IF(ISNA(VLOOKUP($A32,'Figure B1.3. (2)'!$A$53:$B$86,2,0)),"NA",VLOOKUP($A32,'Figure B1.3. (2)'!$A$53:$B$86,2,0))</f>
        <v>6955.6399044913996</v>
      </c>
      <c r="E32" s="709">
        <f>IF(ISNA(VLOOKUP($A32,'Figure B1.3. (2)'!$D$51:$E$82,2,0)),"NA",VLOOKUP($A32,'Figure B1.3. (2)'!$D$51:$E$82,2,0))</f>
        <v>8303.2752496279008</v>
      </c>
      <c r="F32" s="709">
        <f>IF(ISNA(VLOOKUP($A32,'Figure B1.4. (2)'!$A$41:$C$73,2,0)),"NA",VLOOKUP($A32,'Figure B1.4. (2)'!$A$41:$C$73,2,0))</f>
        <v>42194.869401327</v>
      </c>
      <c r="G32" s="709">
        <f>IF(ISNA(VLOOKUP($A32,'Figure B1.4. (2)'!$A$41:$C$73,3,0)),"NA",VLOOKUP($A32,'Figure B1.4. (2)'!$A$41:$C$73,3,0))</f>
        <v>30085.772721978999</v>
      </c>
      <c r="H32" s="707">
        <f>IF(ISNA(VLOOKUP($A32,'Figure B2.2. (2)'!$A$66:$D$99,2,0)),"NA",VLOOKUP($A32,'Figure B2.2. (2)'!$A$66:$D$99,2,0))</f>
        <v>2.6647412127934702</v>
      </c>
      <c r="I32" s="707">
        <f>IF(ISNA(VLOOKUP($A32,'Figure B2.2. (2)'!$A$66:$D$99,3,0)),"NA",VLOOKUP($A32,'Figure B2.2. (2)'!$A$66:$D$99,3,0))</f>
        <v>0.36908914428007999</v>
      </c>
      <c r="J32" s="707">
        <f>IF(ISNA(VLOOKUP($A32,'Figure B2.2. (2)'!$A$66:$D$99,4,0)),"NA",VLOOKUP($A32,'Figure B2.2. (2)'!$A$66:$D$99,4,0))</f>
        <v>3.0338303570735503</v>
      </c>
      <c r="K32" s="707">
        <f t="shared" ca="1" si="10"/>
        <v>8.1518519155117009</v>
      </c>
      <c r="L32" s="707">
        <f t="shared" si="15"/>
        <v>9.9824008355626681</v>
      </c>
      <c r="M32" s="707">
        <f t="shared" si="16"/>
        <v>13.034388095094442</v>
      </c>
      <c r="N32" s="709">
        <f t="shared" si="0"/>
        <v>95.973046512815998</v>
      </c>
      <c r="O32" s="709">
        <f t="shared" si="25"/>
        <v>96.949712744245005</v>
      </c>
      <c r="P32" s="709">
        <f t="shared" si="1"/>
        <v>65.312993935549102</v>
      </c>
      <c r="Q32" s="709">
        <f t="shared" si="21"/>
        <v>68.053475750431005</v>
      </c>
      <c r="R32" s="709">
        <f t="shared" si="18"/>
        <v>4379.9506558941221</v>
      </c>
      <c r="S32" s="709">
        <f t="shared" si="22"/>
        <v>991.37445184640228</v>
      </c>
      <c r="T32" s="709">
        <f t="shared" si="19"/>
        <v>191.76648603347468</v>
      </c>
      <c r="U32" s="709">
        <f t="shared" si="23"/>
        <v>569.98054923177096</v>
      </c>
      <c r="V32" s="709">
        <f t="shared" si="24"/>
        <v>-156.66578094770767</v>
      </c>
      <c r="W32" s="709">
        <f t="shared" si="20"/>
        <v>386.29319752886363</v>
      </c>
      <c r="X32" s="709" t="str">
        <f t="shared" si="13"/>
        <v>NA</v>
      </c>
      <c r="Y32" s="709" t="str">
        <f t="shared" si="14"/>
        <v>NA</v>
      </c>
      <c r="Z32" s="709">
        <f t="shared" si="3"/>
        <v>9.1300770571426</v>
      </c>
      <c r="AA32" s="709">
        <f t="shared" si="4"/>
        <v>32.813868516273999</v>
      </c>
      <c r="AB32" s="709">
        <f t="shared" si="5"/>
        <v>24.863977776401999</v>
      </c>
      <c r="AC32" s="709">
        <f t="shared" si="6"/>
        <v>33.192076650181406</v>
      </c>
      <c r="AD32" s="709">
        <f t="shared" si="11"/>
        <v>41.943945573416599</v>
      </c>
      <c r="AE32" s="709">
        <f t="shared" si="8"/>
        <v>75.989755204231997</v>
      </c>
      <c r="AF32" s="709">
        <f t="shared" si="9"/>
        <v>24.010244795768003</v>
      </c>
    </row>
    <row r="33" spans="1:32">
      <c r="A33" s="734" t="s">
        <v>7</v>
      </c>
      <c r="B33" s="734" t="s">
        <v>477</v>
      </c>
      <c r="C33" s="750" t="s">
        <v>439</v>
      </c>
      <c r="D33" s="709">
        <f>IF(ISNA(VLOOKUP($A33,'Figure B1.3. (2)'!$A$53:$B$86,2,0)),"NA",VLOOKUP($A33,'Figure B1.3. (2)'!$A$53:$B$86,2,0))</f>
        <v>10663.799113703</v>
      </c>
      <c r="E33" s="709">
        <f>IF(ISNA(VLOOKUP($A33,'Figure B1.3. (2)'!$D$51:$E$82,2,0)),"NA",VLOOKUP($A33,'Figure B1.3. (2)'!$D$51:$E$82,2,0))</f>
        <v>11305.570285846001</v>
      </c>
      <c r="F33" s="709">
        <f>IF(ISNA(VLOOKUP($A33,'Figure B1.4. (2)'!$A$41:$C$73,2,0)),"NA",VLOOKUP($A33,'Figure B1.4. (2)'!$A$41:$C$73,2,0))</f>
        <v>71129.368653365003</v>
      </c>
      <c r="G33" s="709">
        <f>IF(ISNA(VLOOKUP($A33,'Figure B1.4. (2)'!$A$41:$C$73,3,0)),"NA",VLOOKUP($A33,'Figure B1.4. (2)'!$A$41:$C$73,3,0))</f>
        <v>35739.909451391999</v>
      </c>
      <c r="H33" s="707">
        <f>IF(ISNA(VLOOKUP($A33,'Figure B2.2. (2)'!$A$66:$D$99,2,0)),"NA",VLOOKUP($A33,'Figure B2.2. (2)'!$A$66:$D$99,2,0))</f>
        <v>3.7027035624115898</v>
      </c>
      <c r="I33" s="707">
        <f>IF(ISNA(VLOOKUP($A33,'Figure B2.2. (2)'!$A$66:$D$99,3,0)),"NA",VLOOKUP($A33,'Figure B2.2. (2)'!$A$66:$D$99,3,0))</f>
        <v>0</v>
      </c>
      <c r="J33" s="707">
        <f>IF(ISNA(VLOOKUP($A33,'Figure B2.2. (2)'!$A$66:$D$99,4,0)),"NA",VLOOKUP($A33,'Figure B2.2. (2)'!$A$66:$D$99,4,0))</f>
        <v>3.7027035624115898</v>
      </c>
      <c r="K33" s="707">
        <f t="shared" ca="1" si="10"/>
        <v>11.235733774081</v>
      </c>
      <c r="L33" s="707" t="str">
        <f t="shared" si="15"/>
        <v>NA</v>
      </c>
      <c r="M33" s="707" t="str">
        <f t="shared" si="16"/>
        <v>NA</v>
      </c>
      <c r="N33" s="709">
        <f t="shared" si="0"/>
        <v>94.057577848275002</v>
      </c>
      <c r="O33" s="709">
        <f t="shared" si="25"/>
        <v>94.088387643391997</v>
      </c>
      <c r="P33" s="709">
        <f t="shared" si="1"/>
        <v>49.663304451372689</v>
      </c>
      <c r="Q33" s="709">
        <f t="shared" si="21"/>
        <v>52.800960419675</v>
      </c>
      <c r="R33" s="709" t="str">
        <f t="shared" si="18"/>
        <v>NA</v>
      </c>
      <c r="S33" s="709" t="str">
        <f t="shared" si="22"/>
        <v>NA</v>
      </c>
      <c r="T33" s="709" t="str">
        <f t="shared" si="19"/>
        <v>NA</v>
      </c>
      <c r="U33" s="709" t="str">
        <f t="shared" si="23"/>
        <v>NA</v>
      </c>
      <c r="V33" s="709" t="str">
        <f t="shared" si="24"/>
        <v>NA</v>
      </c>
      <c r="W33" s="709" t="str">
        <f t="shared" si="20"/>
        <v>NA</v>
      </c>
      <c r="X33" s="709">
        <f t="shared" si="13"/>
        <v>81.968084511113645</v>
      </c>
      <c r="Y33" s="709">
        <f t="shared" si="14"/>
        <v>83.613850688377127</v>
      </c>
      <c r="Z33" s="709">
        <f t="shared" si="3"/>
        <v>6.7121496210628999</v>
      </c>
      <c r="AA33" s="709">
        <f t="shared" si="4"/>
        <v>24.45522870153</v>
      </c>
      <c r="AB33" s="709">
        <f t="shared" si="5"/>
        <v>30.746687254794004</v>
      </c>
      <c r="AC33" s="709">
        <f t="shared" si="6"/>
        <v>38.085934422613093</v>
      </c>
      <c r="AD33" s="709">
        <f t="shared" si="11"/>
        <v>31.167378322592899</v>
      </c>
      <c r="AE33" s="709">
        <f t="shared" si="8"/>
        <v>77.166086312572006</v>
      </c>
      <c r="AF33" s="709">
        <f t="shared" si="9"/>
        <v>22.833913687427994</v>
      </c>
    </row>
    <row r="34" spans="1:32">
      <c r="A34" s="734" t="s">
        <v>121</v>
      </c>
      <c r="B34" s="734" t="s">
        <v>478</v>
      </c>
      <c r="C34" s="750" t="s">
        <v>440</v>
      </c>
      <c r="D34" s="709">
        <f>IF(ISNA(VLOOKUP($A34,'Figure B1.3. (2)'!$A$53:$B$86,2,0)),"NA",VLOOKUP($A34,'Figure B1.3. (2)'!$A$53:$B$86,2,0))</f>
        <v>15929.953941685</v>
      </c>
      <c r="E34" s="709">
        <f>IF(ISNA(VLOOKUP($A34,'Figure B1.3. (2)'!$D$51:$E$82,2,0)),"NA",VLOOKUP($A34,'Figure B1.3. (2)'!$D$51:$E$82,2,0))</f>
        <v>19697.552110859</v>
      </c>
      <c r="F34" s="709">
        <f>IF(ISNA(VLOOKUP($A34,'Figure B1.4. (2)'!$A$41:$C$73,2,0)),"NA",VLOOKUP($A34,'Figure B1.4. (2)'!$A$41:$C$73,2,0))</f>
        <v>98156.515063009996</v>
      </c>
      <c r="G34" s="709">
        <f>IF(ISNA(VLOOKUP($A34,'Figure B1.4. (2)'!$A$41:$C$73,3,0)),"NA",VLOOKUP($A34,'Figure B1.4. (2)'!$A$41:$C$73,3,0))</f>
        <v>62588.003867997002</v>
      </c>
      <c r="H34" s="707" t="str">
        <f>IF(ISNA(VLOOKUP($A34,'Figure B2.2. (2)'!$A$66:$D$99,2,0)),"NA",VLOOKUP($A34,'Figure B2.2. (2)'!$A$66:$D$99,2,0))</f>
        <v>NA</v>
      </c>
      <c r="I34" s="707" t="str">
        <f>IF(ISNA(VLOOKUP($A34,'Figure B2.2. (2)'!$A$66:$D$99,3,0)),"NA",VLOOKUP($A34,'Figure B2.2. (2)'!$A$66:$D$99,3,0))</f>
        <v>NA</v>
      </c>
      <c r="J34" s="707" t="str">
        <f>IF(ISNA(VLOOKUP($A34,'Figure B2.2. (2)'!$A$66:$D$99,4,0)),"NA",VLOOKUP($A34,'Figure B2.2. (2)'!$A$66:$D$99,4,0))</f>
        <v>NA</v>
      </c>
      <c r="K34" s="707">
        <f t="shared" ca="1" si="10"/>
        <v>14.867446854018</v>
      </c>
      <c r="L34" s="707" t="str">
        <f t="shared" si="15"/>
        <v>NA</v>
      </c>
      <c r="M34" s="707" t="str">
        <f t="shared" si="16"/>
        <v>NA</v>
      </c>
      <c r="N34" s="709">
        <f t="shared" si="0"/>
        <v>89.050338778848996</v>
      </c>
      <c r="O34" s="709">
        <f t="shared" si="25"/>
        <v>90.840845855929004</v>
      </c>
      <c r="P34" s="709">
        <f t="shared" si="1"/>
        <v>58.469544383948751</v>
      </c>
      <c r="Q34" s="709">
        <f t="shared" si="21"/>
        <v>65.658980286593007</v>
      </c>
      <c r="R34" s="709" t="str">
        <f t="shared" si="18"/>
        <v>NA</v>
      </c>
      <c r="S34" s="709" t="str">
        <f t="shared" si="22"/>
        <v>NA</v>
      </c>
      <c r="T34" s="709" t="str">
        <f t="shared" si="19"/>
        <v>NA</v>
      </c>
      <c r="U34" s="709" t="str">
        <f t="shared" si="23"/>
        <v>NA</v>
      </c>
      <c r="V34" s="709" t="str">
        <f t="shared" si="24"/>
        <v>NA</v>
      </c>
      <c r="W34" s="709" t="str">
        <f t="shared" si="20"/>
        <v>NA</v>
      </c>
      <c r="X34" s="709" t="str">
        <f t="shared" si="13"/>
        <v>NA</v>
      </c>
      <c r="Y34" s="709" t="str">
        <f t="shared" si="14"/>
        <v>NA</v>
      </c>
      <c r="Z34" s="709">
        <f t="shared" si="3"/>
        <v>16.235461170623999</v>
      </c>
      <c r="AA34" s="709">
        <f t="shared" si="4"/>
        <v>25.703188623692004</v>
      </c>
      <c r="AB34" s="709">
        <f t="shared" si="5"/>
        <v>23.416651005449999</v>
      </c>
      <c r="AC34" s="709">
        <f t="shared" si="6"/>
        <v>34.644699200233994</v>
      </c>
      <c r="AD34" s="709">
        <f t="shared" si="11"/>
        <v>41.938649794316007</v>
      </c>
      <c r="AE34" s="709">
        <f t="shared" si="8"/>
        <v>81.987512789994</v>
      </c>
      <c r="AF34" s="709">
        <f t="shared" si="9"/>
        <v>18.012487210006</v>
      </c>
    </row>
    <row r="35" spans="1:32">
      <c r="A35" s="734" t="s">
        <v>41</v>
      </c>
      <c r="B35" s="734" t="s">
        <v>479</v>
      </c>
      <c r="C35" s="750" t="s">
        <v>441</v>
      </c>
      <c r="D35" s="709" t="str">
        <f>IF(ISNA(VLOOKUP($A35,'Figure B1.3. (2)'!$A$53:$B$86,2,0)),"NA",VLOOKUP($A35,'Figure B1.3. (2)'!$A$53:$B$86,2,0))</f>
        <v>NA</v>
      </c>
      <c r="E35" s="709" t="str">
        <f>IF(ISNA(VLOOKUP($A35,'Figure B1.3. (2)'!$D$51:$E$82,2,0)),"NA",VLOOKUP($A35,'Figure B1.3. (2)'!$D$51:$E$82,2,0))</f>
        <v>NA</v>
      </c>
      <c r="F35" s="709" t="str">
        <f>IF(ISNA(VLOOKUP($A35,'Figure B1.4. (2)'!$A$41:$C$73,2,0)),"NA",VLOOKUP($A35,'Figure B1.4. (2)'!$A$41:$C$73,2,0))</f>
        <v>NA</v>
      </c>
      <c r="G35" s="709" t="str">
        <f>IF(ISNA(VLOOKUP($A35,'Figure B1.4. (2)'!$A$41:$C$73,3,0)),"NA",VLOOKUP($A35,'Figure B1.4. (2)'!$A$41:$C$73,3,0))</f>
        <v>NA</v>
      </c>
      <c r="H35" s="707">
        <f>IF(ISNA(VLOOKUP($A35,'Figure B2.2. (2)'!$A$66:$D$99,2,0)),"NA",VLOOKUP($A35,'Figure B2.2. (2)'!$A$66:$D$99,2,0))</f>
        <v>2.9107966071608797</v>
      </c>
      <c r="I35" s="707">
        <f>IF(ISNA(VLOOKUP($A35,'Figure B2.2. (2)'!$A$66:$D$99,3,0)),"NA",VLOOKUP($A35,'Figure B2.2. (2)'!$A$66:$D$99,3,0))</f>
        <v>0.42503680188603998</v>
      </c>
      <c r="J35" s="707">
        <f>IF(ISNA(VLOOKUP($A35,'Figure B2.2. (2)'!$A$66:$D$99,4,0)),"NA",VLOOKUP($A35,'Figure B2.2. (2)'!$A$66:$D$99,4,0))</f>
        <v>3.3358334090469199</v>
      </c>
      <c r="K35" s="707" t="str">
        <f t="shared" ca="1" si="10"/>
        <v>NA</v>
      </c>
      <c r="L35" s="707">
        <f t="shared" si="15"/>
        <v>7.2683755082152333</v>
      </c>
      <c r="M35" s="707">
        <f t="shared" si="16"/>
        <v>7.8469909882477582</v>
      </c>
      <c r="N35" s="709" t="str">
        <f t="shared" si="0"/>
        <v>NA</v>
      </c>
      <c r="O35" s="709" t="str">
        <f t="shared" si="25"/>
        <v>NA</v>
      </c>
      <c r="P35" s="709" t="str">
        <f t="shared" si="1"/>
        <v>NA</v>
      </c>
      <c r="Q35" s="709" t="str">
        <f t="shared" si="21"/>
        <v>NA</v>
      </c>
      <c r="R35" s="709" t="str">
        <f t="shared" si="18"/>
        <v>NA</v>
      </c>
      <c r="S35" s="709" t="str">
        <f t="shared" si="22"/>
        <v>NA</v>
      </c>
      <c r="T35" s="709" t="str">
        <f t="shared" si="19"/>
        <v>NA</v>
      </c>
      <c r="U35" s="709" t="str">
        <f t="shared" si="23"/>
        <v>NA</v>
      </c>
      <c r="V35" s="709" t="str">
        <f t="shared" si="24"/>
        <v>NA</v>
      </c>
      <c r="W35" s="709" t="str">
        <f t="shared" si="20"/>
        <v>NA</v>
      </c>
      <c r="X35" s="709" t="str">
        <f t="shared" si="13"/>
        <v>NA</v>
      </c>
      <c r="Y35" s="709" t="str">
        <f t="shared" si="14"/>
        <v>NA</v>
      </c>
      <c r="Z35" s="709" t="str">
        <f t="shared" si="3"/>
        <v>NA</v>
      </c>
      <c r="AA35" s="709" t="str">
        <f t="shared" si="4"/>
        <v>NA</v>
      </c>
      <c r="AB35" s="709" t="str">
        <f t="shared" si="5"/>
        <v>NA</v>
      </c>
      <c r="AC35" s="709" t="str">
        <f t="shared" si="6"/>
        <v>NA</v>
      </c>
      <c r="AD35" s="710" t="str">
        <f t="shared" si="7"/>
        <v>NA</v>
      </c>
      <c r="AE35" s="709" t="str">
        <f t="shared" si="8"/>
        <v>NA</v>
      </c>
      <c r="AF35" s="709" t="str">
        <f t="shared" si="9"/>
        <v>NA</v>
      </c>
    </row>
    <row r="36" spans="1:32">
      <c r="A36" s="734" t="s">
        <v>6</v>
      </c>
      <c r="B36" s="734" t="s">
        <v>480</v>
      </c>
      <c r="C36" s="750" t="s">
        <v>442</v>
      </c>
      <c r="D36" s="709">
        <f>IF(ISNA(VLOOKUP($A36,'Figure B1.3. (2)'!$A$53:$B$86,2,0)),"NA",VLOOKUP($A36,'Figure B1.3. (2)'!$A$53:$B$86,2,0))</f>
        <v>10669.367483488</v>
      </c>
      <c r="E36" s="709">
        <f>IF(ISNA(VLOOKUP($A36,'Figure B1.3. (2)'!$D$51:$E$82,2,0)),"NA",VLOOKUP($A36,'Figure B1.3. (2)'!$D$51:$E$82,2,0))</f>
        <v>13092.400304334</v>
      </c>
      <c r="F36" s="709">
        <f>IF(ISNA(VLOOKUP($A36,'Figure B1.4. (2)'!$A$41:$C$73,2,0)),"NA",VLOOKUP($A36,'Figure B1.4. (2)'!$A$41:$C$73,2,0))</f>
        <v>63620.330669893003</v>
      </c>
      <c r="G36" s="709">
        <f>IF(ISNA(VLOOKUP($A36,'Figure B1.4. (2)'!$A$41:$C$73,3,0)),"NA",VLOOKUP($A36,'Figure B1.4. (2)'!$A$41:$C$73,3,0))</f>
        <v>42630.144905585003</v>
      </c>
      <c r="H36" s="707">
        <f>IF(ISNA(VLOOKUP($A36,'Figure B2.2. (2)'!$A$66:$D$99,2,0)),"NA",VLOOKUP($A36,'Figure B2.2. (2)'!$A$66:$D$99,2,0))</f>
        <v>4.0706372187894999</v>
      </c>
      <c r="I36" s="707">
        <f>IF(ISNA(VLOOKUP($A36,'Figure B2.2. (2)'!$A$66:$D$99,3,0)),"NA",VLOOKUP($A36,'Figure B2.2. (2)'!$A$66:$D$99,3,0))</f>
        <v>0.76733069343294003</v>
      </c>
      <c r="J36" s="707">
        <f>IF(ISNA(VLOOKUP($A36,'Figure B2.2. (2)'!$A$66:$D$99,4,0)),"NA",VLOOKUP($A36,'Figure B2.2. (2)'!$A$66:$D$99,4,0))</f>
        <v>4.8379679122224397</v>
      </c>
      <c r="K36" s="707">
        <f t="shared" ca="1" si="10"/>
        <v>12.09727772772</v>
      </c>
      <c r="L36" s="707" t="str">
        <f t="shared" si="15"/>
        <v>NA</v>
      </c>
      <c r="M36" s="707" t="str">
        <f t="shared" si="16"/>
        <v>NA</v>
      </c>
      <c r="N36" s="709">
        <f t="shared" si="0"/>
        <v>97.215083157284994</v>
      </c>
      <c r="O36" s="709">
        <f t="shared" si="25"/>
        <v>97.493235370932993</v>
      </c>
      <c r="P36" s="709">
        <f t="shared" si="1"/>
        <v>65.909606976834809</v>
      </c>
      <c r="Q36" s="709">
        <f t="shared" si="21"/>
        <v>67.797717017018002</v>
      </c>
      <c r="R36" s="709" t="str">
        <f t="shared" si="18"/>
        <v>NA</v>
      </c>
      <c r="S36" s="709" t="str">
        <f t="shared" si="22"/>
        <v>NA</v>
      </c>
      <c r="T36" s="709" t="str">
        <f t="shared" si="19"/>
        <v>NA</v>
      </c>
      <c r="U36" s="709" t="str">
        <f t="shared" si="23"/>
        <v>NA</v>
      </c>
      <c r="V36" s="709" t="str">
        <f t="shared" si="24"/>
        <v>NA</v>
      </c>
      <c r="W36" s="709" t="str">
        <f t="shared" si="20"/>
        <v>NA</v>
      </c>
      <c r="X36" s="709" t="str">
        <f t="shared" si="13"/>
        <v>NA</v>
      </c>
      <c r="Y36" s="709" t="str">
        <f t="shared" si="14"/>
        <v>NA</v>
      </c>
      <c r="Z36" s="709">
        <f t="shared" si="3"/>
        <v>27.298902913035</v>
      </c>
      <c r="AA36" s="709">
        <f t="shared" si="4"/>
        <v>32.616151321270998</v>
      </c>
      <c r="AB36" s="709">
        <f t="shared" si="5"/>
        <v>22.306014020702001</v>
      </c>
      <c r="AC36" s="709">
        <f t="shared" si="6"/>
        <v>17.778931744992008</v>
      </c>
      <c r="AD36" s="709">
        <f t="shared" si="11"/>
        <v>59.915054234305998</v>
      </c>
      <c r="AE36" s="709">
        <f t="shared" si="8"/>
        <v>84.122272299231994</v>
      </c>
      <c r="AF36" s="709">
        <f t="shared" si="9"/>
        <v>15.877727700768006</v>
      </c>
    </row>
    <row r="37" spans="1:32">
      <c r="A37" s="734" t="s">
        <v>4</v>
      </c>
      <c r="B37" s="734" t="s">
        <v>443</v>
      </c>
      <c r="C37" s="750" t="s">
        <v>444</v>
      </c>
      <c r="D37" s="709">
        <f>IF(ISNA(VLOOKUP($A37,'Figure B1.3. (2)'!$A$53:$B$86,2,0)),"NA",VLOOKUP($A37,'Figure B1.3. (2)'!$A$53:$B$86,2,0))</f>
        <v>10958.679328169999</v>
      </c>
      <c r="E37" s="709">
        <f>IF(ISNA(VLOOKUP($A37,'Figure B1.3. (2)'!$D$51:$E$82,2,0)),"NA",VLOOKUP($A37,'Figure B1.3. (2)'!$D$51:$E$82,2,0))</f>
        <v>11946.739410718001</v>
      </c>
      <c r="F37" s="709">
        <f>IF(ISNA(VLOOKUP($A37,'Figure B1.4. (2)'!$A$41:$C$73,2,0)),"NA",VLOOKUP($A37,'Figure B1.4. (2)'!$A$41:$C$73,2,0))</f>
        <v>65301.969139629</v>
      </c>
      <c r="G37" s="709">
        <f>IF(ISNA(VLOOKUP($A37,'Figure B1.4. (2)'!$A$41:$C$73,3,0)),"NA",VLOOKUP($A37,'Figure B1.4. (2)'!$A$41:$C$73,3,0))</f>
        <v>35754.680712371002</v>
      </c>
      <c r="H37" s="707">
        <f>IF(ISNA(VLOOKUP($A37,'Figure B2.2. (2)'!$A$66:$D$99,2,0)),"NA",VLOOKUP($A37,'Figure B2.2. (2)'!$A$66:$D$99,2,0))</f>
        <v>3.25103598569215</v>
      </c>
      <c r="I37" s="707">
        <f>IF(ISNA(VLOOKUP($A37,'Figure B2.2. (2)'!$A$66:$D$99,3,0)),"NA",VLOOKUP($A37,'Figure B2.2. (2)'!$A$66:$D$99,3,0))</f>
        <v>0.27769336447046</v>
      </c>
      <c r="J37" s="707">
        <f>IF(ISNA(VLOOKUP($A37,'Figure B2.2. (2)'!$A$66:$D$99,4,0)),"NA",VLOOKUP($A37,'Figure B2.2. (2)'!$A$66:$D$99,4,0))</f>
        <v>3.5287293501626102</v>
      </c>
      <c r="K37" s="707">
        <f t="shared" ca="1" si="10"/>
        <v>11.564262114573999</v>
      </c>
      <c r="L37" s="708" t="s">
        <v>354</v>
      </c>
      <c r="M37" s="707">
        <f t="shared" si="16"/>
        <v>7.0224541122620581</v>
      </c>
      <c r="N37" s="709">
        <f t="shared" si="0"/>
        <v>92.199633469562002</v>
      </c>
      <c r="O37" s="709">
        <f t="shared" si="25"/>
        <v>92.198866622093007</v>
      </c>
      <c r="P37" s="709">
        <f t="shared" si="1"/>
        <v>50.206487541638282</v>
      </c>
      <c r="Q37" s="709">
        <f t="shared" si="21"/>
        <v>54.454107518999002</v>
      </c>
      <c r="R37" s="709">
        <f t="shared" si="18"/>
        <v>3845.8161490683228</v>
      </c>
      <c r="S37" s="709">
        <f t="shared" si="22"/>
        <v>457.23994502060305</v>
      </c>
      <c r="T37" s="709">
        <f t="shared" si="19"/>
        <v>1205.8601700249724</v>
      </c>
      <c r="U37" s="709">
        <f t="shared" si="23"/>
        <v>365.28618020750116</v>
      </c>
      <c r="V37" s="709">
        <f t="shared" si="24"/>
        <v>-1331.9157014221748</v>
      </c>
      <c r="W37" s="709">
        <f t="shared" si="20"/>
        <v>218.00929621030437</v>
      </c>
      <c r="X37" s="709">
        <f t="shared" si="13"/>
        <v>67.50311812542661</v>
      </c>
      <c r="Y37" s="709">
        <f t="shared" si="14"/>
        <v>68.8303030082334</v>
      </c>
      <c r="Z37" s="709">
        <f t="shared" si="3"/>
        <v>15.376459156084</v>
      </c>
      <c r="AA37" s="709">
        <f t="shared" si="4"/>
        <v>28.638680491323999</v>
      </c>
      <c r="AB37" s="709">
        <f t="shared" si="5"/>
        <v>24.658643395795</v>
      </c>
      <c r="AC37" s="709">
        <f t="shared" si="6"/>
        <v>31.326216956797008</v>
      </c>
      <c r="AD37" s="709">
        <f t="shared" si="11"/>
        <v>44.015139647407999</v>
      </c>
      <c r="AE37" s="709">
        <f t="shared" si="8"/>
        <v>87.159695996531994</v>
      </c>
      <c r="AF37" s="709">
        <f t="shared" si="9"/>
        <v>12.840304003468006</v>
      </c>
    </row>
    <row r="38" spans="1:32">
      <c r="A38" s="705"/>
      <c r="B38" s="705"/>
      <c r="C38" s="751"/>
      <c r="D38" s="719"/>
      <c r="E38" s="720"/>
      <c r="F38" s="706"/>
      <c r="G38" s="706"/>
      <c r="H38" s="706"/>
      <c r="I38" s="706"/>
      <c r="J38" s="706"/>
      <c r="K38" s="706"/>
    </row>
    <row r="39" spans="1:32">
      <c r="A39" s="705"/>
      <c r="B39" s="705"/>
      <c r="C39" s="751"/>
      <c r="D39" s="719"/>
      <c r="E39" s="720"/>
      <c r="F39" s="706"/>
      <c r="G39" s="706"/>
      <c r="H39" s="706"/>
      <c r="I39" s="706"/>
      <c r="J39" s="706"/>
      <c r="K39" s="706"/>
    </row>
    <row r="40" spans="1:32">
      <c r="A40" s="705"/>
      <c r="B40" s="705"/>
      <c r="C40" s="751"/>
      <c r="D40" s="719"/>
      <c r="E40" s="720"/>
      <c r="F40" s="706"/>
      <c r="G40" s="706"/>
      <c r="H40" s="706"/>
      <c r="I40" s="706"/>
      <c r="J40" s="706"/>
      <c r="K40" s="706"/>
    </row>
    <row r="41" spans="1:32">
      <c r="A41" s="705"/>
      <c r="B41" s="705"/>
      <c r="C41" s="751"/>
      <c r="D41" s="705"/>
      <c r="E41" s="705"/>
      <c r="F41" s="705"/>
      <c r="G41" s="705"/>
      <c r="H41" s="759"/>
      <c r="I41" s="758"/>
      <c r="J41" s="705"/>
      <c r="K41" s="705"/>
      <c r="L41" s="705"/>
      <c r="M41" s="705"/>
      <c r="N41" s="705"/>
      <c r="O41" s="705"/>
      <c r="P41" s="705"/>
      <c r="Q41" s="705"/>
      <c r="R41" s="705"/>
      <c r="S41" s="705"/>
      <c r="T41" s="705"/>
      <c r="U41" s="705"/>
      <c r="V41" s="705"/>
      <c r="W41" s="705"/>
      <c r="X41" s="705"/>
      <c r="Y41" s="705"/>
      <c r="Z41" s="705"/>
      <c r="AA41" s="705"/>
      <c r="AB41" s="705"/>
      <c r="AC41" s="705"/>
      <c r="AD41" s="705"/>
      <c r="AE41" s="705"/>
    </row>
    <row r="42" spans="1:32">
      <c r="A42" s="705"/>
      <c r="B42" s="705"/>
      <c r="C42" s="751"/>
      <c r="D42" s="705"/>
      <c r="E42" s="705"/>
      <c r="F42" s="705"/>
      <c r="G42" s="705"/>
      <c r="H42" s="759"/>
      <c r="I42" s="758"/>
      <c r="J42" s="705"/>
      <c r="K42" s="705"/>
      <c r="L42" s="705"/>
      <c r="M42" s="705"/>
      <c r="N42" s="705"/>
      <c r="O42" s="705"/>
      <c r="P42" s="705"/>
      <c r="Q42" s="705"/>
      <c r="R42" s="705"/>
      <c r="S42" s="705"/>
      <c r="T42" s="705"/>
      <c r="U42" s="705"/>
      <c r="V42" s="705"/>
      <c r="W42" s="705"/>
      <c r="X42" s="705"/>
      <c r="Y42" s="705"/>
      <c r="Z42" s="705"/>
      <c r="AA42" s="705"/>
      <c r="AB42" s="705"/>
      <c r="AC42" s="705"/>
      <c r="AD42" s="705"/>
      <c r="AE42" s="705"/>
    </row>
    <row r="43" spans="1:32">
      <c r="A43" s="705"/>
      <c r="B43" s="705"/>
      <c r="C43" s="751"/>
      <c r="D43" s="719"/>
      <c r="E43" s="720"/>
      <c r="F43" s="706"/>
      <c r="G43" s="706"/>
      <c r="H43" s="706"/>
      <c r="I43" s="706"/>
      <c r="J43" s="706"/>
      <c r="K43" s="706"/>
    </row>
    <row r="44" spans="1:32">
      <c r="A44" s="705"/>
      <c r="B44" s="705"/>
      <c r="C44" s="751"/>
      <c r="D44" s="719"/>
      <c r="E44" s="720"/>
      <c r="F44" s="706"/>
      <c r="G44" s="706"/>
      <c r="H44" s="706"/>
      <c r="I44" s="706"/>
      <c r="J44" s="706"/>
      <c r="K44" s="706"/>
    </row>
    <row r="45" spans="1:32">
      <c r="A45" s="705"/>
      <c r="B45" s="705"/>
      <c r="C45" s="751"/>
      <c r="D45" s="719"/>
      <c r="E45" s="720"/>
      <c r="F45" s="706"/>
      <c r="G45" s="706"/>
      <c r="H45" s="706"/>
      <c r="I45" s="706"/>
      <c r="J45" s="706"/>
      <c r="K45" s="706"/>
    </row>
    <row r="46" spans="1:32">
      <c r="A46" s="705"/>
      <c r="B46" s="705"/>
      <c r="C46" s="751"/>
      <c r="D46" s="719"/>
      <c r="E46" s="720"/>
      <c r="F46" s="706"/>
      <c r="G46" s="706"/>
      <c r="H46" s="706"/>
      <c r="I46" s="706"/>
      <c r="J46" s="706"/>
      <c r="K46" s="706"/>
    </row>
    <row r="47" spans="1:32">
      <c r="A47" s="705"/>
      <c r="B47" s="705"/>
      <c r="C47" s="751"/>
      <c r="D47" s="719"/>
      <c r="E47" s="720"/>
      <c r="F47" s="706"/>
      <c r="G47" s="706"/>
      <c r="H47" s="706"/>
      <c r="I47" s="706"/>
      <c r="J47" s="706"/>
      <c r="K47" s="706"/>
    </row>
    <row r="48" spans="1:32">
      <c r="A48" s="705"/>
      <c r="B48" s="705"/>
      <c r="C48" s="751"/>
      <c r="D48" s="719"/>
      <c r="E48" s="720"/>
      <c r="F48" s="706"/>
      <c r="G48" s="706"/>
      <c r="H48" s="706"/>
      <c r="I48" s="706"/>
      <c r="J48" s="706"/>
      <c r="K48" s="706"/>
    </row>
    <row r="49" spans="1:11">
      <c r="A49" s="705"/>
      <c r="B49" s="705"/>
      <c r="C49" s="751"/>
      <c r="D49" s="719"/>
      <c r="E49" s="720"/>
      <c r="F49" s="706"/>
      <c r="G49" s="706"/>
      <c r="H49" s="706"/>
      <c r="I49" s="706"/>
      <c r="J49" s="706"/>
      <c r="K49" s="706"/>
    </row>
    <row r="50" spans="1:11">
      <c r="A50" s="721"/>
      <c r="B50" s="721"/>
      <c r="C50" s="752"/>
      <c r="D50" s="719"/>
      <c r="E50" s="720"/>
      <c r="F50" s="706"/>
      <c r="G50" s="706"/>
      <c r="H50" s="706"/>
      <c r="I50" s="706"/>
      <c r="J50" s="706"/>
      <c r="K50" s="706"/>
    </row>
    <row r="51" spans="1:11">
      <c r="A51" s="705"/>
      <c r="B51" s="705"/>
      <c r="C51" s="751"/>
      <c r="D51" s="719"/>
      <c r="E51" s="720"/>
      <c r="F51" s="706"/>
      <c r="G51" s="706"/>
      <c r="H51" s="706"/>
      <c r="I51" s="706"/>
      <c r="J51" s="706"/>
      <c r="K51" s="706"/>
    </row>
    <row r="52" spans="1:11">
      <c r="A52" s="705"/>
      <c r="B52" s="705"/>
      <c r="C52" s="751"/>
      <c r="D52" s="719"/>
      <c r="E52" s="720"/>
      <c r="F52" s="706"/>
      <c r="G52" s="706"/>
      <c r="H52" s="706"/>
      <c r="I52" s="706"/>
      <c r="J52" s="706"/>
      <c r="K52" s="706"/>
    </row>
    <row r="53" spans="1:11">
      <c r="A53" s="705"/>
      <c r="B53" s="705"/>
      <c r="C53" s="751"/>
      <c r="D53" s="719"/>
      <c r="E53" s="720"/>
      <c r="F53" s="706"/>
      <c r="G53" s="706"/>
      <c r="H53" s="706"/>
      <c r="I53" s="706"/>
      <c r="J53" s="706"/>
      <c r="K53" s="706"/>
    </row>
    <row r="54" spans="1:11">
      <c r="A54" s="705"/>
      <c r="B54" s="705"/>
      <c r="C54" s="751"/>
      <c r="D54" s="719"/>
      <c r="E54" s="720"/>
      <c r="F54" s="706"/>
      <c r="G54" s="706"/>
      <c r="H54" s="706"/>
      <c r="I54" s="706"/>
      <c r="J54" s="706"/>
      <c r="K54" s="706"/>
    </row>
    <row r="55" spans="1:11">
      <c r="A55" s="705"/>
      <c r="B55" s="705"/>
      <c r="C55" s="751"/>
      <c r="D55" s="719"/>
      <c r="E55" s="720"/>
      <c r="F55" s="706"/>
      <c r="G55" s="706"/>
      <c r="H55" s="706"/>
      <c r="I55" s="706"/>
      <c r="J55" s="706"/>
      <c r="K55" s="706"/>
    </row>
    <row r="56" spans="1:11">
      <c r="A56" s="705"/>
      <c r="B56" s="705"/>
      <c r="C56" s="751"/>
      <c r="D56" s="719"/>
      <c r="E56" s="720"/>
      <c r="F56" s="706"/>
      <c r="G56" s="706"/>
      <c r="H56" s="706"/>
      <c r="I56" s="706"/>
      <c r="J56" s="706"/>
      <c r="K56" s="706"/>
    </row>
    <row r="57" spans="1:11">
      <c r="A57" s="705"/>
      <c r="B57" s="705"/>
      <c r="C57" s="751"/>
      <c r="D57" s="719"/>
      <c r="E57" s="720"/>
      <c r="F57" s="706"/>
      <c r="G57" s="706"/>
      <c r="H57" s="706"/>
      <c r="I57" s="706"/>
      <c r="J57" s="706"/>
      <c r="K57" s="706"/>
    </row>
    <row r="58" spans="1:11">
      <c r="A58" s="705"/>
      <c r="B58" s="705"/>
      <c r="C58" s="751"/>
      <c r="D58" s="719"/>
      <c r="E58" s="720"/>
      <c r="F58" s="706"/>
      <c r="G58" s="706"/>
      <c r="H58" s="706"/>
      <c r="I58" s="706"/>
      <c r="J58" s="706"/>
      <c r="K58" s="706"/>
    </row>
    <row r="59" spans="1:11">
      <c r="A59" s="705"/>
      <c r="B59" s="705"/>
      <c r="C59" s="751"/>
      <c r="D59" s="719"/>
      <c r="E59" s="720"/>
      <c r="F59" s="706"/>
      <c r="G59" s="706"/>
      <c r="H59" s="706"/>
      <c r="I59" s="706"/>
      <c r="J59" s="706"/>
      <c r="K59" s="706"/>
    </row>
    <row r="60" spans="1:11">
      <c r="A60" s="705"/>
      <c r="B60" s="705"/>
      <c r="C60" s="751"/>
      <c r="D60" s="719"/>
      <c r="E60" s="720"/>
      <c r="F60" s="706"/>
      <c r="G60" s="706"/>
      <c r="H60" s="706"/>
      <c r="I60" s="706"/>
      <c r="J60" s="706"/>
      <c r="K60" s="706"/>
    </row>
    <row r="61" spans="1:11">
      <c r="A61" s="705"/>
      <c r="B61" s="705"/>
      <c r="C61" s="751"/>
      <c r="D61" s="719"/>
      <c r="E61" s="720"/>
      <c r="F61" s="706"/>
      <c r="G61" s="706"/>
      <c r="H61" s="706"/>
      <c r="I61" s="706"/>
      <c r="J61" s="706"/>
      <c r="K61" s="706"/>
    </row>
    <row r="62" spans="1:11">
      <c r="A62" s="705"/>
      <c r="B62" s="705"/>
      <c r="C62" s="751"/>
      <c r="D62" s="719"/>
      <c r="E62" s="720"/>
      <c r="F62" s="706"/>
      <c r="G62" s="706"/>
      <c r="H62" s="706"/>
      <c r="I62" s="706"/>
      <c r="J62" s="706"/>
      <c r="K62" s="706"/>
    </row>
    <row r="63" spans="1:11">
      <c r="A63" s="705"/>
      <c r="B63" s="705"/>
      <c r="C63" s="751"/>
      <c r="D63" s="719"/>
      <c r="E63" s="720"/>
      <c r="F63" s="706"/>
      <c r="G63" s="706"/>
      <c r="H63" s="706"/>
      <c r="I63" s="706"/>
      <c r="J63" s="706"/>
      <c r="K63" s="706"/>
    </row>
    <row r="64" spans="1:11">
      <c r="A64" s="705"/>
      <c r="B64" s="705"/>
      <c r="C64" s="751"/>
      <c r="D64" s="719"/>
      <c r="E64" s="720"/>
      <c r="F64" s="706"/>
      <c r="G64" s="706"/>
      <c r="H64" s="706"/>
      <c r="I64" s="706"/>
      <c r="J64" s="706"/>
      <c r="K64" s="706"/>
    </row>
    <row r="65" spans="1:11">
      <c r="A65" s="705"/>
      <c r="B65" s="705"/>
      <c r="C65" s="751"/>
      <c r="D65" s="706"/>
      <c r="E65" s="720"/>
      <c r="F65" s="706"/>
      <c r="G65" s="706"/>
      <c r="H65" s="706"/>
      <c r="I65" s="706"/>
      <c r="J65" s="706"/>
      <c r="K65" s="706"/>
    </row>
    <row r="66" spans="1:11">
      <c r="A66" s="705"/>
      <c r="B66" s="705"/>
      <c r="C66" s="751"/>
      <c r="D66" s="706"/>
      <c r="E66" s="720"/>
      <c r="F66" s="706"/>
      <c r="G66" s="706"/>
      <c r="H66" s="706"/>
      <c r="I66" s="706"/>
      <c r="J66" s="706"/>
      <c r="K66" s="706"/>
    </row>
    <row r="67" spans="1:11">
      <c r="A67" s="705"/>
      <c r="B67" s="705"/>
      <c r="C67" s="751"/>
      <c r="D67" s="706"/>
      <c r="E67" s="720"/>
      <c r="F67" s="706"/>
      <c r="G67" s="706"/>
      <c r="H67" s="706"/>
      <c r="I67" s="706"/>
      <c r="J67" s="706"/>
      <c r="K67" s="706"/>
    </row>
    <row r="68" spans="1:11">
      <c r="A68" s="705"/>
      <c r="B68" s="705"/>
      <c r="C68" s="751"/>
      <c r="D68" s="706"/>
      <c r="E68" s="720"/>
      <c r="F68" s="706"/>
      <c r="G68" s="706"/>
      <c r="H68" s="706"/>
      <c r="I68" s="706"/>
      <c r="J68" s="706"/>
      <c r="K68" s="706"/>
    </row>
    <row r="69" spans="1:11">
      <c r="A69" s="705"/>
      <c r="B69" s="705"/>
      <c r="C69" s="751"/>
      <c r="D69" s="706"/>
      <c r="E69" s="720"/>
      <c r="F69" s="706"/>
      <c r="G69" s="706"/>
      <c r="H69" s="706"/>
      <c r="I69" s="706"/>
      <c r="J69" s="706"/>
      <c r="K69" s="706"/>
    </row>
    <row r="70" spans="1:11">
      <c r="A70" s="705"/>
      <c r="B70" s="705"/>
      <c r="C70" s="751"/>
      <c r="D70" s="706"/>
      <c r="E70" s="720"/>
      <c r="F70" s="706"/>
      <c r="G70" s="706"/>
      <c r="H70" s="706"/>
      <c r="I70" s="706"/>
      <c r="J70" s="706"/>
      <c r="K70" s="706"/>
    </row>
    <row r="71" spans="1:11">
      <c r="A71" s="718"/>
      <c r="B71" s="718"/>
      <c r="C71" s="753"/>
      <c r="D71" s="706"/>
      <c r="E71" s="722"/>
      <c r="F71" s="706"/>
      <c r="G71" s="706"/>
      <c r="H71" s="706"/>
      <c r="I71" s="706"/>
      <c r="J71" s="706"/>
      <c r="K71" s="706"/>
    </row>
    <row r="72" spans="1:11">
      <c r="A72" s="718"/>
      <c r="B72" s="718"/>
      <c r="C72" s="753"/>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row r="132" spans="4:11">
      <c r="D132" s="706"/>
      <c r="E132" s="706"/>
      <c r="F132" s="706"/>
      <c r="G132" s="706"/>
      <c r="H132" s="706"/>
      <c r="I132" s="706"/>
      <c r="J132" s="706"/>
      <c r="K132" s="706"/>
    </row>
    <row r="133" spans="4:11">
      <c r="D133" s="706"/>
      <c r="E133" s="706"/>
      <c r="F133" s="706"/>
      <c r="G133" s="706"/>
      <c r="H133" s="706"/>
      <c r="I133" s="706"/>
      <c r="J133" s="706"/>
      <c r="K133" s="706"/>
    </row>
    <row r="134" spans="4:11">
      <c r="D134" s="706"/>
      <c r="E134" s="706"/>
      <c r="F134" s="706"/>
      <c r="G134" s="706"/>
      <c r="H134" s="706"/>
      <c r="I134" s="706"/>
      <c r="J134" s="706"/>
      <c r="K134" s="706"/>
    </row>
    <row r="135" spans="4:11">
      <c r="D135" s="706"/>
      <c r="E135" s="706"/>
      <c r="F135" s="706"/>
      <c r="G135" s="706"/>
      <c r="H135" s="706"/>
      <c r="I135" s="706"/>
      <c r="J135" s="706"/>
      <c r="K135" s="706"/>
    </row>
  </sheetData>
  <sortState ref="A2:AB39">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4"/>
  <sheetViews>
    <sheetView showGridLines="0" zoomScale="167" workbookViewId="0">
      <selection activeCell="A47" sqref="A47"/>
    </sheetView>
  </sheetViews>
  <sheetFormatPr defaultColWidth="8.81640625" defaultRowHeight="12.5"/>
  <cols>
    <col min="1" max="1" width="17.26953125" customWidth="1"/>
    <col min="2" max="2" width="10.26953125" customWidth="1"/>
    <col min="3" max="3" width="5.81640625" customWidth="1"/>
    <col min="4" max="4" width="10.26953125" customWidth="1"/>
    <col min="5" max="5" width="8.453125" customWidth="1"/>
    <col min="6" max="6" width="17.26953125" customWidth="1"/>
    <col min="7" max="7" width="10.26953125" customWidth="1"/>
    <col min="8" max="8" width="3.7265625" customWidth="1"/>
    <col min="9" max="9" width="17.26953125" customWidth="1"/>
    <col min="10" max="10" width="10.26953125" customWidth="1"/>
    <col min="11" max="11" width="8.453125" customWidth="1"/>
    <col min="12" max="12" width="3.726562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c r="A42" s="21" t="s">
        <v>51</v>
      </c>
    </row>
    <row r="43" spans="1:12">
      <c r="A43" s="22" t="s">
        <v>52</v>
      </c>
    </row>
    <row r="44" spans="1:12">
      <c r="A44" s="21" t="s">
        <v>53</v>
      </c>
    </row>
    <row r="45" spans="1:12">
      <c r="A45" s="22" t="s">
        <v>54</v>
      </c>
    </row>
    <row r="46" spans="1:12">
      <c r="A46" s="21" t="s">
        <v>55</v>
      </c>
    </row>
    <row r="47" spans="1:12">
      <c r="A47" s="23" t="s">
        <v>56</v>
      </c>
    </row>
    <row r="48" spans="1:12">
      <c r="A48" s="24" t="s">
        <v>57</v>
      </c>
    </row>
    <row r="49" spans="1:10">
      <c r="A49" s="25" t="s">
        <v>58</v>
      </c>
    </row>
    <row r="51" spans="1:10" ht="13">
      <c r="A51" s="6" t="s">
        <v>47</v>
      </c>
      <c r="B51" s="6"/>
      <c r="D51" s="6" t="s">
        <v>34</v>
      </c>
      <c r="E51" s="6"/>
      <c r="F51" s="6"/>
      <c r="G51" s="6"/>
      <c r="I51" s="6" t="s">
        <v>46</v>
      </c>
      <c r="J51" s="6"/>
    </row>
    <row r="52" spans="1:10" ht="31.5">
      <c r="A52" s="3"/>
      <c r="B52" s="5"/>
      <c r="D52" s="3"/>
      <c r="E52" s="4" t="s">
        <v>35</v>
      </c>
      <c r="F52" s="4" t="s">
        <v>36</v>
      </c>
      <c r="G52" s="5" t="s">
        <v>37</v>
      </c>
      <c r="I52" s="3"/>
      <c r="J52" s="5"/>
    </row>
    <row r="53" spans="1:10" ht="11.25" customHeight="1">
      <c r="A53" s="7" t="s">
        <v>0</v>
      </c>
      <c r="B53" s="9">
        <v>17959.423879247999</v>
      </c>
      <c r="D53" s="7" t="s">
        <v>0</v>
      </c>
      <c r="E53" s="8">
        <v>20076.431849843</v>
      </c>
      <c r="F53" s="8">
        <v>19472.969098545</v>
      </c>
      <c r="G53" s="9">
        <v>19762.273449196</v>
      </c>
      <c r="I53" s="7" t="s">
        <v>0</v>
      </c>
      <c r="J53" s="9">
        <v>40932.867749826997</v>
      </c>
    </row>
    <row r="54" spans="1:10" ht="11.25" customHeight="1">
      <c r="A54" s="10" t="s">
        <v>1</v>
      </c>
      <c r="B54" s="12">
        <v>15929.953941685</v>
      </c>
      <c r="D54" s="10" t="s">
        <v>1</v>
      </c>
      <c r="E54" s="11">
        <v>19697.552110859</v>
      </c>
      <c r="F54" s="11">
        <v>18478.883021598002</v>
      </c>
      <c r="G54" s="12">
        <v>18994.129390743001</v>
      </c>
      <c r="I54" s="10" t="s">
        <v>1</v>
      </c>
      <c r="J54" s="12">
        <v>25125.508017142001</v>
      </c>
    </row>
    <row r="55" spans="1:10" ht="11.25" customHeight="1">
      <c r="A55" s="13" t="s">
        <v>2</v>
      </c>
      <c r="B55" s="15">
        <v>13273.921407374</v>
      </c>
      <c r="D55" s="13" t="s">
        <v>2</v>
      </c>
      <c r="E55" s="14">
        <v>14103.296159666001</v>
      </c>
      <c r="F55" s="14">
        <v>16152.978957609001</v>
      </c>
      <c r="G55" s="15">
        <v>15282.852360733999</v>
      </c>
      <c r="I55" s="13" t="s">
        <v>2</v>
      </c>
      <c r="J55" s="15">
        <v>20378.521351889998</v>
      </c>
    </row>
    <row r="56" spans="1:10" ht="11.25" customHeight="1">
      <c r="A56" s="10" t="s">
        <v>3</v>
      </c>
      <c r="B56" s="12">
        <v>11355.416483042</v>
      </c>
      <c r="D56" s="10" t="s">
        <v>3</v>
      </c>
      <c r="E56" s="11">
        <v>11906.409094121</v>
      </c>
      <c r="F56" s="11">
        <v>10165.496862652</v>
      </c>
      <c r="G56" s="12">
        <v>10932.681527604</v>
      </c>
      <c r="I56" s="10" t="s">
        <v>3</v>
      </c>
      <c r="J56" s="12">
        <v>16460.495288458002</v>
      </c>
    </row>
    <row r="57" spans="1:10" ht="11.25" customHeight="1">
      <c r="A57" s="13" t="s">
        <v>4</v>
      </c>
      <c r="B57" s="15">
        <v>10958.679328169999</v>
      </c>
      <c r="D57" s="13" t="s">
        <v>4</v>
      </c>
      <c r="E57" s="14">
        <v>11946.739410718001</v>
      </c>
      <c r="F57" s="14">
        <v>13587.455753893</v>
      </c>
      <c r="G57" s="15">
        <v>12739.771157468</v>
      </c>
      <c r="I57" s="13" t="s">
        <v>4</v>
      </c>
      <c r="J57" s="15">
        <v>27923.718748387</v>
      </c>
    </row>
    <row r="58" spans="1:10" ht="11.25" customHeight="1">
      <c r="A58" s="10" t="s">
        <v>5</v>
      </c>
      <c r="B58" s="12">
        <v>10780.098245768</v>
      </c>
      <c r="D58" s="10" t="s">
        <v>5</v>
      </c>
      <c r="E58" s="11">
        <v>14831.176037477</v>
      </c>
      <c r="F58" s="11">
        <v>15254.902787617</v>
      </c>
      <c r="G58" s="12">
        <v>15023.562027485999</v>
      </c>
      <c r="I58" s="10" t="s">
        <v>5</v>
      </c>
      <c r="J58" s="12">
        <v>16695.036873124001</v>
      </c>
    </row>
    <row r="59" spans="1:10" ht="11.25" customHeight="1">
      <c r="A59" s="13" t="s">
        <v>6</v>
      </c>
      <c r="B59" s="15">
        <v>10669.367483488</v>
      </c>
      <c r="D59" s="13" t="s">
        <v>6</v>
      </c>
      <c r="E59" s="14">
        <v>13092.400304334</v>
      </c>
      <c r="F59" s="14">
        <v>11626.650363989</v>
      </c>
      <c r="G59" s="15">
        <v>12200.370816015</v>
      </c>
      <c r="I59" s="13" t="s">
        <v>6</v>
      </c>
      <c r="J59" s="15">
        <v>25743.817908004999</v>
      </c>
    </row>
    <row r="60" spans="1:10" ht="11.25" customHeight="1">
      <c r="A60" s="10" t="s">
        <v>7</v>
      </c>
      <c r="B60" s="12">
        <v>10663.799113703</v>
      </c>
      <c r="D60" s="10" t="s">
        <v>7</v>
      </c>
      <c r="E60" s="11">
        <v>11305.570285846001</v>
      </c>
      <c r="F60" s="11">
        <v>11388.738036815001</v>
      </c>
      <c r="G60" s="12">
        <v>11353.935798623001</v>
      </c>
      <c r="I60" s="10" t="s">
        <v>7</v>
      </c>
      <c r="J60" s="12">
        <v>23219.209503599999</v>
      </c>
    </row>
    <row r="61" spans="1:10" ht="11.25" customHeight="1">
      <c r="A61" s="13" t="s">
        <v>8</v>
      </c>
      <c r="B61" s="15">
        <v>10569.071335384</v>
      </c>
      <c r="D61" s="13" t="s">
        <v>8</v>
      </c>
      <c r="E61" s="14">
        <v>11275.992816816</v>
      </c>
      <c r="F61" s="14">
        <v>7743.2999840154998</v>
      </c>
      <c r="G61" s="15">
        <v>9041.2691903462</v>
      </c>
      <c r="I61" s="13" t="s">
        <v>8</v>
      </c>
      <c r="J61" s="15">
        <v>11255.515521437001</v>
      </c>
    </row>
    <row r="62" spans="1:10" ht="11.25" customHeight="1">
      <c r="A62" s="10" t="s">
        <v>9</v>
      </c>
      <c r="B62" s="12">
        <v>9956.8500755445002</v>
      </c>
      <c r="D62" s="10" t="s">
        <v>9</v>
      </c>
      <c r="E62" s="11">
        <v>12267.480552896001</v>
      </c>
      <c r="F62" s="11">
        <v>13019.816482929</v>
      </c>
      <c r="G62" s="12">
        <v>12763.069392394</v>
      </c>
      <c r="I62" s="10" t="s">
        <v>9</v>
      </c>
      <c r="J62" s="12">
        <v>15910.657860347999</v>
      </c>
    </row>
    <row r="63" spans="1:10" ht="11.25" customHeight="1">
      <c r="A63" s="13" t="s">
        <v>10</v>
      </c>
      <c r="B63" s="15">
        <v>9129.7290261313992</v>
      </c>
      <c r="D63" s="13" t="s">
        <v>10</v>
      </c>
      <c r="E63" s="14"/>
      <c r="F63" s="14">
        <v>12086.061459514</v>
      </c>
      <c r="G63" s="15"/>
      <c r="I63" s="13" t="s">
        <v>10</v>
      </c>
      <c r="J63" s="15">
        <v>21457.897053172001</v>
      </c>
    </row>
    <row r="64" spans="1:10" ht="11.25" customHeight="1">
      <c r="A64" s="10" t="s">
        <v>11</v>
      </c>
      <c r="B64" s="12">
        <v>9120.5823938119993</v>
      </c>
      <c r="D64" s="10" t="s">
        <v>11</v>
      </c>
      <c r="E64" s="11">
        <v>10084.763414818</v>
      </c>
      <c r="F64" s="11">
        <v>7872.3788636816998</v>
      </c>
      <c r="G64" s="12">
        <v>8738.7003171601991</v>
      </c>
      <c r="I64" s="10" t="s">
        <v>11</v>
      </c>
      <c r="J64" s="12">
        <v>12063.698251498001</v>
      </c>
    </row>
    <row r="65" spans="1:10" ht="11.25" customHeight="1">
      <c r="A65" s="13" t="s">
        <v>12</v>
      </c>
      <c r="B65" s="15">
        <v>8748.0948487578007</v>
      </c>
      <c r="D65" s="13" t="s">
        <v>12</v>
      </c>
      <c r="E65" s="14">
        <v>10083.954812815</v>
      </c>
      <c r="F65" s="14">
        <v>10459.475851667001</v>
      </c>
      <c r="G65" s="15">
        <v>10272.766287609</v>
      </c>
      <c r="I65" s="13" t="s">
        <v>12</v>
      </c>
      <c r="J65" s="15">
        <v>17882.623689856999</v>
      </c>
    </row>
    <row r="66" spans="1:10" ht="11.25" customHeight="1">
      <c r="A66" s="10" t="s">
        <v>13</v>
      </c>
      <c r="B66" s="12">
        <v>8545.0482214373405</v>
      </c>
      <c r="D66" s="10" t="s">
        <v>13</v>
      </c>
      <c r="E66" s="11">
        <v>10209.552945070804</v>
      </c>
      <c r="F66" s="11">
        <v>10086.684618362857</v>
      </c>
      <c r="G66" s="12">
        <v>10053.060185273536</v>
      </c>
      <c r="I66" s="10" t="s">
        <v>13</v>
      </c>
      <c r="J66" s="12">
        <v>15663.608399691717</v>
      </c>
    </row>
    <row r="67" spans="1:10" ht="11.25" customHeight="1">
      <c r="A67" s="13" t="s">
        <v>14</v>
      </c>
      <c r="B67" s="15">
        <v>8519.0095441072008</v>
      </c>
      <c r="D67" s="13" t="s">
        <v>14</v>
      </c>
      <c r="E67" s="14">
        <v>13312.206545888999</v>
      </c>
      <c r="F67" s="14">
        <v>8785.6698512124003</v>
      </c>
      <c r="G67" s="15">
        <v>10237.497848216</v>
      </c>
      <c r="I67" s="13" t="s">
        <v>14</v>
      </c>
      <c r="J67" s="15">
        <v>17868.426361092999</v>
      </c>
    </row>
    <row r="68" spans="1:10" ht="11.25" customHeight="1">
      <c r="A68" s="10" t="s">
        <v>15</v>
      </c>
      <c r="B68" s="12">
        <v>8477.3450313484936</v>
      </c>
      <c r="D68" s="10" t="s">
        <v>15</v>
      </c>
      <c r="E68" s="11">
        <v>9980.084158644986</v>
      </c>
      <c r="F68" s="11">
        <v>9990.3835674770471</v>
      </c>
      <c r="G68" s="12">
        <v>9811.4852460599686</v>
      </c>
      <c r="I68" s="10" t="s">
        <v>15</v>
      </c>
      <c r="J68" s="12">
        <v>15771.675920911584</v>
      </c>
    </row>
    <row r="69" spans="1:10" ht="11.25" customHeight="1">
      <c r="A69" s="13" t="s">
        <v>16</v>
      </c>
      <c r="B69" s="15">
        <v>8392.1763581826926</v>
      </c>
      <c r="D69" s="13" t="s">
        <v>16</v>
      </c>
      <c r="E69" s="14">
        <v>8797.361035558888</v>
      </c>
      <c r="F69" s="14">
        <v>9173.9124194220058</v>
      </c>
      <c r="G69" s="15">
        <v>9023.1887080488887</v>
      </c>
      <c r="I69" s="13" t="s">
        <v>16</v>
      </c>
      <c r="J69" s="15">
        <v>11171.658222427999</v>
      </c>
    </row>
    <row r="70" spans="1:10" ht="11.25" customHeight="1">
      <c r="A70" s="10" t="s">
        <v>17</v>
      </c>
      <c r="B70" s="12">
        <v>8371.3864267076005</v>
      </c>
      <c r="D70" s="10" t="s">
        <v>17</v>
      </c>
      <c r="E70" s="11">
        <v>12333.867767973001</v>
      </c>
      <c r="F70" s="11">
        <v>12200.157535241</v>
      </c>
      <c r="G70" s="12">
        <v>12269.115070456</v>
      </c>
      <c r="I70" s="10" t="s">
        <v>17</v>
      </c>
      <c r="J70" s="12">
        <v>18947.052008613999</v>
      </c>
    </row>
    <row r="71" spans="1:10" ht="11.25" customHeight="1">
      <c r="A71" s="13" t="s">
        <v>18</v>
      </c>
      <c r="B71" s="15">
        <v>8289.1706435784999</v>
      </c>
      <c r="D71" s="13" t="s">
        <v>18</v>
      </c>
      <c r="E71" s="14">
        <v>11430.652801295</v>
      </c>
      <c r="F71" s="14">
        <v>10203.025642687</v>
      </c>
      <c r="G71" s="15">
        <v>10932.31227221</v>
      </c>
      <c r="I71" s="13" t="s">
        <v>18</v>
      </c>
      <c r="J71" s="15">
        <v>18336.882643382</v>
      </c>
    </row>
    <row r="72" spans="1:10" ht="11.25" customHeight="1">
      <c r="A72" s="10" t="s">
        <v>19</v>
      </c>
      <c r="B72" s="12">
        <v>8103.4701890935003</v>
      </c>
      <c r="D72" s="10" t="s">
        <v>19</v>
      </c>
      <c r="E72" s="11">
        <v>9966.6702538216996</v>
      </c>
      <c r="F72" s="11">
        <v>13092.815135985</v>
      </c>
      <c r="G72" s="12">
        <v>11106.431078403</v>
      </c>
      <c r="I72" s="10" t="s">
        <v>19</v>
      </c>
      <c r="J72" s="12">
        <v>16894.549135252</v>
      </c>
    </row>
    <row r="73" spans="1:10" ht="11.25" customHeight="1">
      <c r="A73" s="13" t="s">
        <v>20</v>
      </c>
      <c r="B73" s="15">
        <v>8001.8726025385004</v>
      </c>
      <c r="D73" s="13" t="s">
        <v>20</v>
      </c>
      <c r="E73" s="14">
        <v>10773.411482989</v>
      </c>
      <c r="F73" s="14">
        <v>10839.879994622999</v>
      </c>
      <c r="G73" s="15">
        <v>10803.706206887</v>
      </c>
      <c r="I73" s="13" t="s">
        <v>20</v>
      </c>
      <c r="J73" s="15">
        <v>13663.209724774</v>
      </c>
    </row>
    <row r="74" spans="1:10" ht="11.25" customHeight="1">
      <c r="A74" s="10" t="s">
        <v>21</v>
      </c>
      <c r="B74" s="12">
        <v>7957.4664712631002</v>
      </c>
      <c r="D74" s="10" t="s">
        <v>21</v>
      </c>
      <c r="E74" s="11">
        <v>7323.5835250070004</v>
      </c>
      <c r="F74" s="11">
        <v>9801.2653446924996</v>
      </c>
      <c r="G74" s="12">
        <v>8591.5907925436004</v>
      </c>
      <c r="I74" s="10" t="s">
        <v>21</v>
      </c>
      <c r="J74" s="12">
        <v>9323.2934456383009</v>
      </c>
    </row>
    <row r="75" spans="1:10" ht="11.25" customHeight="1">
      <c r="A75" s="13" t="s">
        <v>22</v>
      </c>
      <c r="B75" s="15">
        <v>7354.2224770002003</v>
      </c>
      <c r="D75" s="13" t="s">
        <v>22</v>
      </c>
      <c r="E75" s="14">
        <v>9191.0443006301994</v>
      </c>
      <c r="F75" s="14">
        <v>11328.366197243</v>
      </c>
      <c r="G75" s="15">
        <v>10197.810204592</v>
      </c>
      <c r="I75" s="13" t="s">
        <v>22</v>
      </c>
      <c r="J75" s="15">
        <v>14585.380804840001</v>
      </c>
    </row>
    <row r="76" spans="1:10" ht="11.25" customHeight="1">
      <c r="A76" s="10" t="s">
        <v>23</v>
      </c>
      <c r="B76" s="12">
        <v>7257.5504154340997</v>
      </c>
      <c r="D76" s="10" t="s">
        <v>23</v>
      </c>
      <c r="E76" s="11">
        <v>9667.2457028340996</v>
      </c>
      <c r="F76" s="11">
        <v>10503.036865112999</v>
      </c>
      <c r="G76" s="12">
        <v>10073.699005345999</v>
      </c>
      <c r="I76" s="10" t="s">
        <v>23</v>
      </c>
      <c r="J76" s="12">
        <v>11105.979890309</v>
      </c>
    </row>
    <row r="77" spans="1:10" ht="11.25" customHeight="1">
      <c r="A77" s="13" t="s">
        <v>24</v>
      </c>
      <c r="B77" s="15">
        <v>7200.5868667896002</v>
      </c>
      <c r="D77" s="13" t="s">
        <v>24</v>
      </c>
      <c r="E77" s="14">
        <v>9947.2783773035007</v>
      </c>
      <c r="F77" s="14">
        <v>13642.956415305</v>
      </c>
      <c r="G77" s="15">
        <v>11482.008249511</v>
      </c>
      <c r="I77" s="13" t="s">
        <v>24</v>
      </c>
      <c r="J77" s="15">
        <v>16194.152485353001</v>
      </c>
    </row>
    <row r="78" spans="1:10" ht="11.25" customHeight="1">
      <c r="A78" s="10" t="s">
        <v>25</v>
      </c>
      <c r="B78" s="12">
        <v>7138.2482945030997</v>
      </c>
      <c r="D78" s="10" t="s">
        <v>25</v>
      </c>
      <c r="E78" s="11">
        <v>7009.3698991622996</v>
      </c>
      <c r="F78" s="11">
        <v>5908.9284533382997</v>
      </c>
      <c r="G78" s="12">
        <v>6417.2039747887002</v>
      </c>
      <c r="I78" s="10" t="s">
        <v>25</v>
      </c>
      <c r="J78" s="12">
        <v>11607.217641145</v>
      </c>
    </row>
    <row r="79" spans="1:10" ht="11.25" customHeight="1">
      <c r="A79" s="13" t="s">
        <v>26</v>
      </c>
      <c r="B79" s="15">
        <v>6955.6399044913996</v>
      </c>
      <c r="D79" s="13" t="s">
        <v>26</v>
      </c>
      <c r="E79" s="14">
        <v>8303.2752496279008</v>
      </c>
      <c r="F79" s="14">
        <v>8729.1322827020995</v>
      </c>
      <c r="G79" s="15">
        <v>8519.7411513627994</v>
      </c>
      <c r="I79" s="13" t="s">
        <v>26</v>
      </c>
      <c r="J79" s="15">
        <v>12603.546061872001</v>
      </c>
    </row>
    <row r="80" spans="1:10" ht="11.25" customHeight="1">
      <c r="A80" s="10" t="s">
        <v>27</v>
      </c>
      <c r="B80" s="12">
        <v>6941.2237529915001</v>
      </c>
      <c r="D80" s="10" t="s">
        <v>27</v>
      </c>
      <c r="E80" s="11"/>
      <c r="F80" s="11">
        <v>5831.3221678296004</v>
      </c>
      <c r="G80" s="12">
        <v>5831.3221678296004</v>
      </c>
      <c r="I80" s="10" t="s">
        <v>27</v>
      </c>
      <c r="J80" s="12">
        <v>15184.69881514</v>
      </c>
    </row>
    <row r="81" spans="1:10" ht="11.25" customHeight="1">
      <c r="A81" s="13" t="s">
        <v>28</v>
      </c>
      <c r="B81" s="15">
        <v>6919.0636976739997</v>
      </c>
      <c r="D81" s="13" t="s">
        <v>28</v>
      </c>
      <c r="E81" s="14">
        <v>6900.1839114019003</v>
      </c>
      <c r="F81" s="14">
        <v>6177.9632187569996</v>
      </c>
      <c r="G81" s="15">
        <v>6505.4010093547004</v>
      </c>
      <c r="I81" s="13" t="s">
        <v>28</v>
      </c>
      <c r="J81" s="15">
        <v>8928.9618946540995</v>
      </c>
    </row>
    <row r="82" spans="1:10" ht="11.25" customHeight="1">
      <c r="A82" s="10" t="s">
        <v>29</v>
      </c>
      <c r="B82" s="12">
        <v>5974.4449684084002</v>
      </c>
      <c r="D82" s="10" t="s">
        <v>29</v>
      </c>
      <c r="E82" s="11">
        <v>6015.7611986257998</v>
      </c>
      <c r="F82" s="11">
        <v>6004.8238027760999</v>
      </c>
      <c r="G82" s="12">
        <v>6009.8247774014999</v>
      </c>
      <c r="I82" s="10" t="s">
        <v>29</v>
      </c>
      <c r="J82" s="12">
        <v>8192.7043683645006</v>
      </c>
    </row>
    <row r="83" spans="1:10" ht="11.25" customHeight="1">
      <c r="A83" s="13" t="s">
        <v>30</v>
      </c>
      <c r="B83" s="15">
        <v>5941.7968076713996</v>
      </c>
      <c r="D83" s="13" t="s">
        <v>30</v>
      </c>
      <c r="E83" s="14">
        <v>5755.0691871339004</v>
      </c>
      <c r="F83" s="14">
        <v>5839.0683965433</v>
      </c>
      <c r="G83" s="15">
        <v>5794.7943837295998</v>
      </c>
      <c r="I83" s="13" t="s">
        <v>30</v>
      </c>
      <c r="J83" s="15">
        <v>10320.718590908</v>
      </c>
    </row>
    <row r="84" spans="1:10" ht="11.25" customHeight="1">
      <c r="A84" s="10" t="s">
        <v>31</v>
      </c>
      <c r="B84" s="12">
        <v>5434.8741860959999</v>
      </c>
      <c r="D84" s="10" t="s">
        <v>31</v>
      </c>
      <c r="E84" s="11">
        <v>3994.1732466010999</v>
      </c>
      <c r="F84" s="11">
        <v>4439.0205650331</v>
      </c>
      <c r="G84" s="12">
        <v>4236.4053224559002</v>
      </c>
      <c r="I84" s="10" t="s">
        <v>31</v>
      </c>
      <c r="J84" s="12">
        <v>9979.7835142865006</v>
      </c>
    </row>
    <row r="85" spans="1:10" ht="11.25" customHeight="1">
      <c r="A85" s="13" t="s">
        <v>32</v>
      </c>
      <c r="B85" s="15">
        <v>5078.6233819134004</v>
      </c>
      <c r="D85" s="13" t="s">
        <v>32</v>
      </c>
      <c r="E85" s="14">
        <v>4596.0386892751003</v>
      </c>
      <c r="F85" s="14">
        <v>5345.4053711273</v>
      </c>
      <c r="G85" s="15">
        <v>4826.3682612810999</v>
      </c>
      <c r="I85" s="13" t="s">
        <v>32</v>
      </c>
      <c r="J85" s="15">
        <v>8696.7975425291006</v>
      </c>
    </row>
    <row r="86" spans="1:10" ht="11.25" customHeight="1">
      <c r="A86" s="10" t="s">
        <v>33</v>
      </c>
      <c r="B86" s="12">
        <v>4730.3547138812</v>
      </c>
      <c r="D86" s="10" t="s">
        <v>33</v>
      </c>
      <c r="E86" s="11">
        <v>8060.5064482298003</v>
      </c>
      <c r="F86" s="11">
        <v>7682.0595533400001</v>
      </c>
      <c r="G86" s="12">
        <v>7860.6537763050001</v>
      </c>
      <c r="I86" s="10" t="s">
        <v>33</v>
      </c>
      <c r="J86" s="12">
        <v>10432.033059613001</v>
      </c>
    </row>
    <row r="87" spans="1:10" ht="11.25" customHeight="1">
      <c r="A87" s="13" t="s">
        <v>38</v>
      </c>
      <c r="B87" s="15">
        <v>4021.3623027045001</v>
      </c>
      <c r="D87" s="13" t="s">
        <v>38</v>
      </c>
      <c r="E87" s="14">
        <v>4098.5991141346003</v>
      </c>
      <c r="F87" s="14">
        <v>4141.0615840807004</v>
      </c>
      <c r="G87" s="15">
        <v>4126.7562706150002</v>
      </c>
      <c r="I87" s="13" t="s">
        <v>38</v>
      </c>
      <c r="J87" s="15">
        <v>7642.0336067197004</v>
      </c>
    </row>
    <row r="88" spans="1:10" ht="11.25" customHeight="1">
      <c r="A88" s="10" t="s">
        <v>39</v>
      </c>
      <c r="B88" s="12">
        <v>3825.8200406559999</v>
      </c>
      <c r="D88" s="10" t="s">
        <v>39</v>
      </c>
      <c r="E88" s="11">
        <v>3802.4345506577001</v>
      </c>
      <c r="F88" s="11">
        <v>3851.6102139285999</v>
      </c>
      <c r="G88" s="12">
        <v>3822.3438634741001</v>
      </c>
      <c r="I88" s="10" t="s">
        <v>39</v>
      </c>
      <c r="J88" s="12">
        <v>13539.901995331</v>
      </c>
    </row>
    <row r="89" spans="1:10" ht="11.25" customHeight="1">
      <c r="A89" s="13" t="s">
        <v>40</v>
      </c>
      <c r="B89" s="15">
        <v>3728.8358034927001</v>
      </c>
      <c r="D89" s="13" t="s">
        <v>40</v>
      </c>
      <c r="E89" s="14">
        <v>5265.5389524483999</v>
      </c>
      <c r="F89" s="14">
        <v>5607.5808615835003</v>
      </c>
      <c r="G89" s="15">
        <v>5399.2723716789997</v>
      </c>
      <c r="I89" s="13" t="s">
        <v>40</v>
      </c>
      <c r="J89" s="15"/>
    </row>
    <row r="90" spans="1:10" ht="11.25" customHeight="1">
      <c r="A90" s="10" t="s">
        <v>41</v>
      </c>
      <c r="B90" s="12">
        <v>2893.6720467091</v>
      </c>
      <c r="D90" s="10" t="s">
        <v>41</v>
      </c>
      <c r="E90" s="11">
        <v>3337.4634759219998</v>
      </c>
      <c r="F90" s="11">
        <v>3913.5383066851</v>
      </c>
      <c r="G90" s="12">
        <v>3589.6499943828999</v>
      </c>
      <c r="I90" s="10" t="s">
        <v>41</v>
      </c>
      <c r="J90" s="12">
        <v>10637.499048449001</v>
      </c>
    </row>
    <row r="91" spans="1:10" ht="11.25" customHeight="1">
      <c r="A91" s="13" t="s">
        <v>42</v>
      </c>
      <c r="B91" s="15">
        <v>2717.1508339154998</v>
      </c>
      <c r="D91" s="13" t="s">
        <v>42</v>
      </c>
      <c r="E91" s="14">
        <v>2473.2027022898001</v>
      </c>
      <c r="F91" s="14">
        <v>4125.9300370850997</v>
      </c>
      <c r="G91" s="15">
        <v>3064.5191401613001</v>
      </c>
      <c r="I91" s="13" t="s">
        <v>42</v>
      </c>
      <c r="J91" s="15">
        <v>7567.6321714139003</v>
      </c>
    </row>
    <row r="92" spans="1:10" ht="11.25" customHeight="1">
      <c r="A92" s="10" t="s">
        <v>43</v>
      </c>
      <c r="B92" s="12">
        <v>2365.6757447795999</v>
      </c>
      <c r="D92" s="10" t="s">
        <v>43</v>
      </c>
      <c r="E92" s="11"/>
      <c r="F92" s="11"/>
      <c r="G92" s="12">
        <v>2513.1451276703001</v>
      </c>
      <c r="I92" s="10" t="s">
        <v>43</v>
      </c>
      <c r="J92" s="12"/>
    </row>
    <row r="93" spans="1:10" ht="11.25" customHeight="1">
      <c r="A93" s="13" t="s">
        <v>44</v>
      </c>
      <c r="B93" s="15">
        <v>2073.6483983315002</v>
      </c>
      <c r="D93" s="13" t="s">
        <v>44</v>
      </c>
      <c r="E93" s="14">
        <v>2727.5664988016001</v>
      </c>
      <c r="F93" s="14">
        <v>3116.8447518028001</v>
      </c>
      <c r="G93" s="15">
        <v>2835.4451235900001</v>
      </c>
      <c r="I93" s="13" t="s">
        <v>44</v>
      </c>
      <c r="J93" s="15">
        <v>6391.3266136075999</v>
      </c>
    </row>
    <row r="94" spans="1:10" ht="11.25" customHeight="1">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94"/>
  <sheetViews>
    <sheetView showGridLines="0" topLeftCell="A44" zoomScaleNormal="125" zoomScalePageLayoutView="125" workbookViewId="0">
      <selection activeCell="B76" sqref="B76"/>
    </sheetView>
  </sheetViews>
  <sheetFormatPr defaultColWidth="8.81640625" defaultRowHeight="12.5"/>
  <cols>
    <col min="1" max="1" width="17.26953125" customWidth="1"/>
    <col min="2" max="2" width="10.26953125" customWidth="1"/>
    <col min="3" max="3" width="5.81640625" customWidth="1"/>
    <col min="4" max="4" width="10.26953125" customWidth="1"/>
    <col min="5" max="5" width="8.453125" customWidth="1"/>
    <col min="6" max="6" width="17.26953125" customWidth="1"/>
    <col min="7" max="7" width="10.26953125" customWidth="1"/>
    <col min="8" max="8" width="3.7265625" customWidth="1"/>
    <col min="9" max="9" width="17.26953125" customWidth="1"/>
    <col min="10" max="10" width="10.26953125" customWidth="1"/>
    <col min="11" max="11" width="8.453125" customWidth="1"/>
    <col min="12" max="12" width="3.726562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c r="A42" s="21" t="s">
        <v>51</v>
      </c>
    </row>
    <row r="43" spans="1:12">
      <c r="A43" s="22" t="s">
        <v>52</v>
      </c>
    </row>
    <row r="44" spans="1:12">
      <c r="A44" s="21" t="s">
        <v>53</v>
      </c>
    </row>
    <row r="45" spans="1:12">
      <c r="A45" s="22" t="s">
        <v>54</v>
      </c>
    </row>
    <row r="46" spans="1:12">
      <c r="A46" s="21" t="s">
        <v>55</v>
      </c>
    </row>
    <row r="47" spans="1:12">
      <c r="A47" s="23" t="s">
        <v>56</v>
      </c>
    </row>
    <row r="48" spans="1:12">
      <c r="A48" s="24" t="s">
        <v>57</v>
      </c>
    </row>
    <row r="49" spans="1:10">
      <c r="A49" s="25" t="s">
        <v>58</v>
      </c>
    </row>
    <row r="51" spans="1:10" ht="13">
      <c r="A51" s="362" t="s">
        <v>47</v>
      </c>
      <c r="B51" s="362"/>
      <c r="D51" s="362" t="s">
        <v>34</v>
      </c>
      <c r="E51" s="362"/>
      <c r="F51" s="362"/>
      <c r="G51" s="362"/>
      <c r="I51" s="6" t="s">
        <v>46</v>
      </c>
      <c r="J51" s="6"/>
    </row>
    <row r="52" spans="1:10" ht="21">
      <c r="A52" s="363"/>
      <c r="B52" s="364"/>
      <c r="D52" s="363"/>
      <c r="E52" s="370" t="s">
        <v>218</v>
      </c>
      <c r="F52" s="4" t="s">
        <v>217</v>
      </c>
      <c r="G52" s="5" t="s">
        <v>219</v>
      </c>
      <c r="I52" s="3"/>
      <c r="J52" s="5"/>
    </row>
    <row r="53" spans="1:10" ht="11.25" customHeight="1">
      <c r="A53" s="365" t="s">
        <v>75</v>
      </c>
      <c r="B53" s="366">
        <v>17959.423879247999</v>
      </c>
      <c r="D53" s="365" t="s">
        <v>75</v>
      </c>
      <c r="E53" s="371">
        <v>20076.431849843</v>
      </c>
      <c r="F53" s="8">
        <v>19472.969098545</v>
      </c>
      <c r="G53" s="9">
        <v>19762.273449196</v>
      </c>
      <c r="I53" s="7" t="s">
        <v>0</v>
      </c>
      <c r="J53" s="9">
        <v>40932.867749826997</v>
      </c>
    </row>
    <row r="54" spans="1:10" ht="11.25" customHeight="1">
      <c r="A54" s="102" t="s">
        <v>121</v>
      </c>
      <c r="B54" s="104">
        <v>15929.953941685</v>
      </c>
      <c r="D54" s="102" t="s">
        <v>121</v>
      </c>
      <c r="E54" s="103">
        <v>19697.552110859</v>
      </c>
      <c r="F54" s="11">
        <v>18478.883021598002</v>
      </c>
      <c r="G54" s="12">
        <v>18994.129390743001</v>
      </c>
      <c r="I54" s="10" t="s">
        <v>1</v>
      </c>
      <c r="J54" s="12">
        <v>25125.508017142001</v>
      </c>
    </row>
    <row r="55" spans="1:10" ht="11.25" customHeight="1">
      <c r="A55" s="80" t="s">
        <v>2</v>
      </c>
      <c r="B55" s="367">
        <v>13273.921407374</v>
      </c>
      <c r="D55" s="102" t="s">
        <v>5</v>
      </c>
      <c r="E55" s="103">
        <v>14831.176037477</v>
      </c>
      <c r="F55" s="11">
        <v>15254.902787617</v>
      </c>
      <c r="G55" s="12">
        <v>15023.562027485999</v>
      </c>
      <c r="I55" s="13" t="s">
        <v>2</v>
      </c>
      <c r="J55" s="15">
        <v>20378.521351889998</v>
      </c>
    </row>
    <row r="56" spans="1:10" ht="11.25" customHeight="1">
      <c r="A56" s="102" t="s">
        <v>3</v>
      </c>
      <c r="B56" s="104">
        <v>11355.416483042</v>
      </c>
      <c r="D56" s="80" t="s">
        <v>2</v>
      </c>
      <c r="E56" s="372">
        <v>14103.296159666001</v>
      </c>
      <c r="F56" s="14">
        <v>16152.978957609001</v>
      </c>
      <c r="G56" s="15">
        <v>15282.852360733999</v>
      </c>
      <c r="I56" s="10" t="s">
        <v>3</v>
      </c>
      <c r="J56" s="12">
        <v>16460.495288458002</v>
      </c>
    </row>
    <row r="57" spans="1:10" ht="11.25" customHeight="1">
      <c r="A57" s="80" t="s">
        <v>4</v>
      </c>
      <c r="B57" s="367">
        <v>10958.679328169999</v>
      </c>
      <c r="D57" s="80" t="s">
        <v>14</v>
      </c>
      <c r="E57" s="372">
        <v>13312.206545888999</v>
      </c>
      <c r="F57" s="14">
        <v>8785.6698512124003</v>
      </c>
      <c r="G57" s="15">
        <v>10237.497848216</v>
      </c>
      <c r="I57" s="13" t="s">
        <v>4</v>
      </c>
      <c r="J57" s="15">
        <v>27923.718748387</v>
      </c>
    </row>
    <row r="58" spans="1:10" ht="11.25" customHeight="1">
      <c r="A58" s="102" t="s">
        <v>5</v>
      </c>
      <c r="B58" s="104">
        <v>10780.098245768</v>
      </c>
      <c r="D58" s="80" t="s">
        <v>6</v>
      </c>
      <c r="E58" s="372">
        <v>13092.400304334</v>
      </c>
      <c r="F58" s="14">
        <v>11626.650363989</v>
      </c>
      <c r="G58" s="15">
        <v>12200.370816015</v>
      </c>
      <c r="I58" s="10" t="s">
        <v>5</v>
      </c>
      <c r="J58" s="12">
        <v>16695.036873124001</v>
      </c>
    </row>
    <row r="59" spans="1:10" ht="11.25" customHeight="1">
      <c r="A59" s="80" t="s">
        <v>6</v>
      </c>
      <c r="B59" s="367">
        <v>10669.367483488</v>
      </c>
      <c r="D59" s="102" t="s">
        <v>17</v>
      </c>
      <c r="E59" s="103">
        <v>12333.867767973001</v>
      </c>
      <c r="F59" s="11">
        <v>12200.157535241</v>
      </c>
      <c r="G59" s="12">
        <v>12269.115070456</v>
      </c>
      <c r="I59" s="13" t="s">
        <v>6</v>
      </c>
      <c r="J59" s="15">
        <v>25743.817908004999</v>
      </c>
    </row>
    <row r="60" spans="1:10" ht="11.25" customHeight="1">
      <c r="A60" s="102" t="s">
        <v>7</v>
      </c>
      <c r="B60" s="104">
        <v>10663.799113703</v>
      </c>
      <c r="D60" s="102" t="s">
        <v>9</v>
      </c>
      <c r="E60" s="103">
        <v>12267.480552896001</v>
      </c>
      <c r="F60" s="11">
        <v>13019.816482929</v>
      </c>
      <c r="G60" s="12">
        <v>12763.069392394</v>
      </c>
      <c r="I60" s="10" t="s">
        <v>7</v>
      </c>
      <c r="J60" s="12">
        <v>23219.209503599999</v>
      </c>
    </row>
    <row r="61" spans="1:10" ht="11.25" customHeight="1">
      <c r="A61" s="80" t="s">
        <v>8</v>
      </c>
      <c r="B61" s="367">
        <v>10569.071335384</v>
      </c>
      <c r="D61" s="80" t="s">
        <v>4</v>
      </c>
      <c r="E61" s="372">
        <v>11946.739410718001</v>
      </c>
      <c r="F61" s="14">
        <v>13587.455753893</v>
      </c>
      <c r="G61" s="15">
        <v>12739.771157468</v>
      </c>
      <c r="I61" s="13" t="s">
        <v>8</v>
      </c>
      <c r="J61" s="15">
        <v>11255.515521437001</v>
      </c>
    </row>
    <row r="62" spans="1:10" ht="11.25" customHeight="1">
      <c r="A62" s="102" t="s">
        <v>9</v>
      </c>
      <c r="B62" s="104">
        <v>9956.8500755445002</v>
      </c>
      <c r="D62" s="102" t="s">
        <v>3</v>
      </c>
      <c r="E62" s="103">
        <v>11906.409094121</v>
      </c>
      <c r="F62" s="11">
        <v>10165.496862652</v>
      </c>
      <c r="G62" s="12">
        <v>10932.681527604</v>
      </c>
      <c r="I62" s="10" t="s">
        <v>9</v>
      </c>
      <c r="J62" s="12">
        <v>15910.657860347999</v>
      </c>
    </row>
    <row r="63" spans="1:10" ht="11.25" customHeight="1">
      <c r="A63" s="80" t="s">
        <v>157</v>
      </c>
      <c r="B63" s="367">
        <v>9129.7290261313992</v>
      </c>
      <c r="D63" s="80" t="s">
        <v>18</v>
      </c>
      <c r="E63" s="372">
        <v>11430.652801295</v>
      </c>
      <c r="F63" s="14">
        <v>10203.025642687</v>
      </c>
      <c r="G63" s="15">
        <v>10932.31227221</v>
      </c>
      <c r="I63" s="13" t="s">
        <v>10</v>
      </c>
      <c r="J63" s="15">
        <v>21457.897053172001</v>
      </c>
    </row>
    <row r="64" spans="1:10" ht="11.25" customHeight="1">
      <c r="A64" s="102" t="s">
        <v>11</v>
      </c>
      <c r="B64" s="104">
        <v>9120.5823938119993</v>
      </c>
      <c r="D64" s="102" t="s">
        <v>7</v>
      </c>
      <c r="E64" s="103">
        <v>11305.570285846001</v>
      </c>
      <c r="F64" s="11">
        <v>11388.738036815001</v>
      </c>
      <c r="G64" s="12">
        <v>11353.935798623001</v>
      </c>
      <c r="I64" s="10" t="s">
        <v>11</v>
      </c>
      <c r="J64" s="12">
        <v>12063.698251498001</v>
      </c>
    </row>
    <row r="65" spans="1:10" ht="11.25" customHeight="1">
      <c r="A65" s="80" t="s">
        <v>12</v>
      </c>
      <c r="B65" s="367">
        <v>8748.0948487578007</v>
      </c>
      <c r="D65" s="80" t="s">
        <v>8</v>
      </c>
      <c r="E65" s="372">
        <v>11275.992816816</v>
      </c>
      <c r="F65" s="14">
        <v>7743.2999840154998</v>
      </c>
      <c r="G65" s="15">
        <v>9041.2691903462</v>
      </c>
      <c r="I65" s="13" t="s">
        <v>12</v>
      </c>
      <c r="J65" s="15">
        <v>17882.623689856999</v>
      </c>
    </row>
    <row r="66" spans="1:10" ht="11.25" customHeight="1">
      <c r="A66" s="102" t="s">
        <v>13</v>
      </c>
      <c r="B66" s="104">
        <v>8545.0482214373405</v>
      </c>
      <c r="D66" s="80" t="s">
        <v>109</v>
      </c>
      <c r="E66" s="372">
        <v>10773.411482989</v>
      </c>
      <c r="F66" s="14">
        <v>10839.879994622999</v>
      </c>
      <c r="G66" s="15">
        <v>10803.706206887</v>
      </c>
      <c r="I66" s="10" t="s">
        <v>13</v>
      </c>
      <c r="J66" s="12">
        <v>15663.608399691717</v>
      </c>
    </row>
    <row r="67" spans="1:10" ht="11.25" customHeight="1">
      <c r="A67" s="80" t="s">
        <v>14</v>
      </c>
      <c r="B67" s="367">
        <v>8519.0095441072008</v>
      </c>
      <c r="D67" s="102" t="s">
        <v>13</v>
      </c>
      <c r="E67" s="103">
        <v>10209.552945070804</v>
      </c>
      <c r="F67" s="11">
        <v>10086.684618362857</v>
      </c>
      <c r="G67" s="12">
        <v>10053.060185273536</v>
      </c>
      <c r="I67" s="13" t="s">
        <v>14</v>
      </c>
      <c r="J67" s="15">
        <v>17868.426361092999</v>
      </c>
    </row>
    <row r="68" spans="1:10" ht="11.25" customHeight="1">
      <c r="A68" s="102" t="s">
        <v>15</v>
      </c>
      <c r="B68" s="104">
        <v>8477.3450313484936</v>
      </c>
      <c r="D68" s="102" t="s">
        <v>11</v>
      </c>
      <c r="E68" s="103">
        <v>10084.763414818</v>
      </c>
      <c r="F68" s="11">
        <v>7872.3788636816998</v>
      </c>
      <c r="G68" s="12">
        <v>8738.7003171601991</v>
      </c>
      <c r="I68" s="10" t="s">
        <v>15</v>
      </c>
      <c r="J68" s="12">
        <v>15771.675920911584</v>
      </c>
    </row>
    <row r="69" spans="1:10" ht="11.25" customHeight="1">
      <c r="A69" s="80" t="s">
        <v>82</v>
      </c>
      <c r="B69" s="367">
        <v>8392.1763581826926</v>
      </c>
      <c r="D69" s="80" t="s">
        <v>12</v>
      </c>
      <c r="E69" s="372">
        <v>10083.954812815</v>
      </c>
      <c r="F69" s="14">
        <v>10459.475851667001</v>
      </c>
      <c r="G69" s="15">
        <v>10272.766287609</v>
      </c>
      <c r="I69" s="13" t="s">
        <v>16</v>
      </c>
      <c r="J69" s="15">
        <v>11171.658222427999</v>
      </c>
    </row>
    <row r="70" spans="1:10" ht="11.25" customHeight="1">
      <c r="A70" s="102" t="s">
        <v>17</v>
      </c>
      <c r="B70" s="104">
        <v>8371.3864267076005</v>
      </c>
      <c r="D70" s="102" t="s">
        <v>15</v>
      </c>
      <c r="E70" s="103">
        <v>9980.084158644986</v>
      </c>
      <c r="F70" s="11">
        <v>9990.3835674770471</v>
      </c>
      <c r="G70" s="12">
        <v>9811.4852460599686</v>
      </c>
      <c r="I70" s="10" t="s">
        <v>17</v>
      </c>
      <c r="J70" s="12">
        <v>18947.052008613999</v>
      </c>
    </row>
    <row r="71" spans="1:10" ht="11.25" customHeight="1">
      <c r="A71" s="80" t="s">
        <v>18</v>
      </c>
      <c r="B71" s="367">
        <v>8289.1706435784999</v>
      </c>
      <c r="D71" s="102" t="s">
        <v>19</v>
      </c>
      <c r="E71" s="103">
        <v>9966.6702538216996</v>
      </c>
      <c r="F71" s="11">
        <v>13092.815135985</v>
      </c>
      <c r="G71" s="12">
        <v>11106.431078403</v>
      </c>
      <c r="I71" s="13" t="s">
        <v>18</v>
      </c>
      <c r="J71" s="15">
        <v>18336.882643382</v>
      </c>
    </row>
    <row r="72" spans="1:10" ht="11.25" customHeight="1">
      <c r="A72" s="102" t="s">
        <v>19</v>
      </c>
      <c r="B72" s="104">
        <v>8103.4701890935003</v>
      </c>
      <c r="D72" s="80" t="s">
        <v>24</v>
      </c>
      <c r="E72" s="372">
        <v>9947.2783773035007</v>
      </c>
      <c r="F72" s="14">
        <v>13642.956415305</v>
      </c>
      <c r="G72" s="15">
        <v>11482.008249511</v>
      </c>
      <c r="I72" s="10" t="s">
        <v>19</v>
      </c>
      <c r="J72" s="12">
        <v>16894.549135252</v>
      </c>
    </row>
    <row r="73" spans="1:10" ht="11.25" customHeight="1">
      <c r="A73" s="80" t="s">
        <v>109</v>
      </c>
      <c r="B73" s="367">
        <v>8001.8726025385004</v>
      </c>
      <c r="D73" s="102" t="s">
        <v>23</v>
      </c>
      <c r="E73" s="103">
        <v>9667.2457028340996</v>
      </c>
      <c r="F73" s="11">
        <v>10503.036865112999</v>
      </c>
      <c r="G73" s="12">
        <v>10073.699005345999</v>
      </c>
      <c r="I73" s="13" t="s">
        <v>20</v>
      </c>
      <c r="J73" s="15">
        <v>13663.209724774</v>
      </c>
    </row>
    <row r="74" spans="1:10" ht="11.25" customHeight="1">
      <c r="A74" s="102" t="s">
        <v>21</v>
      </c>
      <c r="B74" s="104">
        <v>7957.4664712631002</v>
      </c>
      <c r="D74" s="80" t="s">
        <v>22</v>
      </c>
      <c r="E74" s="372">
        <v>9191.0443006301994</v>
      </c>
      <c r="F74" s="14">
        <v>11328.366197243</v>
      </c>
      <c r="G74" s="15">
        <v>10197.810204592</v>
      </c>
      <c r="I74" s="10" t="s">
        <v>21</v>
      </c>
      <c r="J74" s="12">
        <v>9323.2934456383009</v>
      </c>
    </row>
    <row r="75" spans="1:10" ht="11.25" customHeight="1">
      <c r="A75" s="80" t="s">
        <v>22</v>
      </c>
      <c r="B75" s="367">
        <v>7354.2224770002003</v>
      </c>
      <c r="D75" s="80" t="s">
        <v>82</v>
      </c>
      <c r="E75" s="372">
        <v>8797.361035558888</v>
      </c>
      <c r="F75" s="14">
        <v>9173.9124194220058</v>
      </c>
      <c r="G75" s="15">
        <v>9023.1887080488887</v>
      </c>
      <c r="I75" s="13" t="s">
        <v>22</v>
      </c>
      <c r="J75" s="15">
        <v>14585.380804840001</v>
      </c>
    </row>
    <row r="76" spans="1:10" ht="11.25" customHeight="1">
      <c r="A76" s="102" t="s">
        <v>23</v>
      </c>
      <c r="B76" s="104">
        <v>7257.5504154340997</v>
      </c>
      <c r="D76" s="80" t="s">
        <v>26</v>
      </c>
      <c r="E76" s="372">
        <v>8303.2752496279008</v>
      </c>
      <c r="F76" s="14">
        <v>8729.1322827020995</v>
      </c>
      <c r="G76" s="15">
        <v>8519.7411513627994</v>
      </c>
      <c r="I76" s="10" t="s">
        <v>23</v>
      </c>
      <c r="J76" s="12">
        <v>11105.979890309</v>
      </c>
    </row>
    <row r="77" spans="1:10" ht="11.25" customHeight="1">
      <c r="A77" s="80" t="s">
        <v>24</v>
      </c>
      <c r="B77" s="367">
        <v>7200.5868667896002</v>
      </c>
      <c r="D77" s="102" t="s">
        <v>33</v>
      </c>
      <c r="E77" s="103">
        <v>8060.5064482298003</v>
      </c>
      <c r="F77" s="11">
        <v>7682.0595533400001</v>
      </c>
      <c r="G77" s="12">
        <v>7860.6537763050001</v>
      </c>
      <c r="I77" s="13" t="s">
        <v>24</v>
      </c>
      <c r="J77" s="15">
        <v>16194.152485353001</v>
      </c>
    </row>
    <row r="78" spans="1:10" ht="11.25" customHeight="1">
      <c r="A78" s="102" t="s">
        <v>25</v>
      </c>
      <c r="B78" s="104">
        <v>7138.2482945030997</v>
      </c>
      <c r="D78" s="102" t="s">
        <v>21</v>
      </c>
      <c r="E78" s="103">
        <v>7323.5835250070004</v>
      </c>
      <c r="F78" s="11">
        <v>9801.2653446924996</v>
      </c>
      <c r="G78" s="12">
        <v>8591.5907925436004</v>
      </c>
      <c r="I78" s="10" t="s">
        <v>25</v>
      </c>
      <c r="J78" s="12">
        <v>11607.217641145</v>
      </c>
    </row>
    <row r="79" spans="1:10" ht="11.25" customHeight="1">
      <c r="A79" s="80" t="s">
        <v>26</v>
      </c>
      <c r="B79" s="367">
        <v>6955.6399044913996</v>
      </c>
      <c r="D79" s="102" t="s">
        <v>25</v>
      </c>
      <c r="E79" s="103">
        <v>7009.3698991622996</v>
      </c>
      <c r="F79" s="11">
        <v>5908.9284533382997</v>
      </c>
      <c r="G79" s="12">
        <v>6417.2039747887002</v>
      </c>
      <c r="I79" s="13" t="s">
        <v>26</v>
      </c>
      <c r="J79" s="15">
        <v>12603.546061872001</v>
      </c>
    </row>
    <row r="80" spans="1:10" ht="11.25" customHeight="1">
      <c r="A80" s="102" t="s">
        <v>27</v>
      </c>
      <c r="B80" s="104">
        <v>6941.2237529915001</v>
      </c>
      <c r="D80" s="80" t="s">
        <v>28</v>
      </c>
      <c r="E80" s="372">
        <v>6900.1839114019003</v>
      </c>
      <c r="F80" s="14">
        <v>6177.9632187569996</v>
      </c>
      <c r="G80" s="15">
        <v>6505.4010093547004</v>
      </c>
      <c r="I80" s="10" t="s">
        <v>27</v>
      </c>
      <c r="J80" s="12">
        <v>15184.69881514</v>
      </c>
    </row>
    <row r="81" spans="1:10" ht="11.25" customHeight="1">
      <c r="A81" s="80" t="s">
        <v>28</v>
      </c>
      <c r="B81" s="367">
        <v>6919.0636976739997</v>
      </c>
      <c r="D81" s="102" t="s">
        <v>29</v>
      </c>
      <c r="E81" s="103">
        <v>6015.7611986257998</v>
      </c>
      <c r="F81" s="11">
        <v>6004.8238027760999</v>
      </c>
      <c r="G81" s="12">
        <v>6009.8247774014999</v>
      </c>
      <c r="I81" s="13" t="s">
        <v>28</v>
      </c>
      <c r="J81" s="15">
        <v>8928.9618946540995</v>
      </c>
    </row>
    <row r="82" spans="1:10" ht="11.25" customHeight="1">
      <c r="A82" s="102" t="s">
        <v>29</v>
      </c>
      <c r="B82" s="104">
        <v>5974.4449684084002</v>
      </c>
      <c r="D82" s="80" t="s">
        <v>86</v>
      </c>
      <c r="E82" s="372">
        <v>5755.0691871339004</v>
      </c>
      <c r="F82" s="14">
        <v>5839.0683965433</v>
      </c>
      <c r="G82" s="15">
        <v>5794.7943837295998</v>
      </c>
      <c r="I82" s="10" t="s">
        <v>29</v>
      </c>
      <c r="J82" s="12">
        <v>8192.7043683645006</v>
      </c>
    </row>
    <row r="83" spans="1:10" ht="11.25" customHeight="1">
      <c r="A83" s="80" t="s">
        <v>86</v>
      </c>
      <c r="B83" s="367">
        <v>5941.7968076713996</v>
      </c>
      <c r="D83" s="80" t="s">
        <v>32</v>
      </c>
      <c r="E83" s="372">
        <v>4596.0386892751003</v>
      </c>
      <c r="F83" s="14">
        <v>5345.4053711273</v>
      </c>
      <c r="G83" s="15">
        <v>4826.3682612810999</v>
      </c>
      <c r="I83" s="13" t="s">
        <v>30</v>
      </c>
      <c r="J83" s="15">
        <v>10320.718590908</v>
      </c>
    </row>
    <row r="84" spans="1:10" ht="11.25" customHeight="1">
      <c r="A84" s="102" t="s">
        <v>31</v>
      </c>
      <c r="B84" s="104">
        <v>5434.8741860959999</v>
      </c>
      <c r="D84" s="102" t="s">
        <v>31</v>
      </c>
      <c r="E84" s="103">
        <v>3994.1732466010999</v>
      </c>
      <c r="F84" s="11">
        <v>4439.0205650331</v>
      </c>
      <c r="G84" s="12">
        <v>4236.4053224559002</v>
      </c>
      <c r="I84" s="10" t="s">
        <v>31</v>
      </c>
      <c r="J84" s="12">
        <v>9979.7835142865006</v>
      </c>
    </row>
    <row r="85" spans="1:10" ht="11.25" customHeight="1">
      <c r="A85" s="80" t="s">
        <v>32</v>
      </c>
      <c r="B85" s="367">
        <v>5078.6233819134004</v>
      </c>
      <c r="D85" s="80"/>
      <c r="E85" s="372"/>
      <c r="F85" s="14">
        <v>5607.5808615835003</v>
      </c>
      <c r="G85" s="15">
        <v>5399.2723716789997</v>
      </c>
      <c r="I85" s="13" t="s">
        <v>32</v>
      </c>
      <c r="J85" s="15">
        <v>8696.7975425291006</v>
      </c>
    </row>
    <row r="86" spans="1:10" ht="11.25" customHeight="1">
      <c r="A86" s="102" t="s">
        <v>33</v>
      </c>
      <c r="B86" s="104">
        <v>4730.3547138812</v>
      </c>
      <c r="D86" s="80"/>
      <c r="E86" s="372"/>
      <c r="F86" s="14">
        <v>4141.0615840807004</v>
      </c>
      <c r="G86" s="15">
        <v>4126.7562706150002</v>
      </c>
      <c r="I86" s="10" t="s">
        <v>33</v>
      </c>
      <c r="J86" s="12">
        <v>10432.033059613001</v>
      </c>
    </row>
    <row r="87" spans="1:10" ht="11.25" customHeight="1">
      <c r="A87" s="80"/>
      <c r="B87" s="367"/>
      <c r="D87" s="102"/>
      <c r="E87" s="103"/>
      <c r="F87" s="11">
        <v>3851.6102139285999</v>
      </c>
      <c r="G87" s="12">
        <v>3822.3438634741001</v>
      </c>
      <c r="I87" s="13" t="s">
        <v>38</v>
      </c>
      <c r="J87" s="15">
        <v>7642.0336067197004</v>
      </c>
    </row>
    <row r="88" spans="1:10" ht="11.25" customHeight="1">
      <c r="A88" s="102"/>
      <c r="B88" s="104"/>
      <c r="D88" s="102"/>
      <c r="E88" s="103"/>
      <c r="F88" s="11">
        <v>3913.5383066851</v>
      </c>
      <c r="G88" s="12">
        <v>3589.6499943828999</v>
      </c>
      <c r="I88" s="10" t="s">
        <v>39</v>
      </c>
      <c r="J88" s="12">
        <v>13539.901995331</v>
      </c>
    </row>
    <row r="89" spans="1:10" ht="11.25" customHeight="1">
      <c r="A89" s="80"/>
      <c r="B89" s="367"/>
      <c r="D89" s="80"/>
      <c r="E89" s="372"/>
      <c r="F89" s="14">
        <v>3116.8447518028001</v>
      </c>
      <c r="G89" s="15">
        <v>2835.4451235900001</v>
      </c>
      <c r="I89" s="13" t="s">
        <v>40</v>
      </c>
      <c r="J89" s="15"/>
    </row>
    <row r="90" spans="1:10" ht="11.25" customHeight="1">
      <c r="A90" s="102"/>
      <c r="B90" s="104"/>
      <c r="D90" s="80"/>
      <c r="E90" s="372"/>
      <c r="F90" s="14">
        <v>4125.9300370850997</v>
      </c>
      <c r="G90" s="15">
        <v>3064.5191401613001</v>
      </c>
      <c r="I90" s="10" t="s">
        <v>41</v>
      </c>
      <c r="J90" s="12">
        <v>10637.499048449001</v>
      </c>
    </row>
    <row r="91" spans="1:10" ht="11.25" customHeight="1">
      <c r="A91" s="80"/>
      <c r="B91" s="367"/>
      <c r="D91" s="102"/>
      <c r="E91" s="103"/>
      <c r="F91" s="11">
        <v>1069.6875323413001</v>
      </c>
      <c r="G91" s="12">
        <v>983.84682134060995</v>
      </c>
      <c r="I91" s="13" t="s">
        <v>42</v>
      </c>
      <c r="J91" s="15">
        <v>7567.6321714139003</v>
      </c>
    </row>
    <row r="92" spans="1:10" ht="11.25" customHeight="1">
      <c r="A92" s="102"/>
      <c r="B92" s="104"/>
      <c r="D92" s="102"/>
      <c r="E92" s="103"/>
      <c r="F92" s="11">
        <v>5831.3221678296004</v>
      </c>
      <c r="G92" s="12">
        <v>5831.3221678296004</v>
      </c>
      <c r="I92" s="10" t="s">
        <v>43</v>
      </c>
      <c r="J92" s="12"/>
    </row>
    <row r="93" spans="1:10" ht="11.25" customHeight="1">
      <c r="A93" s="80"/>
      <c r="B93" s="367"/>
      <c r="D93" s="102"/>
      <c r="E93" s="103"/>
      <c r="F93" s="11"/>
      <c r="G93" s="12">
        <v>2513.1451276703001</v>
      </c>
      <c r="I93" s="13" t="s">
        <v>44</v>
      </c>
      <c r="J93" s="15">
        <v>6391.3266136075999</v>
      </c>
    </row>
    <row r="94" spans="1:10" ht="11.25" customHeight="1">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showGridLines="0" topLeftCell="A10" zoomScale="125" workbookViewId="0">
      <selection activeCell="D40" sqref="D40"/>
    </sheetView>
  </sheetViews>
  <sheetFormatPr defaultColWidth="8.81640625" defaultRowHeight="12.5"/>
  <cols>
    <col min="1" max="1" width="16.7265625" customWidth="1"/>
    <col min="2" max="2" width="11.453125" customWidth="1"/>
    <col min="3" max="4" width="10.453125" customWidth="1"/>
    <col min="5" max="5" width="7.1796875" customWidth="1"/>
    <col min="6" max="6" width="3.7265625" customWidth="1"/>
    <col min="7" max="7" width="7.1796875" customWidth="1"/>
    <col min="8" max="8" width="4.1796875" customWidth="1"/>
    <col min="9" max="9" width="7.1796875" customWidth="1"/>
    <col min="10" max="10" width="3.81640625" customWidth="1"/>
    <col min="11" max="11" width="7.1796875" customWidth="1"/>
    <col min="12" max="12" width="2.453125" customWidth="1"/>
    <col min="13" max="13" width="7.1796875" customWidth="1"/>
    <col min="14" max="14" width="3.8164062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ht="13">
      <c r="A39" s="6"/>
      <c r="B39" s="6"/>
      <c r="C39" s="6"/>
      <c r="D39" s="6"/>
    </row>
    <row r="40" spans="1:14" ht="31.5">
      <c r="A40" s="3"/>
      <c r="B40" s="4" t="s">
        <v>73</v>
      </c>
      <c r="C40" s="4" t="s">
        <v>74</v>
      </c>
      <c r="D40" s="5" t="s">
        <v>36</v>
      </c>
    </row>
    <row r="41" spans="1:14" ht="11.25" customHeight="1">
      <c r="A41" s="7" t="s">
        <v>75</v>
      </c>
      <c r="B41" s="43">
        <v>105115.30586199</v>
      </c>
      <c r="C41" s="43">
        <v>69216.948316330003</v>
      </c>
      <c r="D41" s="44">
        <v>73490.184437183998</v>
      </c>
    </row>
    <row r="42" spans="1:14" ht="11.25" customHeight="1">
      <c r="A42" s="10" t="s">
        <v>76</v>
      </c>
      <c r="B42" s="45">
        <v>98156.515063009996</v>
      </c>
      <c r="C42" s="45">
        <v>62588.003867997002</v>
      </c>
      <c r="D42" s="46">
        <v>70752.557086757995</v>
      </c>
    </row>
    <row r="43" spans="1:14" ht="11.25" customHeight="1">
      <c r="A43" s="13" t="s">
        <v>77</v>
      </c>
      <c r="B43" s="47">
        <v>92585.854705056001</v>
      </c>
      <c r="C43" s="47">
        <v>42352.742502624998</v>
      </c>
      <c r="D43" s="48">
        <v>61087.474090622003</v>
      </c>
    </row>
    <row r="44" spans="1:14" ht="11.25" customHeight="1">
      <c r="A44" s="10" t="s">
        <v>3</v>
      </c>
      <c r="B44" s="45">
        <v>80484.597089748</v>
      </c>
      <c r="C44" s="45">
        <v>42174.419674901997</v>
      </c>
      <c r="D44" s="46">
        <v>42507.295525043002</v>
      </c>
    </row>
    <row r="45" spans="1:14" ht="11.25" customHeight="1">
      <c r="A45" s="13" t="s">
        <v>6</v>
      </c>
      <c r="B45" s="47">
        <v>63620.330669893003</v>
      </c>
      <c r="C45" s="47">
        <v>42630.144905585003</v>
      </c>
      <c r="D45" s="48">
        <v>57539.270151197998</v>
      </c>
    </row>
    <row r="46" spans="1:14" ht="11.25" customHeight="1">
      <c r="A46" s="10" t="s">
        <v>5</v>
      </c>
      <c r="B46" s="45">
        <v>43301.093671410003</v>
      </c>
      <c r="C46" s="45">
        <v>59709.018443319001</v>
      </c>
      <c r="D46" s="46">
        <v>59389.294388030001</v>
      </c>
    </row>
    <row r="47" spans="1:14" ht="11.25" customHeight="1">
      <c r="A47" s="13" t="s">
        <v>78</v>
      </c>
      <c r="B47" s="47">
        <v>60871.463756443001</v>
      </c>
      <c r="C47" s="47">
        <v>36216.736775434001</v>
      </c>
      <c r="D47" s="48">
        <v>64956.390235881001</v>
      </c>
    </row>
    <row r="48" spans="1:14" ht="11.25" customHeight="1">
      <c r="A48" s="10" t="s">
        <v>7</v>
      </c>
      <c r="B48" s="45">
        <v>71129.368653365003</v>
      </c>
      <c r="C48" s="45">
        <v>35739.909451391999</v>
      </c>
      <c r="D48" s="46">
        <v>47636.600337246004</v>
      </c>
    </row>
    <row r="49" spans="1:4" ht="11.25" customHeight="1">
      <c r="A49" s="13" t="s">
        <v>8</v>
      </c>
      <c r="B49" s="47">
        <v>73088.079480194996</v>
      </c>
      <c r="C49" s="47">
        <v>33474.538134538998</v>
      </c>
      <c r="D49" s="48">
        <v>40109.354876473997</v>
      </c>
    </row>
    <row r="50" spans="1:4" ht="11.25" customHeight="1">
      <c r="A50" s="10" t="s">
        <v>17</v>
      </c>
      <c r="B50" s="45">
        <v>53410.205656785998</v>
      </c>
      <c r="C50" s="45">
        <v>48399.251928366997</v>
      </c>
      <c r="D50" s="46">
        <v>42377.001970899997</v>
      </c>
    </row>
    <row r="51" spans="1:4" ht="11.25" customHeight="1">
      <c r="A51" s="13" t="s">
        <v>18</v>
      </c>
      <c r="B51" s="47">
        <v>61381.877942083003</v>
      </c>
      <c r="C51" s="47">
        <v>48488.883869810001</v>
      </c>
      <c r="D51" s="48">
        <v>31684.877658131001</v>
      </c>
    </row>
    <row r="52" spans="1:4" ht="11.25" customHeight="1">
      <c r="A52" s="10" t="s">
        <v>4</v>
      </c>
      <c r="B52" s="45">
        <v>65301.969139629</v>
      </c>
      <c r="C52" s="45">
        <v>35754.680712371002</v>
      </c>
      <c r="D52" s="46">
        <v>37634.954219997999</v>
      </c>
    </row>
    <row r="53" spans="1:4" ht="11.25" customHeight="1">
      <c r="A53" s="13" t="s">
        <v>19</v>
      </c>
      <c r="B53" s="47">
        <v>33188.46894038</v>
      </c>
      <c r="C53" s="47">
        <v>60101.800125708003</v>
      </c>
      <c r="D53" s="48">
        <v>40264.816943042002</v>
      </c>
    </row>
    <row r="54" spans="1:4" ht="11.25" customHeight="1">
      <c r="A54" s="10" t="s">
        <v>79</v>
      </c>
      <c r="B54" s="45">
        <v>50952.003794388002</v>
      </c>
      <c r="C54" s="45">
        <v>40381.697844326998</v>
      </c>
      <c r="D54" s="46">
        <v>42064.148755586</v>
      </c>
    </row>
    <row r="55" spans="1:4" ht="11.25" customHeight="1">
      <c r="A55" s="13" t="s">
        <v>20</v>
      </c>
      <c r="B55" s="47">
        <v>62273.312312039547</v>
      </c>
      <c r="C55" s="47">
        <v>33815.255697283348</v>
      </c>
      <c r="D55" s="48">
        <v>29239.207022572671</v>
      </c>
    </row>
    <row r="56" spans="1:4" ht="11.25" customHeight="1">
      <c r="A56" s="10" t="s">
        <v>13</v>
      </c>
      <c r="B56" s="45">
        <v>49335.300790433306</v>
      </c>
      <c r="C56" s="45">
        <v>36540.127342456006</v>
      </c>
      <c r="D56" s="46">
        <v>39224.224924347203</v>
      </c>
    </row>
    <row r="57" spans="1:4" ht="11.25" customHeight="1">
      <c r="A57" s="13" t="s">
        <v>22</v>
      </c>
      <c r="B57" s="47">
        <v>44065.903701802999</v>
      </c>
      <c r="C57" s="47">
        <v>38783.249419273998</v>
      </c>
      <c r="D57" s="48">
        <v>42149.333749571997</v>
      </c>
    </row>
    <row r="58" spans="1:4" ht="11.25" customHeight="1">
      <c r="A58" s="10" t="s">
        <v>80</v>
      </c>
      <c r="B58" s="45">
        <v>54721.05726522638</v>
      </c>
      <c r="C58" s="45">
        <v>28080.005296315838</v>
      </c>
      <c r="D58" s="46">
        <v>40987.436268120728</v>
      </c>
    </row>
    <row r="59" spans="1:4" ht="11.25" customHeight="1">
      <c r="A59" s="13" t="s">
        <v>15</v>
      </c>
      <c r="B59" s="47">
        <v>50680.216453929585</v>
      </c>
      <c r="C59" s="47">
        <v>34571.313758944263</v>
      </c>
      <c r="D59" s="48">
        <v>37780.030882088795</v>
      </c>
    </row>
    <row r="60" spans="1:4" ht="11.25" customHeight="1">
      <c r="A60" s="10" t="s">
        <v>24</v>
      </c>
      <c r="B60" s="45">
        <v>36840.776782726003</v>
      </c>
      <c r="C60" s="45">
        <v>40563.395170978998</v>
      </c>
      <c r="D60" s="46">
        <v>44217.299271928998</v>
      </c>
    </row>
    <row r="61" spans="1:4" ht="11.25" customHeight="1">
      <c r="A61" s="13" t="s">
        <v>11</v>
      </c>
      <c r="B61" s="47">
        <v>53948.329656615002</v>
      </c>
      <c r="C61" s="47">
        <v>29630.826311254001</v>
      </c>
      <c r="D61" s="48">
        <v>35728.097687902002</v>
      </c>
    </row>
    <row r="62" spans="1:4" ht="11.25" customHeight="1">
      <c r="A62" s="10" t="s">
        <v>81</v>
      </c>
      <c r="B62" s="45">
        <v>47251.497563817</v>
      </c>
      <c r="C62" s="45">
        <v>33406.030802989</v>
      </c>
      <c r="D62" s="46">
        <v>36537.315403394998</v>
      </c>
    </row>
    <row r="63" spans="1:4" ht="11.25" customHeight="1">
      <c r="A63" s="13" t="s">
        <v>82</v>
      </c>
      <c r="B63" s="47">
        <v>42655.110183177065</v>
      </c>
      <c r="C63" s="47">
        <v>28238.854174073796</v>
      </c>
      <c r="D63" s="48">
        <v>45329.189728190577</v>
      </c>
    </row>
    <row r="64" spans="1:4" ht="11.25" customHeight="1">
      <c r="A64" s="10" t="s">
        <v>83</v>
      </c>
      <c r="B64" s="45">
        <v>53682.122859192001</v>
      </c>
      <c r="C64" s="45">
        <v>30626.622872682001</v>
      </c>
      <c r="D64" s="46">
        <v>30841.491503269001</v>
      </c>
    </row>
    <row r="65" spans="1:4" ht="11.25" customHeight="1">
      <c r="A65" s="13" t="s">
        <v>84</v>
      </c>
      <c r="B65" s="47">
        <v>42194.869401327</v>
      </c>
      <c r="C65" s="47">
        <v>30085.772721978999</v>
      </c>
      <c r="D65" s="48">
        <v>30776.094037663999</v>
      </c>
    </row>
    <row r="66" spans="1:4" ht="11.25" customHeight="1">
      <c r="A66" s="10" t="s">
        <v>21</v>
      </c>
      <c r="B66" s="45">
        <v>47518.998163297998</v>
      </c>
      <c r="C66" s="45">
        <v>22016.510374172001</v>
      </c>
      <c r="D66" s="46">
        <v>28482.831082113</v>
      </c>
    </row>
    <row r="67" spans="1:4" ht="11.25" customHeight="1">
      <c r="A67" s="13" t="s">
        <v>33</v>
      </c>
      <c r="B67" s="47">
        <v>23814.475147181998</v>
      </c>
      <c r="C67" s="47">
        <v>32399.700835429001</v>
      </c>
      <c r="D67" s="48">
        <v>31362.281977267001</v>
      </c>
    </row>
    <row r="68" spans="1:4" ht="11.25" customHeight="1">
      <c r="A68" s="10" t="s">
        <v>85</v>
      </c>
      <c r="B68" s="45">
        <v>41416.958433961998</v>
      </c>
      <c r="C68" s="45">
        <v>20793.546165725998</v>
      </c>
      <c r="D68" s="46">
        <v>21162.297132491</v>
      </c>
    </row>
    <row r="69" spans="1:4" ht="11.25" customHeight="1">
      <c r="A69" s="13" t="s">
        <v>25</v>
      </c>
      <c r="B69" s="47">
        <v>42059.657423516001</v>
      </c>
      <c r="C69" s="47">
        <v>21737.999857328999</v>
      </c>
      <c r="D69" s="48">
        <v>19062.798379480999</v>
      </c>
    </row>
    <row r="70" spans="1:4" ht="11.25" customHeight="1">
      <c r="A70" s="10" t="s">
        <v>29</v>
      </c>
      <c r="B70" s="45">
        <v>36067.175618066001</v>
      </c>
      <c r="C70" s="45">
        <v>18933.786131909001</v>
      </c>
      <c r="D70" s="46">
        <v>20297.803142261</v>
      </c>
    </row>
    <row r="71" spans="1:4" ht="11.25" customHeight="1">
      <c r="A71" s="13" t="s">
        <v>86</v>
      </c>
      <c r="B71" s="47">
        <v>23628.185419189998</v>
      </c>
      <c r="C71" s="47">
        <v>27125.460919343001</v>
      </c>
      <c r="D71" s="48">
        <v>20538.317523436999</v>
      </c>
    </row>
    <row r="72" spans="1:4" ht="11.25" customHeight="1">
      <c r="A72" s="10" t="s">
        <v>32</v>
      </c>
      <c r="B72" s="45">
        <v>20649.743592381001</v>
      </c>
      <c r="C72" s="45">
        <v>28539.861784543999</v>
      </c>
      <c r="D72" s="46">
        <v>12570.741866926999</v>
      </c>
    </row>
    <row r="73" spans="1:4" ht="11.25" customHeight="1">
      <c r="A73" s="13" t="s">
        <v>31</v>
      </c>
      <c r="B73" s="47">
        <v>21818.130563079001</v>
      </c>
      <c r="C73" s="47">
        <v>16042.117937917999</v>
      </c>
      <c r="D73" s="48">
        <v>19233.019360590999</v>
      </c>
    </row>
    <row r="74" spans="1:4" ht="11.25" customHeight="1">
      <c r="A74" s="10" t="s">
        <v>87</v>
      </c>
      <c r="B74" s="45">
        <v>24718.841253218001</v>
      </c>
      <c r="C74" s="45">
        <v>8553.1502811526007</v>
      </c>
      <c r="D74" s="46">
        <v>16028.742109174</v>
      </c>
    </row>
    <row r="75" spans="1:4" ht="11.25" customHeight="1">
      <c r="A75" s="13" t="s">
        <v>39</v>
      </c>
      <c r="B75" s="47">
        <v>20291.702445173785</v>
      </c>
      <c r="C75" s="47">
        <v>16325.788959851554</v>
      </c>
      <c r="D75" s="48">
        <v>10814.716939440217</v>
      </c>
    </row>
    <row r="76" spans="1:4" ht="11.25" customHeight="1">
      <c r="A76" s="10" t="s">
        <v>41</v>
      </c>
      <c r="B76" s="45">
        <v>13212.080261955</v>
      </c>
      <c r="C76" s="45">
        <v>14270.525629947</v>
      </c>
      <c r="D76" s="46">
        <v>15070.26652368</v>
      </c>
    </row>
    <row r="77" spans="1:4" ht="11.25" customHeight="1">
      <c r="A77" s="13" t="s">
        <v>42</v>
      </c>
      <c r="B77" s="47">
        <v>17880.114448418</v>
      </c>
      <c r="C77" s="47">
        <v>8521.7668926989008</v>
      </c>
      <c r="D77" s="48">
        <v>8202.9765297271006</v>
      </c>
    </row>
    <row r="78" spans="1:4" ht="11.25" customHeight="1">
      <c r="A78" s="10" t="s">
        <v>44</v>
      </c>
      <c r="B78" s="45">
        <v>11153.069162203001</v>
      </c>
      <c r="C78" s="45">
        <v>11086.767546569001</v>
      </c>
      <c r="D78" s="46">
        <v>4813.8106169273997</v>
      </c>
    </row>
    <row r="79" spans="1:4" ht="11.25" customHeight="1">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79"/>
  <sheetViews>
    <sheetView showGridLines="0" topLeftCell="A4" zoomScaleNormal="100" workbookViewId="0">
      <selection activeCell="H7" sqref="H7"/>
    </sheetView>
  </sheetViews>
  <sheetFormatPr defaultColWidth="8.81640625" defaultRowHeight="12.5"/>
  <cols>
    <col min="1" max="1" width="16.7265625" customWidth="1"/>
    <col min="2" max="2" width="11.453125" customWidth="1"/>
    <col min="3" max="4" width="10.453125" customWidth="1"/>
    <col min="5" max="5" width="10.26953125" customWidth="1"/>
    <col min="6" max="6" width="3.7265625" customWidth="1"/>
    <col min="7" max="7" width="7.1796875" customWidth="1"/>
    <col min="8" max="8" width="4.1796875" customWidth="1"/>
    <col min="9" max="9" width="7.1796875" customWidth="1"/>
    <col min="10" max="10" width="3.81640625" customWidth="1"/>
    <col min="11" max="11" width="7.1796875" customWidth="1"/>
    <col min="12" max="12" width="2.453125" customWidth="1"/>
    <col min="13" max="13" width="7.1796875" customWidth="1"/>
    <col min="14" max="14" width="3.8164062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ht="13">
      <c r="A39" s="6"/>
      <c r="B39" s="6"/>
      <c r="C39" s="6"/>
      <c r="D39" s="6"/>
    </row>
    <row r="40" spans="1:14" ht="31.5">
      <c r="A40" s="363"/>
      <c r="B40" s="370" t="s">
        <v>381</v>
      </c>
      <c r="C40" s="370" t="s">
        <v>382</v>
      </c>
      <c r="D40" s="5" t="s">
        <v>36</v>
      </c>
      <c r="E40" s="380" t="s">
        <v>220</v>
      </c>
    </row>
    <row r="41" spans="1:14" ht="11.25" customHeight="1">
      <c r="A41" s="365" t="s">
        <v>75</v>
      </c>
      <c r="B41" s="375">
        <v>105115.30586199</v>
      </c>
      <c r="C41" s="375">
        <v>69216.948316330003</v>
      </c>
      <c r="D41" s="44">
        <v>73490.184437183998</v>
      </c>
      <c r="E41" s="379">
        <f t="shared" ref="E41:E73" si="0">+C41+B41</f>
        <v>174332.25417832</v>
      </c>
    </row>
    <row r="42" spans="1:14" ht="11.25" customHeight="1">
      <c r="A42" s="102" t="s">
        <v>121</v>
      </c>
      <c r="B42" s="376">
        <v>98156.515063009996</v>
      </c>
      <c r="C42" s="376">
        <v>62588.003867997002</v>
      </c>
      <c r="D42" s="46">
        <v>70752.557086757995</v>
      </c>
      <c r="E42" s="379">
        <f t="shared" si="0"/>
        <v>160744.51893100701</v>
      </c>
    </row>
    <row r="43" spans="1:14" ht="11.25" customHeight="1">
      <c r="A43" s="80" t="s">
        <v>2</v>
      </c>
      <c r="B43" s="377">
        <v>92585.854705056001</v>
      </c>
      <c r="C43" s="377">
        <v>42352.742502624998</v>
      </c>
      <c r="D43" s="48">
        <v>61087.474090622003</v>
      </c>
      <c r="E43" s="379">
        <f t="shared" si="0"/>
        <v>134938.59720768098</v>
      </c>
    </row>
    <row r="44" spans="1:14" ht="11.25" customHeight="1">
      <c r="A44" s="102" t="s">
        <v>3</v>
      </c>
      <c r="B44" s="376">
        <v>80484.597089748</v>
      </c>
      <c r="C44" s="376">
        <v>42174.419674901997</v>
      </c>
      <c r="D44" s="46">
        <v>42507.295525043002</v>
      </c>
      <c r="E44" s="379">
        <f t="shared" si="0"/>
        <v>122659.01676465</v>
      </c>
    </row>
    <row r="45" spans="1:14" ht="11.25" customHeight="1">
      <c r="A45" s="80" t="s">
        <v>18</v>
      </c>
      <c r="B45" s="377">
        <v>61381.877942083003</v>
      </c>
      <c r="C45" s="377">
        <v>48488.883869810001</v>
      </c>
      <c r="D45" s="48">
        <v>31684.877658131001</v>
      </c>
      <c r="E45" s="379">
        <f t="shared" si="0"/>
        <v>109870.761811893</v>
      </c>
    </row>
    <row r="46" spans="1:14" ht="11.25" customHeight="1">
      <c r="A46" s="102" t="s">
        <v>7</v>
      </c>
      <c r="B46" s="376">
        <v>71129.368653365003</v>
      </c>
      <c r="C46" s="376">
        <v>35739.909451391999</v>
      </c>
      <c r="D46" s="46">
        <v>47636.600337246004</v>
      </c>
      <c r="E46" s="379">
        <f t="shared" si="0"/>
        <v>106869.278104757</v>
      </c>
    </row>
    <row r="47" spans="1:14" ht="11.25" customHeight="1">
      <c r="A47" s="80" t="s">
        <v>8</v>
      </c>
      <c r="B47" s="377">
        <v>73088.079480194996</v>
      </c>
      <c r="C47" s="377">
        <v>33474.538134538998</v>
      </c>
      <c r="D47" s="48">
        <v>40109.354876473997</v>
      </c>
      <c r="E47" s="379">
        <f t="shared" si="0"/>
        <v>106562.61761473399</v>
      </c>
    </row>
    <row r="48" spans="1:14" ht="11.25" customHeight="1">
      <c r="A48" s="80" t="s">
        <v>6</v>
      </c>
      <c r="B48" s="377">
        <v>63620.330669893003</v>
      </c>
      <c r="C48" s="377">
        <v>42630.144905585003</v>
      </c>
      <c r="D48" s="48">
        <v>57539.270151197998</v>
      </c>
      <c r="E48" s="379">
        <f t="shared" si="0"/>
        <v>106250.47557547801</v>
      </c>
    </row>
    <row r="49" spans="1:5" ht="11.25" customHeight="1">
      <c r="A49" s="102" t="s">
        <v>5</v>
      </c>
      <c r="B49" s="376">
        <v>43301.093671410003</v>
      </c>
      <c r="C49" s="376">
        <v>59709.018443319001</v>
      </c>
      <c r="D49" s="46">
        <v>59389.294388030001</v>
      </c>
      <c r="E49" s="379">
        <f t="shared" si="0"/>
        <v>103010.11211472901</v>
      </c>
    </row>
    <row r="50" spans="1:5" ht="11.25" customHeight="1">
      <c r="A50" s="102" t="s">
        <v>17</v>
      </c>
      <c r="B50" s="376">
        <v>53410.205656785998</v>
      </c>
      <c r="C50" s="376">
        <v>48399.251928366997</v>
      </c>
      <c r="D50" s="46">
        <v>42377.001970899997</v>
      </c>
      <c r="E50" s="379">
        <f t="shared" si="0"/>
        <v>101809.457585153</v>
      </c>
    </row>
    <row r="51" spans="1:5" ht="11.25" customHeight="1">
      <c r="A51" s="102" t="s">
        <v>4</v>
      </c>
      <c r="B51" s="376">
        <v>65301.969139629</v>
      </c>
      <c r="C51" s="376">
        <v>35754.680712371002</v>
      </c>
      <c r="D51" s="46">
        <v>37634.954219997999</v>
      </c>
      <c r="E51" s="379">
        <f t="shared" si="0"/>
        <v>101056.649852</v>
      </c>
    </row>
    <row r="52" spans="1:5" ht="11.25" customHeight="1">
      <c r="A52" s="80" t="s">
        <v>9</v>
      </c>
      <c r="B52" s="377">
        <v>60871.463756443001</v>
      </c>
      <c r="C52" s="377">
        <v>36216.736775434001</v>
      </c>
      <c r="D52" s="48">
        <v>64956.390235881001</v>
      </c>
      <c r="E52" s="379">
        <f t="shared" si="0"/>
        <v>97088.200531876995</v>
      </c>
    </row>
    <row r="53" spans="1:5" ht="11.25" customHeight="1">
      <c r="A53" s="80" t="s">
        <v>109</v>
      </c>
      <c r="B53" s="377">
        <v>62273.312312039547</v>
      </c>
      <c r="C53" s="377">
        <v>33815.255697283348</v>
      </c>
      <c r="D53" s="48">
        <v>29239.207022572671</v>
      </c>
      <c r="E53" s="379">
        <f t="shared" si="0"/>
        <v>96088.568009322888</v>
      </c>
    </row>
    <row r="54" spans="1:5" ht="11.25" customHeight="1">
      <c r="A54" s="80" t="s">
        <v>19</v>
      </c>
      <c r="B54" s="377">
        <v>33188.46894038</v>
      </c>
      <c r="C54" s="377">
        <v>60101.800125708003</v>
      </c>
      <c r="D54" s="48">
        <v>40264.816943042002</v>
      </c>
      <c r="E54" s="379">
        <f t="shared" si="0"/>
        <v>93290.269066088003</v>
      </c>
    </row>
    <row r="55" spans="1:5" ht="11.25" customHeight="1">
      <c r="A55" s="102" t="s">
        <v>14</v>
      </c>
      <c r="B55" s="376">
        <v>50952.003794388002</v>
      </c>
      <c r="C55" s="376">
        <v>40381.697844326998</v>
      </c>
      <c r="D55" s="46">
        <v>42064.148755586</v>
      </c>
      <c r="E55" s="379">
        <f t="shared" si="0"/>
        <v>91333.701638714992</v>
      </c>
    </row>
    <row r="56" spans="1:5" ht="11.25" customHeight="1">
      <c r="A56" s="102" t="s">
        <v>13</v>
      </c>
      <c r="B56" s="376">
        <v>49335.300790433306</v>
      </c>
      <c r="C56" s="376">
        <v>36540.127342456006</v>
      </c>
      <c r="D56" s="46">
        <v>39224.224924347203</v>
      </c>
      <c r="E56" s="379">
        <f t="shared" si="0"/>
        <v>85875.428132889312</v>
      </c>
    </row>
    <row r="57" spans="1:5" ht="11.25" customHeight="1">
      <c r="A57" s="80" t="s">
        <v>15</v>
      </c>
      <c r="B57" s="377">
        <v>50680.216453929585</v>
      </c>
      <c r="C57" s="377">
        <v>34571.313758944263</v>
      </c>
      <c r="D57" s="48">
        <v>37780.030882088795</v>
      </c>
      <c r="E57" s="379">
        <f t="shared" si="0"/>
        <v>85251.530212873855</v>
      </c>
    </row>
    <row r="58" spans="1:5" ht="11.25" customHeight="1">
      <c r="A58" s="102" t="s">
        <v>12</v>
      </c>
      <c r="B58" s="376">
        <v>53682.122859192001</v>
      </c>
      <c r="C58" s="376">
        <v>30626.622872682001</v>
      </c>
      <c r="D58" s="46">
        <v>30841.491503269001</v>
      </c>
      <c r="E58" s="379">
        <f t="shared" si="0"/>
        <v>84308.745731874005</v>
      </c>
    </row>
    <row r="59" spans="1:5" ht="11.25" customHeight="1">
      <c r="A59" s="80" t="s">
        <v>11</v>
      </c>
      <c r="B59" s="377">
        <v>53948.329656615002</v>
      </c>
      <c r="C59" s="377">
        <v>29630.826311254001</v>
      </c>
      <c r="D59" s="48">
        <v>35728.097687902002</v>
      </c>
      <c r="E59" s="379">
        <f t="shared" si="0"/>
        <v>83579.15596786901</v>
      </c>
    </row>
    <row r="60" spans="1:5" ht="11.25" customHeight="1">
      <c r="A60" s="80" t="s">
        <v>22</v>
      </c>
      <c r="B60" s="377">
        <v>44065.903701802999</v>
      </c>
      <c r="C60" s="377">
        <v>38783.249419273998</v>
      </c>
      <c r="D60" s="48">
        <v>42149.333749571997</v>
      </c>
      <c r="E60" s="379">
        <f t="shared" si="0"/>
        <v>82849.15312107699</v>
      </c>
    </row>
    <row r="61" spans="1:5" ht="11.25" customHeight="1">
      <c r="A61" s="102" t="s">
        <v>157</v>
      </c>
      <c r="B61" s="376">
        <v>54721.05726522638</v>
      </c>
      <c r="C61" s="376">
        <v>28080.005296315838</v>
      </c>
      <c r="D61" s="46">
        <v>40987.436268120728</v>
      </c>
      <c r="E61" s="379">
        <f t="shared" si="0"/>
        <v>82801.062561542218</v>
      </c>
    </row>
    <row r="62" spans="1:5" ht="11.25" customHeight="1">
      <c r="A62" s="102" t="s">
        <v>23</v>
      </c>
      <c r="B62" s="376">
        <v>47251.497563817</v>
      </c>
      <c r="C62" s="376">
        <v>33406.030802989</v>
      </c>
      <c r="D62" s="46">
        <v>36537.315403394998</v>
      </c>
      <c r="E62" s="379">
        <f t="shared" si="0"/>
        <v>80657.528366806</v>
      </c>
    </row>
    <row r="63" spans="1:5" ht="11.25" customHeight="1">
      <c r="A63" s="102" t="s">
        <v>24</v>
      </c>
      <c r="B63" s="376">
        <v>36840.776782726003</v>
      </c>
      <c r="C63" s="376">
        <v>40563.395170978998</v>
      </c>
      <c r="D63" s="46">
        <v>44217.299271928998</v>
      </c>
      <c r="E63" s="379">
        <f t="shared" si="0"/>
        <v>77404.171953704994</v>
      </c>
    </row>
    <row r="64" spans="1:5" ht="11.25" customHeight="1">
      <c r="A64" s="80" t="s">
        <v>26</v>
      </c>
      <c r="B64" s="377">
        <v>42194.869401327</v>
      </c>
      <c r="C64" s="377">
        <v>30085.772721978999</v>
      </c>
      <c r="D64" s="48">
        <v>30776.094037663999</v>
      </c>
      <c r="E64" s="379">
        <f t="shared" si="0"/>
        <v>72280.642123305995</v>
      </c>
    </row>
    <row r="65" spans="1:5" ht="11.25" customHeight="1">
      <c r="A65" s="80" t="s">
        <v>82</v>
      </c>
      <c r="B65" s="377">
        <v>42655.110183177065</v>
      </c>
      <c r="C65" s="377">
        <v>28238.854174073796</v>
      </c>
      <c r="D65" s="48">
        <v>45329.189728190577</v>
      </c>
      <c r="E65" s="379">
        <f t="shared" si="0"/>
        <v>70893.964357250865</v>
      </c>
    </row>
    <row r="66" spans="1:5" ht="11.25" customHeight="1">
      <c r="A66" s="102" t="s">
        <v>21</v>
      </c>
      <c r="B66" s="376">
        <v>47518.998163297998</v>
      </c>
      <c r="C66" s="376">
        <v>22016.510374172001</v>
      </c>
      <c r="D66" s="46">
        <v>28482.831082113</v>
      </c>
      <c r="E66" s="379">
        <f t="shared" si="0"/>
        <v>69535.508537469999</v>
      </c>
    </row>
    <row r="67" spans="1:5" ht="11.25" customHeight="1">
      <c r="A67" s="80" t="s">
        <v>25</v>
      </c>
      <c r="B67" s="377">
        <v>42059.657423516001</v>
      </c>
      <c r="C67" s="377">
        <v>21737.999857328999</v>
      </c>
      <c r="D67" s="48">
        <v>19062.798379480999</v>
      </c>
      <c r="E67" s="379">
        <f t="shared" si="0"/>
        <v>63797.657280845</v>
      </c>
    </row>
    <row r="68" spans="1:5" ht="11.25" customHeight="1">
      <c r="A68" s="102" t="s">
        <v>28</v>
      </c>
      <c r="B68" s="376">
        <v>41416.958433961998</v>
      </c>
      <c r="C68" s="376">
        <v>20793.546165725998</v>
      </c>
      <c r="D68" s="46">
        <v>21162.297132491</v>
      </c>
      <c r="E68" s="379">
        <f t="shared" si="0"/>
        <v>62210.504599687993</v>
      </c>
    </row>
    <row r="69" spans="1:5" ht="11.25" customHeight="1">
      <c r="A69" s="80" t="s">
        <v>33</v>
      </c>
      <c r="B69" s="377">
        <v>23814.475147181998</v>
      </c>
      <c r="C69" s="377">
        <v>32399.700835429001</v>
      </c>
      <c r="D69" s="48">
        <v>31362.281977267001</v>
      </c>
      <c r="E69" s="379">
        <f t="shared" si="0"/>
        <v>56214.175982610999</v>
      </c>
    </row>
    <row r="70" spans="1:5" ht="11.25" customHeight="1">
      <c r="A70" s="102" t="s">
        <v>29</v>
      </c>
      <c r="B70" s="376">
        <v>36067.175618066001</v>
      </c>
      <c r="C70" s="376">
        <v>18933.786131909001</v>
      </c>
      <c r="D70" s="46">
        <v>20297.803142261</v>
      </c>
      <c r="E70" s="379">
        <f t="shared" si="0"/>
        <v>55000.961749975002</v>
      </c>
    </row>
    <row r="71" spans="1:5" ht="11.25" customHeight="1">
      <c r="A71" s="80" t="s">
        <v>86</v>
      </c>
      <c r="B71" s="377">
        <v>23628.185419189998</v>
      </c>
      <c r="C71" s="377">
        <v>27125.460919343001</v>
      </c>
      <c r="D71" s="48">
        <v>20538.317523436999</v>
      </c>
      <c r="E71" s="379">
        <f t="shared" si="0"/>
        <v>50753.646338532999</v>
      </c>
    </row>
    <row r="72" spans="1:5" ht="11.25" customHeight="1">
      <c r="A72" s="102" t="s">
        <v>32</v>
      </c>
      <c r="B72" s="376">
        <v>20649.743592381001</v>
      </c>
      <c r="C72" s="376">
        <v>28539.861784543999</v>
      </c>
      <c r="D72" s="46">
        <v>12570.741866926999</v>
      </c>
      <c r="E72" s="379">
        <f t="shared" si="0"/>
        <v>49189.605376924999</v>
      </c>
    </row>
    <row r="73" spans="1:5" ht="11.25" customHeight="1">
      <c r="A73" s="80" t="s">
        <v>31</v>
      </c>
      <c r="B73" s="377">
        <v>21818.130563079001</v>
      </c>
      <c r="C73" s="377">
        <v>16042.117937917999</v>
      </c>
      <c r="D73" s="48">
        <v>19233.019360590999</v>
      </c>
      <c r="E73" s="379">
        <f t="shared" si="0"/>
        <v>37860.248500996997</v>
      </c>
    </row>
    <row r="74" spans="1:5" ht="11.25" customHeight="1">
      <c r="A74" s="80"/>
      <c r="B74" s="377"/>
      <c r="C74" s="377"/>
      <c r="D74" s="48"/>
      <c r="E74" s="379"/>
    </row>
    <row r="75" spans="1:5" ht="11.25" customHeight="1">
      <c r="A75" s="102"/>
      <c r="B75" s="376"/>
      <c r="C75" s="376"/>
      <c r="D75" s="46"/>
      <c r="E75" s="379"/>
    </row>
    <row r="76" spans="1:5" ht="11.25" customHeight="1">
      <c r="A76" s="102"/>
      <c r="B76" s="376"/>
      <c r="C76" s="376"/>
      <c r="D76" s="46"/>
      <c r="E76" s="379"/>
    </row>
    <row r="77" spans="1:5" ht="11.25" customHeight="1">
      <c r="A77" s="80"/>
      <c r="B77" s="377"/>
      <c r="C77" s="377"/>
      <c r="D77" s="48"/>
      <c r="E77" s="379"/>
    </row>
    <row r="78" spans="1:5" ht="11.25" customHeight="1">
      <c r="A78" s="102"/>
      <c r="B78" s="376"/>
      <c r="C78" s="376"/>
      <c r="D78" s="46"/>
      <c r="E78" s="379"/>
    </row>
    <row r="79" spans="1:5" ht="11.25" customHeight="1">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19</vt:i4>
      </vt:variant>
    </vt:vector>
  </HeadingPairs>
  <TitlesOfParts>
    <vt:vector size="54" baseType="lpstr">
      <vt:lpstr>UserNavigation</vt:lpstr>
      <vt:lpstr>Countries</vt:lpstr>
      <vt:lpstr>Variables</vt:lpstr>
      <vt:lpstr>Data</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VM</cp:lastModifiedBy>
  <dcterms:created xsi:type="dcterms:W3CDTF">2016-09-02T07:38:41Z</dcterms:created>
  <dcterms:modified xsi:type="dcterms:W3CDTF">2017-05-31T00:49:55Z</dcterms:modified>
</cp:coreProperties>
</file>